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showInkAnnotation="0" codeName="ThisWorkbook" defaultThemeVersion="124226"/>
  <mc:AlternateContent xmlns:mc="http://schemas.openxmlformats.org/markup-compatibility/2006">
    <mc:Choice Requires="x15">
      <x15ac:absPath xmlns:x15ac="http://schemas.microsoft.com/office/spreadsheetml/2010/11/ac" url="S:\NRCS\State Office\ECS\Carissa\Standards\340 Cover Crop\"/>
    </mc:Choice>
  </mc:AlternateContent>
  <xr:revisionPtr revIDLastSave="0" documentId="8_{9A0973CC-0331-4850-9A87-E4AD9BCBC3C1}" xr6:coauthVersionLast="31" xr6:coauthVersionMax="31" xr10:uidLastSave="{00000000-0000-0000-0000-000000000000}"/>
  <workbookProtection workbookAlgorithmName="SHA-512" workbookHashValue="IC1EwqEBlzQPJC7q1mZiakpWbrZ4tPOot/+9YHkHZT024weKz93v1UpB+WMafsr0CDkkj2CPqjkPIVRj/VY8pA==" workbookSaltValue="rpAW/i5btnmZyu5VlW1IOA==" workbookSpinCount="100000" lockStructure="1"/>
  <bookViews>
    <workbookView xWindow="0" yWindow="0" windowWidth="28800" windowHeight="12225" xr2:uid="{B01F6632-AC6F-44AE-9F1F-851F35129D32}"/>
  </bookViews>
  <sheets>
    <sheet name="Design PERCENT" sheetId="2" r:id="rId1"/>
    <sheet name="Design LBS" sheetId="10" r:id="rId2"/>
    <sheet name="Sheet1" sheetId="6" state="hidden" r:id="rId3"/>
    <sheet name="Table 1 - Seeding Rates" sheetId="8" r:id="rId4"/>
    <sheet name="Table 2 - Characteristics Nov18" sheetId="12" r:id="rId5"/>
    <sheet name="Sheet2" sheetId="7" r:id="rId6"/>
  </sheets>
  <externalReferences>
    <externalReference r:id="rId7"/>
  </externalReferences>
  <definedNames>
    <definedName name="_xlnm._FilterDatabase" localSheetId="2" hidden="1">Sheet1!$A$2:$L$47</definedName>
    <definedName name="Crops">Sheet1!$A$3:$A$47</definedName>
    <definedName name="crops.">[1]Sheet1!$A$4:$A$31</definedName>
    <definedName name="Irrigated">Sheet1!$A$62:$A$64</definedName>
    <definedName name="Planting_Method">Sheet1!$C$62:$C$64</definedName>
    <definedName name="_xlnm.Print_Area" localSheetId="1">'Design LBS'!$A$1:$AB$114</definedName>
    <definedName name="_xlnm.Print_Area" localSheetId="0">'Design PERCENT'!$A$1:$AB$114</definedName>
    <definedName name="_xlnm.Print_Area" localSheetId="3">'Table 1 - Seeding Rates'!$A$1:$G$63</definedName>
    <definedName name="Programs">Sheet1!$F$62:$F$70</definedName>
    <definedName name="Term_Method">Sheet1!$G$62:$G$66</definedName>
    <definedName name="Weed_Control">Sheet1!$D$62:$D$64</definedName>
    <definedName name="Z_D093BDB0_EBF8_4D36_8795_4DF965EA24D3_.wvu.PrintArea" localSheetId="0" hidden="1">'Design PERCENT'!$B$2:$O$110</definedName>
    <definedName name="Z_D613C846_1889_462D_93F3_1367D28B4CAD_.wvu.Cols" localSheetId="0" hidden="1">'Design PERCENT'!$P:$AA</definedName>
    <definedName name="Z_D613C846_1889_462D_93F3_1367D28B4CAD_.wvu.PrintArea" localSheetId="0" hidden="1">'Design PERCENT'!$B$2:$O$110</definedName>
  </definedNames>
  <calcPr calcId="179017"/>
  <customWorkbookViews>
    <customWorkbookView name="robert.glidden - Personal View" guid="{D093BDB0-EBF8-4D36-8795-4DF965EA24D3}" mergeInterval="0" personalView="1" maximized="1" windowWidth="713" windowHeight="844" activeSheetId="3"/>
    <customWorkbookView name="michael.kucera - Personal View" guid="{D613C846-1889-462D-93F3-1367D28B4CAD}" mergeInterval="0" personalView="1" maximized="1" windowWidth="1276" windowHeight="852" activeSheetId="3"/>
  </customWorkbookViews>
  <fileRecoveryPr autoRecover="0"/>
</workbook>
</file>

<file path=xl/calcChain.xml><?xml version="1.0" encoding="utf-8"?>
<calcChain xmlns="http://schemas.openxmlformats.org/spreadsheetml/2006/main">
  <c r="C68" i="10" l="1"/>
  <c r="B30" i="10" l="1"/>
  <c r="B29" i="10"/>
  <c r="B30" i="2"/>
  <c r="B29" i="2"/>
  <c r="L35" i="10" l="1"/>
  <c r="AA36" i="10" l="1"/>
  <c r="AA37" i="10"/>
  <c r="AA38" i="10"/>
  <c r="AA39" i="10"/>
  <c r="AA40" i="10"/>
  <c r="AA41" i="10"/>
  <c r="AA42" i="10"/>
  <c r="AA43" i="10"/>
  <c r="AA44" i="10"/>
  <c r="AA45" i="10"/>
  <c r="AA46" i="10"/>
  <c r="AA47" i="10"/>
  <c r="AA48" i="10"/>
  <c r="AA49" i="10"/>
  <c r="AA50" i="10"/>
  <c r="AA51" i="10"/>
  <c r="AA52" i="10"/>
  <c r="AA53" i="10"/>
  <c r="AA54" i="10"/>
  <c r="AA35" i="10"/>
  <c r="AA35" i="2"/>
  <c r="O56" i="10" l="1"/>
  <c r="AA36" i="2"/>
  <c r="AA37" i="2"/>
  <c r="AA38" i="2"/>
  <c r="AA39" i="2"/>
  <c r="AA40" i="2"/>
  <c r="AA41" i="2"/>
  <c r="AA42" i="2"/>
  <c r="AA43" i="2"/>
  <c r="AA44" i="2"/>
  <c r="AA45" i="2"/>
  <c r="AA46" i="2"/>
  <c r="AA47" i="2"/>
  <c r="AA48" i="2"/>
  <c r="AA49" i="2"/>
  <c r="AA50" i="2"/>
  <c r="AA51" i="2"/>
  <c r="AA52" i="2"/>
  <c r="AA53" i="2"/>
  <c r="AA54" i="2"/>
  <c r="N35" i="2"/>
  <c r="O56" i="2" l="1"/>
  <c r="N37" i="2"/>
  <c r="N38" i="2"/>
  <c r="N39" i="2"/>
  <c r="N40" i="2"/>
  <c r="N41" i="2"/>
  <c r="N42" i="2"/>
  <c r="N43" i="2"/>
  <c r="N44" i="2"/>
  <c r="N45" i="2"/>
  <c r="N46" i="2"/>
  <c r="N47" i="2"/>
  <c r="N48" i="2"/>
  <c r="N49" i="2"/>
  <c r="N50" i="2"/>
  <c r="N51" i="2"/>
  <c r="N52" i="2"/>
  <c r="N53" i="2"/>
  <c r="N54" i="2"/>
  <c r="L37" i="2"/>
  <c r="L38" i="2"/>
  <c r="L39" i="2"/>
  <c r="L40" i="2"/>
  <c r="L41" i="2"/>
  <c r="L42" i="2"/>
  <c r="L43" i="2"/>
  <c r="L44" i="2"/>
  <c r="L45" i="2"/>
  <c r="L46" i="2"/>
  <c r="L47" i="2"/>
  <c r="L48" i="2"/>
  <c r="L49" i="2"/>
  <c r="L50" i="2"/>
  <c r="L51" i="2"/>
  <c r="L52" i="2"/>
  <c r="L53" i="2"/>
  <c r="L54" i="2"/>
  <c r="D37" i="2"/>
  <c r="H37" i="2" s="1"/>
  <c r="D38" i="2"/>
  <c r="H38" i="2" s="1"/>
  <c r="AB38" i="2" s="1"/>
  <c r="D39" i="2"/>
  <c r="H39" i="2" s="1"/>
  <c r="AB39" i="2" s="1"/>
  <c r="D40" i="2"/>
  <c r="H40" i="2" s="1"/>
  <c r="AB40" i="2" s="1"/>
  <c r="D41" i="2"/>
  <c r="H41" i="2" s="1"/>
  <c r="AB41" i="2" s="1"/>
  <c r="D42" i="2"/>
  <c r="H42" i="2" s="1"/>
  <c r="AB42" i="2" s="1"/>
  <c r="D43" i="2"/>
  <c r="H43" i="2" s="1"/>
  <c r="AB43" i="2" s="1"/>
  <c r="D44" i="2"/>
  <c r="H44" i="2" s="1"/>
  <c r="AB44" i="2" s="1"/>
  <c r="D45" i="2"/>
  <c r="H45" i="2" s="1"/>
  <c r="AB45" i="2" s="1"/>
  <c r="D46" i="2"/>
  <c r="H46" i="2" s="1"/>
  <c r="AB46" i="2" s="1"/>
  <c r="D47" i="2"/>
  <c r="H47" i="2" s="1"/>
  <c r="AB47" i="2" s="1"/>
  <c r="D48" i="2"/>
  <c r="H48" i="2" s="1"/>
  <c r="AB48" i="2" s="1"/>
  <c r="D49" i="2"/>
  <c r="H49" i="2" s="1"/>
  <c r="AB49" i="2" s="1"/>
  <c r="D50" i="2"/>
  <c r="H50" i="2" s="1"/>
  <c r="AB50" i="2" s="1"/>
  <c r="D51" i="2"/>
  <c r="H51" i="2" s="1"/>
  <c r="AB51" i="2" s="1"/>
  <c r="D52" i="2"/>
  <c r="H52" i="2" s="1"/>
  <c r="AB52" i="2" s="1"/>
  <c r="D53" i="2"/>
  <c r="H53" i="2" s="1"/>
  <c r="AB53" i="2" s="1"/>
  <c r="D54" i="2"/>
  <c r="H54" i="2" s="1"/>
  <c r="AB54" i="2" s="1"/>
  <c r="E54" i="2"/>
  <c r="E53" i="2"/>
  <c r="E52" i="2"/>
  <c r="E51" i="2"/>
  <c r="E50" i="2"/>
  <c r="E49" i="2"/>
  <c r="E48" i="2"/>
  <c r="E47" i="2"/>
  <c r="E46" i="2"/>
  <c r="E45" i="2"/>
  <c r="E44" i="2"/>
  <c r="E43" i="2"/>
  <c r="E42" i="2"/>
  <c r="E41" i="2"/>
  <c r="E40" i="2"/>
  <c r="E39" i="2"/>
  <c r="E38" i="2"/>
  <c r="E37" i="2"/>
  <c r="E54" i="10"/>
  <c r="E53" i="10"/>
  <c r="E52" i="10"/>
  <c r="E51" i="10"/>
  <c r="E50" i="10"/>
  <c r="E49" i="10"/>
  <c r="E48" i="10"/>
  <c r="E47" i="10"/>
  <c r="E46" i="10"/>
  <c r="E45" i="10"/>
  <c r="E44" i="10"/>
  <c r="E43" i="10"/>
  <c r="E42" i="10"/>
  <c r="E41" i="10"/>
  <c r="E40" i="10"/>
  <c r="E39" i="10"/>
  <c r="E38" i="10"/>
  <c r="E37" i="10"/>
  <c r="E36" i="10"/>
  <c r="E35" i="10"/>
  <c r="AB36" i="10"/>
  <c r="AB37" i="10"/>
  <c r="AB38" i="10"/>
  <c r="AB39" i="10"/>
  <c r="AB40" i="10"/>
  <c r="AB41" i="10"/>
  <c r="AB42" i="10"/>
  <c r="AB43" i="10"/>
  <c r="AB44" i="10"/>
  <c r="AB45" i="10"/>
  <c r="AB46" i="10"/>
  <c r="AB47" i="10"/>
  <c r="AB48" i="10"/>
  <c r="AB49" i="10"/>
  <c r="AB50" i="10"/>
  <c r="AB51" i="10"/>
  <c r="AB52" i="10"/>
  <c r="AB53" i="10"/>
  <c r="AB54" i="10"/>
  <c r="AB35" i="10"/>
  <c r="N36" i="10"/>
  <c r="N37" i="10"/>
  <c r="N38" i="10"/>
  <c r="N39" i="10"/>
  <c r="N40" i="10"/>
  <c r="N41" i="10"/>
  <c r="N42" i="10"/>
  <c r="N43" i="10"/>
  <c r="N44" i="10"/>
  <c r="N45" i="10"/>
  <c r="N46" i="10"/>
  <c r="N47" i="10"/>
  <c r="N48" i="10"/>
  <c r="N49" i="10"/>
  <c r="N50" i="10"/>
  <c r="N51" i="10"/>
  <c r="N52" i="10"/>
  <c r="N53" i="10"/>
  <c r="N54" i="10"/>
  <c r="N35" i="10"/>
  <c r="L36" i="10"/>
  <c r="L37" i="10"/>
  <c r="L38" i="10"/>
  <c r="L39" i="10"/>
  <c r="L40" i="10"/>
  <c r="L41" i="10"/>
  <c r="L42" i="10"/>
  <c r="L43" i="10"/>
  <c r="L44" i="10"/>
  <c r="L45" i="10"/>
  <c r="L46" i="10"/>
  <c r="L47" i="10"/>
  <c r="L48" i="10"/>
  <c r="L49" i="10"/>
  <c r="L50" i="10"/>
  <c r="L51" i="10"/>
  <c r="L52" i="10"/>
  <c r="L53" i="10"/>
  <c r="L54" i="10"/>
  <c r="D36" i="10"/>
  <c r="F36" i="10" s="1"/>
  <c r="D37" i="10"/>
  <c r="F37" i="10" s="1"/>
  <c r="D38" i="10"/>
  <c r="F38" i="10" s="1"/>
  <c r="D39" i="10"/>
  <c r="F39" i="10" s="1"/>
  <c r="D40" i="10"/>
  <c r="F40" i="10" s="1"/>
  <c r="D41" i="10"/>
  <c r="F41" i="10" s="1"/>
  <c r="D42" i="10"/>
  <c r="F42" i="10" s="1"/>
  <c r="D43" i="10"/>
  <c r="F43" i="10" s="1"/>
  <c r="D44" i="10"/>
  <c r="F44" i="10" s="1"/>
  <c r="D45" i="10"/>
  <c r="F45" i="10" s="1"/>
  <c r="D46" i="10"/>
  <c r="F46" i="10" s="1"/>
  <c r="D47" i="10"/>
  <c r="F47" i="10" s="1"/>
  <c r="J47" i="10" s="1"/>
  <c r="D48" i="10"/>
  <c r="F48" i="10" s="1"/>
  <c r="D49" i="10"/>
  <c r="F49" i="10" s="1"/>
  <c r="D50" i="10"/>
  <c r="F50" i="10" s="1"/>
  <c r="J50" i="10" s="1"/>
  <c r="D51" i="10"/>
  <c r="F51" i="10" s="1"/>
  <c r="J51" i="10" s="1"/>
  <c r="D52" i="10"/>
  <c r="F52" i="10" s="1"/>
  <c r="D53" i="10"/>
  <c r="F53" i="10" s="1"/>
  <c r="D54" i="10"/>
  <c r="F54" i="10" s="1"/>
  <c r="D35" i="10"/>
  <c r="F35" i="10" s="1"/>
  <c r="E94" i="10"/>
  <c r="B93" i="10"/>
  <c r="B92" i="10"/>
  <c r="B91" i="10"/>
  <c r="B90" i="10"/>
  <c r="B89" i="10"/>
  <c r="B88" i="10"/>
  <c r="B87" i="10"/>
  <c r="B86" i="10"/>
  <c r="B85" i="10"/>
  <c r="B84" i="10"/>
  <c r="B83" i="10"/>
  <c r="B82" i="10"/>
  <c r="B81" i="10"/>
  <c r="B80" i="10"/>
  <c r="B79" i="10"/>
  <c r="B78" i="10"/>
  <c r="B77" i="10"/>
  <c r="B76" i="10"/>
  <c r="B75" i="10"/>
  <c r="B74" i="10"/>
  <c r="M70" i="10"/>
  <c r="H70" i="10"/>
  <c r="E70" i="10"/>
  <c r="C70" i="10"/>
  <c r="L69" i="10"/>
  <c r="C69" i="10"/>
  <c r="L68" i="10"/>
  <c r="L67" i="10"/>
  <c r="C67" i="10"/>
  <c r="P54" i="10"/>
  <c r="P44" i="10"/>
  <c r="P43" i="10"/>
  <c r="P42" i="10"/>
  <c r="P41" i="10"/>
  <c r="P40" i="10"/>
  <c r="P39" i="10"/>
  <c r="P38" i="10"/>
  <c r="P37" i="10"/>
  <c r="P36" i="10"/>
  <c r="P35" i="10"/>
  <c r="B28" i="10"/>
  <c r="J53" i="10" l="1"/>
  <c r="J49" i="10"/>
  <c r="J44" i="10"/>
  <c r="J54" i="10"/>
  <c r="J52" i="10"/>
  <c r="J48" i="10"/>
  <c r="AB55" i="10"/>
  <c r="AB37" i="2"/>
  <c r="J37" i="2"/>
  <c r="J43" i="10"/>
  <c r="J39" i="10"/>
  <c r="J46" i="10"/>
  <c r="J38" i="10"/>
  <c r="J45" i="10"/>
  <c r="J41" i="10"/>
  <c r="J37" i="10"/>
  <c r="J40" i="10"/>
  <c r="J42" i="10"/>
  <c r="P56" i="10"/>
  <c r="B76" i="2"/>
  <c r="M70" i="2"/>
  <c r="L69" i="2"/>
  <c r="H42" i="6"/>
  <c r="I42" i="6"/>
  <c r="H37" i="6"/>
  <c r="I37" i="6"/>
  <c r="H18" i="6"/>
  <c r="I18" i="6"/>
  <c r="H11" i="6"/>
  <c r="I11" i="6"/>
  <c r="H10" i="6"/>
  <c r="I10" i="6"/>
  <c r="H8" i="6"/>
  <c r="I8" i="6"/>
  <c r="H36" i="6"/>
  <c r="I36" i="6"/>
  <c r="H22" i="6"/>
  <c r="I22" i="6"/>
  <c r="H21" i="6"/>
  <c r="I21" i="6"/>
  <c r="H9" i="6"/>
  <c r="I9" i="6"/>
  <c r="H41" i="6"/>
  <c r="I41" i="6"/>
  <c r="H28" i="6"/>
  <c r="I28" i="6"/>
  <c r="H31" i="6"/>
  <c r="I31" i="6"/>
  <c r="H20" i="6"/>
  <c r="I20" i="6"/>
  <c r="H46" i="6"/>
  <c r="I46" i="6"/>
  <c r="H5" i="6"/>
  <c r="I5" i="6"/>
  <c r="B90" i="2" l="1"/>
  <c r="B91" i="2"/>
  <c r="B92" i="2"/>
  <c r="B93" i="2"/>
  <c r="E94" i="2" l="1"/>
  <c r="B77" i="2" l="1"/>
  <c r="B78" i="2"/>
  <c r="B79" i="2"/>
  <c r="B80" i="2"/>
  <c r="B81" i="2"/>
  <c r="B82" i="2"/>
  <c r="B83" i="2"/>
  <c r="B84" i="2"/>
  <c r="B85" i="2"/>
  <c r="B86" i="2"/>
  <c r="B87" i="2"/>
  <c r="B88" i="2"/>
  <c r="B89" i="2"/>
  <c r="J51" i="2" l="1"/>
  <c r="J52" i="2"/>
  <c r="J53" i="2"/>
  <c r="F55" i="2"/>
  <c r="L68" i="2" l="1"/>
  <c r="L67" i="2"/>
  <c r="C67" i="2"/>
  <c r="C68" i="2"/>
  <c r="H70" i="2"/>
  <c r="E70" i="2"/>
  <c r="C70" i="2"/>
  <c r="C69" i="2"/>
  <c r="J49" i="2" l="1"/>
  <c r="J45" i="2"/>
  <c r="J48" i="2"/>
  <c r="J47" i="2"/>
  <c r="J50" i="2"/>
  <c r="J46" i="2"/>
  <c r="I6" i="6" l="1"/>
  <c r="I7" i="6"/>
  <c r="I12" i="6"/>
  <c r="I13" i="6"/>
  <c r="I14" i="6"/>
  <c r="I16" i="6"/>
  <c r="I17" i="6"/>
  <c r="I19" i="6"/>
  <c r="I23" i="6"/>
  <c r="I24" i="6"/>
  <c r="I25" i="6"/>
  <c r="I26" i="6"/>
  <c r="I27" i="6"/>
  <c r="I29" i="6"/>
  <c r="I30" i="6"/>
  <c r="I32" i="6"/>
  <c r="I33" i="6"/>
  <c r="I34" i="6"/>
  <c r="I35" i="6"/>
  <c r="I38" i="6"/>
  <c r="I39" i="6"/>
  <c r="I40" i="6"/>
  <c r="I15" i="6"/>
  <c r="I43" i="6"/>
  <c r="I44" i="6"/>
  <c r="I45" i="6"/>
  <c r="I47" i="6"/>
  <c r="I4" i="6"/>
  <c r="H6" i="6"/>
  <c r="H7" i="6"/>
  <c r="H12" i="6"/>
  <c r="H13" i="6"/>
  <c r="H14" i="6"/>
  <c r="H16" i="6"/>
  <c r="H17" i="6"/>
  <c r="H19" i="6"/>
  <c r="H23" i="6"/>
  <c r="H24" i="6"/>
  <c r="H25" i="6"/>
  <c r="H26" i="6"/>
  <c r="H27" i="6"/>
  <c r="H29" i="6"/>
  <c r="H30" i="6"/>
  <c r="H32" i="6"/>
  <c r="H33" i="6"/>
  <c r="H34" i="6"/>
  <c r="H35" i="6"/>
  <c r="H38" i="6"/>
  <c r="H39" i="6"/>
  <c r="H40" i="6"/>
  <c r="H15" i="6"/>
  <c r="H43" i="6"/>
  <c r="H44" i="6"/>
  <c r="H45" i="6"/>
  <c r="H47" i="6"/>
  <c r="H4" i="6"/>
  <c r="P54" i="2" l="1"/>
  <c r="P44" i="2"/>
  <c r="P43" i="2"/>
  <c r="P42" i="2"/>
  <c r="P41" i="2"/>
  <c r="P39" i="2"/>
  <c r="P38" i="2"/>
  <c r="P37" i="2"/>
  <c r="P40" i="2"/>
  <c r="B28" i="2"/>
  <c r="J43" i="2"/>
  <c r="J44" i="2"/>
  <c r="J54" i="2"/>
  <c r="J39" i="2" l="1"/>
  <c r="J41" i="2"/>
  <c r="J38" i="2"/>
  <c r="J42" i="2"/>
  <c r="J40" i="2"/>
  <c r="J35" i="10" l="1"/>
  <c r="F55" i="10"/>
  <c r="J36" i="10" l="1"/>
  <c r="J55" i="10" s="1"/>
  <c r="E56" i="10" s="1"/>
  <c r="N36" i="2"/>
  <c r="B75" i="2"/>
  <c r="L36" i="2"/>
  <c r="D36" i="2"/>
  <c r="H36" i="2" s="1"/>
  <c r="AB36" i="2" s="1"/>
  <c r="P36" i="2"/>
  <c r="E36" i="2"/>
  <c r="J36" i="2" l="1"/>
  <c r="P35" i="2"/>
  <c r="P56" i="2" s="1"/>
  <c r="L35" i="2"/>
  <c r="D35" i="2"/>
  <c r="H35" i="2" s="1"/>
  <c r="E35" i="2"/>
  <c r="B74" i="2"/>
  <c r="AB35" i="2" l="1"/>
  <c r="AB55" i="2" s="1"/>
  <c r="J35" i="2"/>
  <c r="J55" i="2" s="1"/>
  <c r="E5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richard.webb</author>
  </authors>
  <commentList>
    <comment ref="L33" authorId="0" shapeId="0" xr:uid="{00000000-0006-0000-0000-000003000000}">
      <text>
        <r>
          <rPr>
            <b/>
            <sz val="8"/>
            <color indexed="81"/>
            <rFont val="Tahoma"/>
            <family val="2"/>
          </rPr>
          <t>WB=warm season broadleaf
WG=warm season grass
CG=cool season grass
CB=cool season broadleaf</t>
        </r>
      </text>
    </comment>
    <comment ref="N33" authorId="0" shapeId="0" xr:uid="{00000000-0006-0000-0000-000004000000}">
      <text>
        <r>
          <rPr>
            <b/>
            <sz val="8"/>
            <color indexed="81"/>
            <rFont val="Tahoma"/>
            <family val="2"/>
          </rPr>
          <t xml:space="preserve">Average depth of seeding each specie when drilled.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richard.webb</author>
  </authors>
  <commentList>
    <comment ref="L33" authorId="0" shapeId="0" xr:uid="{BD4A6182-919D-4264-A1B3-8E1286970A75}">
      <text>
        <r>
          <rPr>
            <b/>
            <sz val="8"/>
            <color indexed="81"/>
            <rFont val="Tahoma"/>
            <family val="2"/>
          </rPr>
          <t>WB=warm season broadleaf
WG=warm season grass
CG=cool season grass
CB=cool season broadleaf</t>
        </r>
      </text>
    </comment>
    <comment ref="N33" authorId="0" shapeId="0" xr:uid="{D7183B0E-9B6D-4CE2-9470-1F52E3F17BC7}">
      <text>
        <r>
          <rPr>
            <b/>
            <sz val="8"/>
            <color indexed="81"/>
            <rFont val="Tahoma"/>
            <family val="2"/>
          </rPr>
          <t xml:space="preserve">Average depth of seeding each specie when drilled.  </t>
        </r>
        <r>
          <rPr>
            <sz val="8"/>
            <color indexed="81"/>
            <rFont val="Tahoma"/>
            <family val="2"/>
          </rPr>
          <t xml:space="preserve">
</t>
        </r>
      </text>
    </comment>
  </commentList>
</comments>
</file>

<file path=xl/sharedStrings.xml><?xml version="1.0" encoding="utf-8"?>
<sst xmlns="http://schemas.openxmlformats.org/spreadsheetml/2006/main" count="2183" uniqueCount="705">
  <si>
    <t>Species</t>
  </si>
  <si>
    <t>corn</t>
  </si>
  <si>
    <t>barley</t>
  </si>
  <si>
    <t>flax</t>
  </si>
  <si>
    <t>sunflower</t>
  </si>
  <si>
    <t>soybean</t>
  </si>
  <si>
    <t>Seeding rate, lbs/acre</t>
  </si>
  <si>
    <r>
      <t>Note:</t>
    </r>
    <r>
      <rPr>
        <sz val="8"/>
        <rFont val="Arial"/>
        <family val="2"/>
      </rPr>
      <t xml:space="preserve"> Yellow areas indicate required data.  Blue areas indicate optional data.</t>
    </r>
  </si>
  <si>
    <t>buckwheat</t>
  </si>
  <si>
    <t>sudangrass, sudan-sorghum hybrid</t>
  </si>
  <si>
    <t>L</t>
  </si>
  <si>
    <t>F</t>
  </si>
  <si>
    <t>Crop Type*</t>
  </si>
  <si>
    <t>CG</t>
  </si>
  <si>
    <t>CB</t>
  </si>
  <si>
    <t>WB</t>
  </si>
  <si>
    <t>WG</t>
  </si>
  <si>
    <t>0.75 - 2</t>
  </si>
  <si>
    <t>Seeding depth, inches</t>
  </si>
  <si>
    <t>0.5 - 1.5</t>
  </si>
  <si>
    <t>0.25 - 0.75</t>
  </si>
  <si>
    <t>0.25 - 0.5</t>
  </si>
  <si>
    <t>Jun 15-Aug 15</t>
  </si>
  <si>
    <t>Apr 1-Jun 15</t>
  </si>
  <si>
    <t>Aug 15-Sep 20</t>
  </si>
  <si>
    <t>Seeding Window:</t>
  </si>
  <si>
    <t>Harvest</t>
  </si>
  <si>
    <t>Frost</t>
  </si>
  <si>
    <t>Mow</t>
  </si>
  <si>
    <t>Crimp</t>
  </si>
  <si>
    <t>Herbicide</t>
  </si>
  <si>
    <t>Acres:</t>
  </si>
  <si>
    <t>Weeds will be controlled by clipping or with proper herbicides as needed in accordance with product label directions and current NDSU-Extension Service recommendations.</t>
  </si>
  <si>
    <t>Acres</t>
  </si>
  <si>
    <t>Crop Type</t>
  </si>
  <si>
    <t>radish</t>
  </si>
  <si>
    <t>sweet clover</t>
  </si>
  <si>
    <t>Notes:</t>
  </si>
  <si>
    <t>Date:</t>
  </si>
  <si>
    <t>Seed Size</t>
  </si>
  <si>
    <t>CTA</t>
  </si>
  <si>
    <t>CRP</t>
  </si>
  <si>
    <t>EQIP</t>
  </si>
  <si>
    <t>WHIP</t>
  </si>
  <si>
    <t>WRP</t>
  </si>
  <si>
    <t>GRP</t>
  </si>
  <si>
    <t>FRPP</t>
  </si>
  <si>
    <t>CSP</t>
  </si>
  <si>
    <t>SWCA</t>
  </si>
  <si>
    <t>ECP</t>
  </si>
  <si>
    <t>cowpea</t>
  </si>
  <si>
    <t>Tillage</t>
  </si>
  <si>
    <t>Seeding Method:</t>
  </si>
  <si>
    <t>Graze</t>
  </si>
  <si>
    <t>Cover Crop Certification Worksheet</t>
  </si>
  <si>
    <t>safflower</t>
  </si>
  <si>
    <t>Drill</t>
  </si>
  <si>
    <t>Broadcast</t>
  </si>
  <si>
    <t>Starter only</t>
  </si>
  <si>
    <t>Starter &amp; inoculant</t>
  </si>
  <si>
    <t>None</t>
  </si>
  <si>
    <t>Inoculant only</t>
  </si>
  <si>
    <t>Name:</t>
  </si>
  <si>
    <t>Address:</t>
  </si>
  <si>
    <t>Program:</t>
  </si>
  <si>
    <t>Contract #:</t>
  </si>
  <si>
    <t>Range:</t>
  </si>
  <si>
    <t>Township:</t>
  </si>
  <si>
    <t>Section:</t>
  </si>
  <si>
    <t>Irrigated:</t>
  </si>
  <si>
    <t>inches</t>
  </si>
  <si>
    <t>Yes</t>
  </si>
  <si>
    <t>No</t>
  </si>
  <si>
    <t>Notes and Comments:</t>
  </si>
  <si>
    <t>Indicate the decision-maker's objective(s) for applying cover crop, in priority order (1, 2, 3,etc.)</t>
  </si>
  <si>
    <t>Producer Signature</t>
  </si>
  <si>
    <t>Date</t>
  </si>
  <si>
    <t>sugarbeets</t>
  </si>
  <si>
    <t>onions</t>
  </si>
  <si>
    <t>edible beans</t>
  </si>
  <si>
    <t>carrots</t>
  </si>
  <si>
    <t>vegetables</t>
  </si>
  <si>
    <t>potatoes</t>
  </si>
  <si>
    <t>sunflowers</t>
  </si>
  <si>
    <t>Seeding Depth (inches)</t>
  </si>
  <si>
    <t>Planned Cover Crop Mixture</t>
  </si>
  <si>
    <r>
      <t xml:space="preserve">I certify that the above information </t>
    </r>
    <r>
      <rPr>
        <b/>
        <sz val="10"/>
        <rFont val="Arial"/>
        <family val="2"/>
      </rPr>
      <t>does / does not</t>
    </r>
    <r>
      <rPr>
        <sz val="10"/>
        <rFont val="Arial"/>
        <family val="2"/>
      </rPr>
      <t xml:space="preserve"> meet NRCS specifications for design and installation.</t>
    </r>
  </si>
  <si>
    <t>Programs</t>
  </si>
  <si>
    <t>Planned Seeding Depth (inches):</t>
  </si>
  <si>
    <t>0.5 -1.0</t>
  </si>
  <si>
    <t>0.25 - 1.0</t>
  </si>
  <si>
    <t>0.75 - 2.0</t>
  </si>
  <si>
    <t>1.5 - 3.0</t>
  </si>
  <si>
    <t>1.0 -1.5</t>
  </si>
  <si>
    <t>1.0 - 1.5</t>
  </si>
  <si>
    <t xml:space="preserve">Management Considerations: </t>
  </si>
  <si>
    <t>ryegrass (annual)</t>
  </si>
  <si>
    <t>alfalfa</t>
  </si>
  <si>
    <t>red clover</t>
  </si>
  <si>
    <t>sorghum, grain or forage</t>
  </si>
  <si>
    <t>mustard, brown, oriental or yellow</t>
  </si>
  <si>
    <t>chickpea</t>
  </si>
  <si>
    <t>millet, proso</t>
  </si>
  <si>
    <t>millet, foxtail</t>
  </si>
  <si>
    <t>millet, pearl</t>
  </si>
  <si>
    <t>chickling vetch</t>
  </si>
  <si>
    <t>field pea / lentil</t>
  </si>
  <si>
    <t>1.5 - 3</t>
  </si>
  <si>
    <t>rye (cereal)</t>
  </si>
  <si>
    <t>oats</t>
  </si>
  <si>
    <t>ladino (white) clover</t>
  </si>
  <si>
    <t>hairy or crown vetch</t>
  </si>
  <si>
    <t>canola / rapeseed</t>
  </si>
  <si>
    <t>ryegrass (itialian)</t>
  </si>
  <si>
    <t>wheat</t>
  </si>
  <si>
    <t>Broadcast/Incorporate</t>
  </si>
  <si>
    <t>Field No.:</t>
  </si>
  <si>
    <t>Contract Item No.:</t>
  </si>
  <si>
    <t>Sorghum-Sudangrass</t>
  </si>
  <si>
    <t>Turnip</t>
  </si>
  <si>
    <t>Millet, Pearl</t>
  </si>
  <si>
    <t>Millet, Proso</t>
  </si>
  <si>
    <t>Ryegrass, Annual</t>
  </si>
  <si>
    <t>Cover Crop Species</t>
  </si>
  <si>
    <t>Fertilizer Applied:</t>
  </si>
  <si>
    <t>seeds per pound</t>
  </si>
  <si>
    <t>Minnesota Cover Crop Design Worksheet</t>
  </si>
  <si>
    <t>Flax</t>
  </si>
  <si>
    <t>0.25-0.75</t>
  </si>
  <si>
    <t>Millet, Foxtail</t>
  </si>
  <si>
    <t>Millet, Japanese</t>
  </si>
  <si>
    <t>Rapeseed/Canola</t>
  </si>
  <si>
    <t>Sudangrass</t>
  </si>
  <si>
    <t>North I-94</t>
  </si>
  <si>
    <t>South I-94</t>
  </si>
  <si>
    <t>June 1- August 1</t>
  </si>
  <si>
    <t>June 1- August 15</t>
  </si>
  <si>
    <t>May 15-September 1</t>
  </si>
  <si>
    <t>July 15- September 1</t>
  </si>
  <si>
    <t>July 15-September 15</t>
  </si>
  <si>
    <t>July 15-November 1</t>
  </si>
  <si>
    <t>July 15- October 15</t>
  </si>
  <si>
    <t>June 1- September 1</t>
  </si>
  <si>
    <t>June 15- August 15</t>
  </si>
  <si>
    <t>July 15- November 1</t>
  </si>
  <si>
    <t>Rye, Winter Cereal</t>
  </si>
  <si>
    <t>Radish, Oilseed or Forage</t>
  </si>
  <si>
    <t>Seeds per Sq/Ft</t>
  </si>
  <si>
    <t>Planned Cover Crop Mix by Group</t>
  </si>
  <si>
    <t>Cool Season Grasses</t>
  </si>
  <si>
    <t>Warm Season Grasses</t>
  </si>
  <si>
    <t>Cool Season Broadleafs</t>
  </si>
  <si>
    <t>Warm Season Broadleafs</t>
  </si>
  <si>
    <t>Primary Crop Planted</t>
  </si>
  <si>
    <t>Weed Control (chemical/mechanical):</t>
  </si>
  <si>
    <t>Contract Item #:</t>
  </si>
  <si>
    <t>Instructions: Document producer's actual cover crop planting information below.  Attach or include photos of the cover crop to this Job Sheet.</t>
  </si>
  <si>
    <t xml:space="preserve">Species </t>
  </si>
  <si>
    <t>Practice Check Out Conditions</t>
  </si>
  <si>
    <t>Site Preparation:</t>
  </si>
  <si>
    <t>Fertility Used:</t>
  </si>
  <si>
    <t>Date Planted:</t>
  </si>
  <si>
    <t>Planting Depth:</t>
  </si>
  <si>
    <t>Termination Method:</t>
  </si>
  <si>
    <t>Cover Crop Height at Termination:</t>
  </si>
  <si>
    <t>Total Lbs:</t>
  </si>
  <si>
    <t>Site location:</t>
  </si>
  <si>
    <t>Acres Planted:</t>
  </si>
  <si>
    <t>Percent of Full Rate of PLS</t>
  </si>
  <si>
    <t>Rate of PLS lb/ac</t>
  </si>
  <si>
    <t>Total PLS lbs</t>
  </si>
  <si>
    <t>Estimated PLS seeding rate (lbs/acre):</t>
  </si>
  <si>
    <t>Total PLS Pounds Planted</t>
  </si>
  <si>
    <t>Approved By:</t>
  </si>
  <si>
    <t>Planned By:</t>
  </si>
  <si>
    <t>JAA:</t>
  </si>
  <si>
    <t>JAA</t>
  </si>
  <si>
    <t>Barley, Spring</t>
  </si>
  <si>
    <t>Barley, Winter</t>
  </si>
  <si>
    <t>CROP TYPE</t>
  </si>
  <si>
    <t xml:space="preserve">SEEDING DATES </t>
  </si>
  <si>
    <t>SPECIES</t>
  </si>
  <si>
    <t>NORTH OF INTERSTATE 94</t>
  </si>
  <si>
    <t>SOUTH OF INTERSTATE 94</t>
  </si>
  <si>
    <t>GRASSES</t>
  </si>
  <si>
    <t>50 lbs/acre PLS</t>
  </si>
  <si>
    <t>75 lbs/acre PLS</t>
  </si>
  <si>
    <r>
      <t xml:space="preserve">FOXTAIL MILLET </t>
    </r>
    <r>
      <rPr>
        <b/>
        <vertAlign val="superscript"/>
        <sz val="10"/>
        <color rgb="FFFF0000"/>
        <rFont val="Calibri"/>
        <family val="2"/>
        <scheme val="minor"/>
      </rPr>
      <t>3</t>
    </r>
  </si>
  <si>
    <t>20 lbs/acre PLS</t>
  </si>
  <si>
    <t>30 lbs/acre PLS</t>
  </si>
  <si>
    <r>
      <t>JAPANESE MILLET</t>
    </r>
    <r>
      <rPr>
        <b/>
        <vertAlign val="superscript"/>
        <sz val="10"/>
        <color rgb="FFFF0000"/>
        <rFont val="Calibri"/>
        <family val="2"/>
        <scheme val="minor"/>
      </rPr>
      <t xml:space="preserve"> 3</t>
    </r>
  </si>
  <si>
    <r>
      <t xml:space="preserve">PEARL MILLET </t>
    </r>
    <r>
      <rPr>
        <b/>
        <vertAlign val="superscript"/>
        <sz val="10"/>
        <color rgb="FFFF0000"/>
        <rFont val="Calibri"/>
        <family val="2"/>
        <scheme val="minor"/>
      </rPr>
      <t>3</t>
    </r>
  </si>
  <si>
    <r>
      <t xml:space="preserve">PROSO MILLET </t>
    </r>
    <r>
      <rPr>
        <b/>
        <vertAlign val="superscript"/>
        <sz val="10"/>
        <color rgb="FFFF0000"/>
        <rFont val="Calibri"/>
        <family val="2"/>
        <scheme val="minor"/>
      </rPr>
      <t>3</t>
    </r>
  </si>
  <si>
    <t>45 lbs/acre PLS</t>
  </si>
  <si>
    <t>WINTER CEREAL RYE</t>
  </si>
  <si>
    <t>83 lbs/acre PLS</t>
  </si>
  <si>
    <t>July 15-October 15</t>
  </si>
  <si>
    <t>ANNUAL RYEGRASS</t>
  </si>
  <si>
    <t>15 lbs/acre PLS</t>
  </si>
  <si>
    <t>23 lbs/acre PLS</t>
  </si>
  <si>
    <r>
      <t xml:space="preserve">SORGHUM-SUDANGRASS </t>
    </r>
    <r>
      <rPr>
        <b/>
        <vertAlign val="superscript"/>
        <sz val="10"/>
        <color rgb="FFFF0000"/>
        <rFont val="Calibri"/>
        <family val="2"/>
        <scheme val="minor"/>
      </rPr>
      <t>3</t>
    </r>
  </si>
  <si>
    <t>25 lbs/acre PLS</t>
  </si>
  <si>
    <t>38 lbs/acre PLS</t>
  </si>
  <si>
    <r>
      <t xml:space="preserve">SUDANGRASS </t>
    </r>
    <r>
      <rPr>
        <b/>
        <vertAlign val="superscript"/>
        <sz val="10"/>
        <color rgb="FFFF0000"/>
        <rFont val="Calibri"/>
        <family val="2"/>
        <scheme val="minor"/>
      </rPr>
      <t>3</t>
    </r>
  </si>
  <si>
    <t>WINTER TRITICALE</t>
  </si>
  <si>
    <t>WINTER WHEAT</t>
  </si>
  <si>
    <t xml:space="preserve"> 68 lbs/acre PLS</t>
  </si>
  <si>
    <t>June 15-August 15</t>
  </si>
  <si>
    <r>
      <t xml:space="preserve">FLAX </t>
    </r>
    <r>
      <rPr>
        <b/>
        <vertAlign val="superscript"/>
        <sz val="10"/>
        <color rgb="FFFF0000"/>
        <rFont val="Calibri"/>
        <family val="2"/>
        <scheme val="minor"/>
      </rPr>
      <t>3</t>
    </r>
  </si>
  <si>
    <t>KALE</t>
  </si>
  <si>
    <t>3 lbs/acre PLS</t>
  </si>
  <si>
    <t>5 lbs/acre PLS</t>
  </si>
  <si>
    <t>PHACELIA</t>
  </si>
  <si>
    <t>8 lbs/acre PLS</t>
  </si>
  <si>
    <t>SUNFLOWER</t>
  </si>
  <si>
    <t>1 lb/acre PLS</t>
  </si>
  <si>
    <t>2 lbs/acre PLS</t>
  </si>
  <si>
    <t xml:space="preserve"> WINTER CAMELINA</t>
  </si>
  <si>
    <t>0.5-0.75</t>
  </si>
  <si>
    <t>LENTILS</t>
  </si>
  <si>
    <t>LUPIN</t>
  </si>
  <si>
    <t>40 lbs/acre PLS</t>
  </si>
  <si>
    <t>60 lbs/acre PLS</t>
  </si>
  <si>
    <t>SAFFLOWER</t>
  </si>
  <si>
    <t>1-1.5</t>
  </si>
  <si>
    <t>CABBAGE</t>
  </si>
  <si>
    <t>0.25-0.5</t>
  </si>
  <si>
    <r>
      <t xml:space="preserve">MUSTARD </t>
    </r>
    <r>
      <rPr>
        <b/>
        <vertAlign val="superscript"/>
        <sz val="10"/>
        <color rgb="FFFF0000"/>
        <rFont val="Calibri"/>
        <family val="2"/>
        <scheme val="minor"/>
      </rPr>
      <t>3</t>
    </r>
  </si>
  <si>
    <t>4 lbs/acre PLS</t>
  </si>
  <si>
    <t>6 lbs/acre PLS</t>
  </si>
  <si>
    <t xml:space="preserve">RADISH </t>
  </si>
  <si>
    <t>RAPESEED/CANOLA</t>
  </si>
  <si>
    <t>TURNIP</t>
  </si>
  <si>
    <t>LEGUMES</t>
  </si>
  <si>
    <t>12 lbs/acre PLS</t>
  </si>
  <si>
    <t>18 lbs/acre PLS</t>
  </si>
  <si>
    <t>80 lbs/acre PLS</t>
  </si>
  <si>
    <t>120 lbs/acre PLS</t>
  </si>
  <si>
    <t>June 1-September 1</t>
  </si>
  <si>
    <t>10 lbs/acre PLS</t>
  </si>
  <si>
    <t>9 lbs/acre PLS</t>
  </si>
  <si>
    <t>LEGEND</t>
  </si>
  <si>
    <t>CROP TYPE: CG=COOL SEASON GRASS, CB= COOL SEASON BROADLEAF, WG=WARM SEASON GRASS, WB=WARM SEASON BROADLEAF</t>
  </si>
  <si>
    <r>
      <rPr>
        <b/>
        <sz val="11"/>
        <color rgb="FFFF0000"/>
        <rFont val="Calibri"/>
        <family val="2"/>
        <scheme val="minor"/>
      </rPr>
      <t xml:space="preserve">CAUTION </t>
    </r>
    <r>
      <rPr>
        <b/>
        <sz val="11"/>
        <color theme="1"/>
        <rFont val="Calibri"/>
        <family val="2"/>
        <scheme val="minor"/>
      </rPr>
      <t>is due to possible freeze risk to establishment</t>
    </r>
  </si>
  <si>
    <t>*Consider these species when planting spring cover crops for wind erosion protection at .75 of a bushel/acre.</t>
  </si>
  <si>
    <r>
      <rPr>
        <b/>
        <vertAlign val="superscript"/>
        <sz val="11"/>
        <color theme="1"/>
        <rFont val="Calibri"/>
        <family val="2"/>
        <scheme val="minor"/>
      </rPr>
      <t>1</t>
    </r>
    <r>
      <rPr>
        <b/>
        <sz val="11"/>
        <color theme="1"/>
        <rFont val="Calibri"/>
        <family val="2"/>
        <scheme val="minor"/>
      </rPr>
      <t xml:space="preserve"> Incorporated seed--Seeding methods used that provide good seed to soil contact</t>
    </r>
  </si>
  <si>
    <r>
      <rPr>
        <b/>
        <vertAlign val="superscript"/>
        <sz val="11"/>
        <color theme="1"/>
        <rFont val="Calibri"/>
        <family val="2"/>
        <scheme val="minor"/>
      </rPr>
      <t>2</t>
    </r>
    <r>
      <rPr>
        <b/>
        <sz val="11"/>
        <color theme="1"/>
        <rFont val="Calibri"/>
        <family val="2"/>
        <scheme val="minor"/>
      </rPr>
      <t xml:space="preserve"> Non-incorporated seed--Seeding methods used when broadcasting seed without mechanical incorporation</t>
    </r>
  </si>
  <si>
    <r>
      <rPr>
        <b/>
        <vertAlign val="superscript"/>
        <sz val="11"/>
        <color rgb="FFFF0000"/>
        <rFont val="Calibri"/>
        <family val="2"/>
        <scheme val="minor"/>
      </rPr>
      <t>3</t>
    </r>
    <r>
      <rPr>
        <b/>
        <sz val="11"/>
        <color rgb="FFFF0000"/>
        <rFont val="Calibri"/>
        <family val="2"/>
        <scheme val="minor"/>
      </rPr>
      <t>CAUTION</t>
    </r>
    <r>
      <rPr>
        <b/>
        <sz val="11"/>
        <color theme="1"/>
        <rFont val="Calibri"/>
        <family val="2"/>
        <scheme val="minor"/>
      </rPr>
      <t xml:space="preserve"> is due to risk for establishment with aerial seeding.</t>
    </r>
  </si>
  <si>
    <t>1/ Plantings containing buckwheat may not be seeded within 30 feet of an existing commodity wheat field, or in a field with a planned rotation to commodity wheat within two years.</t>
  </si>
  <si>
    <t xml:space="preserve">ALL INFORMATION FROM MIDWEST COVER CROPS COUNCIL WEBSITE http://www.mccc.msu.edu/index.htm </t>
  </si>
  <si>
    <t>May 15- September 1</t>
  </si>
  <si>
    <t>Triticale, Winter</t>
  </si>
  <si>
    <t>Wheat, Winter</t>
  </si>
  <si>
    <t>Barley, Spring*</t>
  </si>
  <si>
    <r>
      <t xml:space="preserve">Alfalfa </t>
    </r>
    <r>
      <rPr>
        <vertAlign val="superscript"/>
        <sz val="10"/>
        <color rgb="FFFF0000"/>
        <rFont val="Times New Roman"/>
        <family val="1"/>
      </rPr>
      <t>3</t>
    </r>
  </si>
  <si>
    <r>
      <t xml:space="preserve">Millet, Foxtail </t>
    </r>
    <r>
      <rPr>
        <vertAlign val="superscript"/>
        <sz val="10"/>
        <color rgb="FFFF0000"/>
        <rFont val="Times New Roman"/>
        <family val="1"/>
      </rPr>
      <t>3</t>
    </r>
  </si>
  <si>
    <r>
      <t xml:space="preserve">Millet, Japanese </t>
    </r>
    <r>
      <rPr>
        <vertAlign val="superscript"/>
        <sz val="10"/>
        <color rgb="FFFF0000"/>
        <rFont val="Times New Roman"/>
        <family val="1"/>
      </rPr>
      <t>3</t>
    </r>
  </si>
  <si>
    <r>
      <t xml:space="preserve">Millet, Pearl </t>
    </r>
    <r>
      <rPr>
        <vertAlign val="superscript"/>
        <sz val="10"/>
        <color rgb="FFFF0000"/>
        <rFont val="Times New Roman"/>
        <family val="1"/>
      </rPr>
      <t>3</t>
    </r>
  </si>
  <si>
    <r>
      <t xml:space="preserve">Millet, Proso </t>
    </r>
    <r>
      <rPr>
        <vertAlign val="superscript"/>
        <sz val="10"/>
        <color rgb="FFFF0000"/>
        <rFont val="Times New Roman"/>
        <family val="1"/>
      </rPr>
      <t>3</t>
    </r>
  </si>
  <si>
    <r>
      <t xml:space="preserve">Mustard, Yellow </t>
    </r>
    <r>
      <rPr>
        <vertAlign val="superscript"/>
        <sz val="10"/>
        <color rgb="FFFF0000"/>
        <rFont val="Times New Roman"/>
        <family val="1"/>
      </rPr>
      <t>3</t>
    </r>
  </si>
  <si>
    <t>Oats*</t>
  </si>
  <si>
    <r>
      <t xml:space="preserve">Pea, Field/Winter </t>
    </r>
    <r>
      <rPr>
        <vertAlign val="superscript"/>
        <sz val="10"/>
        <color rgb="FFFF0000"/>
        <rFont val="Times New Roman"/>
        <family val="1"/>
      </rPr>
      <t>3</t>
    </r>
  </si>
  <si>
    <r>
      <t xml:space="preserve">Buckwheat 1/ </t>
    </r>
    <r>
      <rPr>
        <vertAlign val="superscript"/>
        <sz val="10"/>
        <color rgb="FFFF0000"/>
        <rFont val="Times New Roman"/>
        <family val="1"/>
      </rPr>
      <t>3</t>
    </r>
  </si>
  <si>
    <t>Clover, Berseem</t>
  </si>
  <si>
    <t>Clover, Crimson</t>
  </si>
  <si>
    <t>Clover, Red</t>
  </si>
  <si>
    <t>Clover, White</t>
  </si>
  <si>
    <r>
      <t xml:space="preserve">Cowpeas </t>
    </r>
    <r>
      <rPr>
        <vertAlign val="superscript"/>
        <sz val="10"/>
        <color rgb="FFFF0000"/>
        <rFont val="Times New Roman"/>
        <family val="1"/>
      </rPr>
      <t>3</t>
    </r>
  </si>
  <si>
    <r>
      <t xml:space="preserve">Flax </t>
    </r>
    <r>
      <rPr>
        <vertAlign val="superscript"/>
        <sz val="10"/>
        <color rgb="FFFF0000"/>
        <rFont val="Times New Roman"/>
        <family val="1"/>
      </rPr>
      <t>3</t>
    </r>
  </si>
  <si>
    <r>
      <t xml:space="preserve">Sorghum-Sudangrass </t>
    </r>
    <r>
      <rPr>
        <vertAlign val="superscript"/>
        <sz val="10"/>
        <color rgb="FFFF0000"/>
        <rFont val="Times New Roman"/>
        <family val="1"/>
      </rPr>
      <t>3</t>
    </r>
  </si>
  <si>
    <r>
      <t xml:space="preserve">Sudangrass </t>
    </r>
    <r>
      <rPr>
        <vertAlign val="superscript"/>
        <sz val="10"/>
        <color rgb="FFFF0000"/>
        <rFont val="Times New Roman"/>
        <family val="1"/>
      </rPr>
      <t>3</t>
    </r>
  </si>
  <si>
    <t>Vetch, Hairy</t>
  </si>
  <si>
    <t>Wheat, Spring*</t>
  </si>
  <si>
    <t>Kale</t>
  </si>
  <si>
    <t>Phacelia</t>
  </si>
  <si>
    <t>Non GMO Beets</t>
  </si>
  <si>
    <t>Sunflower</t>
  </si>
  <si>
    <t>1 - 1.5</t>
  </si>
  <si>
    <t>June 1 - August 1</t>
  </si>
  <si>
    <t>Camelina, Winter</t>
  </si>
  <si>
    <t>0.5 - 0.75</t>
  </si>
  <si>
    <t>July 15 - October 15</t>
  </si>
  <si>
    <t>July 15 - November 1</t>
  </si>
  <si>
    <t>Lentils</t>
  </si>
  <si>
    <t>Lupin</t>
  </si>
  <si>
    <t>April 1 - June 15</t>
  </si>
  <si>
    <t>April 1 - June 1</t>
  </si>
  <si>
    <t>Safflower</t>
  </si>
  <si>
    <t>April 15 - August 1</t>
  </si>
  <si>
    <t>Cabbage</t>
  </si>
  <si>
    <t>Chickpea</t>
  </si>
  <si>
    <t>June 1 - September 1</t>
  </si>
  <si>
    <t>May 15 - September 15</t>
  </si>
  <si>
    <t>Clover, Balansa</t>
  </si>
  <si>
    <t>May 15 - September 1</t>
  </si>
  <si>
    <t>May 1 - September 15</t>
  </si>
  <si>
    <t>Fava Bean</t>
  </si>
  <si>
    <t>0.5 - 1</t>
  </si>
  <si>
    <t>June 15 - August 15</t>
  </si>
  <si>
    <t>Sainfoin</t>
  </si>
  <si>
    <t>Sunnhemp</t>
  </si>
  <si>
    <t>Crops</t>
  </si>
  <si>
    <t>Seeding Depth</t>
  </si>
  <si>
    <t>Seeds per sq/ft (Incorporated)</t>
  </si>
  <si>
    <t>Seeds per sq/ft (Non-Incorporated)</t>
  </si>
  <si>
    <r>
      <t xml:space="preserve">April 15 - </t>
    </r>
    <r>
      <rPr>
        <b/>
        <sz val="10"/>
        <color rgb="FFFF0000"/>
        <rFont val="Arial"/>
        <family val="2"/>
      </rPr>
      <t>September 1</t>
    </r>
  </si>
  <si>
    <r>
      <t xml:space="preserve">April 1 - </t>
    </r>
    <r>
      <rPr>
        <b/>
        <sz val="10"/>
        <color rgb="FFFF0000"/>
        <rFont val="Arial"/>
        <family val="2"/>
      </rPr>
      <t>September 15</t>
    </r>
  </si>
  <si>
    <r>
      <t xml:space="preserve">April 15 - </t>
    </r>
    <r>
      <rPr>
        <b/>
        <sz val="10"/>
        <color rgb="FFFF0000"/>
        <rFont val="Arial"/>
        <family val="2"/>
      </rPr>
      <t>September 15</t>
    </r>
  </si>
  <si>
    <r>
      <t xml:space="preserve">April 1 - </t>
    </r>
    <r>
      <rPr>
        <b/>
        <sz val="10"/>
        <color rgb="FFFF0000"/>
        <rFont val="Arial"/>
        <family val="2"/>
      </rPr>
      <t>October 1</t>
    </r>
  </si>
  <si>
    <t>April 15 - September 15</t>
  </si>
  <si>
    <t>April 1 - October 1</t>
  </si>
  <si>
    <r>
      <t>Soybean</t>
    </r>
    <r>
      <rPr>
        <vertAlign val="superscript"/>
        <sz val="10"/>
        <color rgb="FFFF0000"/>
        <rFont val="Times New Roman"/>
        <family val="1"/>
      </rPr>
      <t xml:space="preserve"> 3</t>
    </r>
  </si>
  <si>
    <t>Clover, Sweet</t>
  </si>
  <si>
    <r>
      <t xml:space="preserve">April 15 - </t>
    </r>
    <r>
      <rPr>
        <b/>
        <sz val="10"/>
        <color rgb="FFFF0000"/>
        <rFont val="Arial"/>
        <family val="2"/>
      </rPr>
      <t>September 15</t>
    </r>
    <r>
      <rPr>
        <b/>
        <sz val="10"/>
        <rFont val="Arial"/>
        <family val="2"/>
      </rPr>
      <t xml:space="preserve">  </t>
    </r>
  </si>
  <si>
    <r>
      <rPr>
        <b/>
        <i/>
        <vertAlign val="superscript"/>
        <sz val="10"/>
        <color rgb="FF00B050"/>
        <rFont val="Arial"/>
        <family val="2"/>
      </rPr>
      <t>1</t>
    </r>
    <r>
      <rPr>
        <b/>
        <sz val="10"/>
        <color rgb="FF00B050"/>
        <rFont val="Arial"/>
        <family val="2"/>
      </rPr>
      <t>Minimum Seeding Rate in lbs./ac PLS (Incorporated Seed)</t>
    </r>
  </si>
  <si>
    <r>
      <rPr>
        <b/>
        <i/>
        <vertAlign val="superscript"/>
        <sz val="10"/>
        <color rgb="FF00B050"/>
        <rFont val="Arial"/>
        <family val="2"/>
      </rPr>
      <t>2</t>
    </r>
    <r>
      <rPr>
        <b/>
        <sz val="10"/>
        <color rgb="FF00B050"/>
        <rFont val="Arial"/>
        <family val="2"/>
      </rPr>
      <t>Minimum Seeding Rate in lbs./ac PLS                                          (Non-Incorporated Seed)</t>
    </r>
  </si>
  <si>
    <t>Incorporated</t>
  </si>
  <si>
    <t>Non-Incorporated</t>
  </si>
  <si>
    <t xml:space="preserve">Buckwheat </t>
  </si>
  <si>
    <t>Oats</t>
  </si>
  <si>
    <t>Wheat, Spring</t>
  </si>
  <si>
    <t>Alfalfa*</t>
  </si>
  <si>
    <t>Chickpea*</t>
  </si>
  <si>
    <t>Clover, Balansa*</t>
  </si>
  <si>
    <t>Clover, Berseem*</t>
  </si>
  <si>
    <t>Clover, Crimson*</t>
  </si>
  <si>
    <t>Clover, Red*</t>
  </si>
  <si>
    <t>Clover, Sweet*</t>
  </si>
  <si>
    <t>Clover, White*</t>
  </si>
  <si>
    <t>Cowpeas*</t>
  </si>
  <si>
    <t>Fava Bean*</t>
  </si>
  <si>
    <t>Pea, Field/Winter*</t>
  </si>
  <si>
    <t>Soybean*</t>
  </si>
  <si>
    <t>Sainfoin*</t>
  </si>
  <si>
    <t>Sunnhemp*</t>
  </si>
  <si>
    <t>DESIGN TOOL Crops</t>
  </si>
  <si>
    <t>0.75-1.5</t>
  </si>
  <si>
    <r>
      <t xml:space="preserve">July 15 - </t>
    </r>
    <r>
      <rPr>
        <b/>
        <sz val="10"/>
        <color rgb="FFFF0000"/>
        <rFont val="Arial"/>
        <family val="2"/>
      </rPr>
      <t>October 15</t>
    </r>
  </si>
  <si>
    <r>
      <t>July 15 -</t>
    </r>
    <r>
      <rPr>
        <b/>
        <sz val="10"/>
        <rFont val="Arial"/>
        <family val="2"/>
      </rPr>
      <t xml:space="preserve"> </t>
    </r>
    <r>
      <rPr>
        <b/>
        <sz val="10"/>
        <color rgb="FFFF0000"/>
        <rFont val="Arial"/>
        <family val="2"/>
      </rPr>
      <t>November 1</t>
    </r>
  </si>
  <si>
    <r>
      <t>April 15-</t>
    </r>
    <r>
      <rPr>
        <sz val="10"/>
        <rFont val="Arial"/>
        <family val="2"/>
      </rPr>
      <t>September 15</t>
    </r>
  </si>
  <si>
    <r>
      <t>April 1-</t>
    </r>
    <r>
      <rPr>
        <sz val="10"/>
        <rFont val="Arial"/>
        <family val="2"/>
      </rPr>
      <t>October 1</t>
    </r>
  </si>
  <si>
    <t>0.12-0.25</t>
  </si>
  <si>
    <r>
      <t>April 15 -</t>
    </r>
    <r>
      <rPr>
        <b/>
        <sz val="10"/>
        <rFont val="Arial"/>
        <family val="2"/>
      </rPr>
      <t xml:space="preserve"> </t>
    </r>
    <r>
      <rPr>
        <b/>
        <sz val="10"/>
        <color rgb="FFFF0000"/>
        <rFont val="Arial"/>
        <family val="2"/>
      </rPr>
      <t>September 1</t>
    </r>
    <r>
      <rPr>
        <sz val="10"/>
        <color rgb="FFFF0000"/>
        <rFont val="Arial"/>
        <family val="2"/>
      </rPr>
      <t/>
    </r>
  </si>
  <si>
    <r>
      <t xml:space="preserve">April 1 - </t>
    </r>
    <r>
      <rPr>
        <b/>
        <sz val="10"/>
        <color rgb="FFFF0000"/>
        <rFont val="Arial"/>
        <family val="2"/>
      </rPr>
      <t>September 15</t>
    </r>
    <r>
      <rPr>
        <b/>
        <sz val="10"/>
        <rFont val="Arial"/>
        <family val="2"/>
      </rPr>
      <t/>
    </r>
  </si>
  <si>
    <r>
      <t>April 1-</t>
    </r>
    <r>
      <rPr>
        <b/>
        <sz val="10"/>
        <color rgb="FFFF0000"/>
        <rFont val="Arial"/>
        <family val="2"/>
      </rPr>
      <t>September 15</t>
    </r>
  </si>
  <si>
    <t>2 - 4</t>
  </si>
  <si>
    <t>1 - 2</t>
  </si>
  <si>
    <t>0.5-1</t>
  </si>
  <si>
    <t>0 - 0.5</t>
  </si>
  <si>
    <t>0.75 - 1.5</t>
  </si>
  <si>
    <t>0.50 - 1</t>
  </si>
  <si>
    <t>0.12 - 0.25</t>
  </si>
  <si>
    <r>
      <t>April 15-</t>
    </r>
    <r>
      <rPr>
        <b/>
        <sz val="10"/>
        <color rgb="FFFF0000"/>
        <rFont val="Arial"/>
        <family val="2"/>
      </rPr>
      <t>September 15</t>
    </r>
  </si>
  <si>
    <r>
      <t>April 1-</t>
    </r>
    <r>
      <rPr>
        <b/>
        <sz val="10"/>
        <color rgb="FFFF0000"/>
        <rFont val="Arial"/>
        <family val="2"/>
      </rPr>
      <t>September 1</t>
    </r>
  </si>
  <si>
    <r>
      <t>April 15-</t>
    </r>
    <r>
      <rPr>
        <sz val="10"/>
        <rFont val="Arial"/>
        <family val="2"/>
      </rPr>
      <t>September 1</t>
    </r>
  </si>
  <si>
    <r>
      <t>April 1-</t>
    </r>
    <r>
      <rPr>
        <sz val="10"/>
        <rFont val="Arial"/>
        <family val="2"/>
      </rPr>
      <t>September 15</t>
    </r>
  </si>
  <si>
    <t>1 - 3.5</t>
  </si>
  <si>
    <t>0.5 - 2.5</t>
  </si>
  <si>
    <t xml:space="preserve"> FULL SEEDING RATES</t>
  </si>
  <si>
    <t>PLANTING DEPTH     (inches)</t>
  </si>
  <si>
    <t>SPRING BARLEY*</t>
  </si>
  <si>
    <r>
      <t>April 15-</t>
    </r>
    <r>
      <rPr>
        <sz val="10"/>
        <color rgb="FFFF0000"/>
        <rFont val="Calibri"/>
        <family val="2"/>
        <scheme val="minor"/>
      </rPr>
      <t>September 15</t>
    </r>
  </si>
  <si>
    <r>
      <t>April 1-</t>
    </r>
    <r>
      <rPr>
        <sz val="10"/>
        <color rgb="FFFF0000"/>
        <rFont val="Calibri"/>
        <family val="2"/>
        <scheme val="minor"/>
      </rPr>
      <t>October 1</t>
    </r>
  </si>
  <si>
    <t>WINTER BARLEY</t>
  </si>
  <si>
    <r>
      <t>July 15-</t>
    </r>
    <r>
      <rPr>
        <sz val="10"/>
        <color rgb="FFFF0000"/>
        <rFont val="Calibri"/>
        <family val="2"/>
        <scheme val="minor"/>
      </rPr>
      <t>October 15</t>
    </r>
  </si>
  <si>
    <r>
      <t>July 15-</t>
    </r>
    <r>
      <rPr>
        <sz val="10"/>
        <color rgb="FFFF0000"/>
        <rFont val="Calibri"/>
        <family val="2"/>
        <scheme val="minor"/>
      </rPr>
      <t>November 1</t>
    </r>
  </si>
  <si>
    <t>OATS*</t>
  </si>
  <si>
    <t>0-0.5</t>
  </si>
  <si>
    <t>55 lbs/acre PLS</t>
  </si>
  <si>
    <t>SPRING WHEAT*</t>
  </si>
  <si>
    <t>June 1-August 1</t>
  </si>
  <si>
    <t>0.5-1.5</t>
  </si>
  <si>
    <t>NON-LEGUME BROADLEAVES</t>
  </si>
  <si>
    <t>BEETS (Non GMO)</t>
  </si>
  <si>
    <t>April 15-September 15</t>
  </si>
  <si>
    <t>April 1-September 1</t>
  </si>
  <si>
    <t>April 1-October 1</t>
  </si>
  <si>
    <t>July 15-September 1</t>
  </si>
  <si>
    <r>
      <t>BUCKWHEAT 1/</t>
    </r>
    <r>
      <rPr>
        <b/>
        <vertAlign val="superscript"/>
        <sz val="10"/>
        <color rgb="FFFF0000"/>
        <rFont val="Calibri"/>
        <family val="2"/>
        <scheme val="minor"/>
      </rPr>
      <t>3</t>
    </r>
  </si>
  <si>
    <t>April 15-August 1</t>
  </si>
  <si>
    <t>1-3.5</t>
  </si>
  <si>
    <r>
      <t xml:space="preserve">ALFALFA </t>
    </r>
    <r>
      <rPr>
        <b/>
        <vertAlign val="superscript"/>
        <sz val="10"/>
        <color rgb="FFFF0000"/>
        <rFont val="Calibri"/>
        <family val="2"/>
        <scheme val="minor"/>
      </rPr>
      <t>3</t>
    </r>
  </si>
  <si>
    <r>
      <t>April 15-</t>
    </r>
    <r>
      <rPr>
        <sz val="10"/>
        <color rgb="FFFF0000"/>
        <rFont val="Calibri"/>
        <family val="2"/>
        <scheme val="minor"/>
      </rPr>
      <t>September 1</t>
    </r>
  </si>
  <si>
    <r>
      <t>April 1-</t>
    </r>
    <r>
      <rPr>
        <sz val="10"/>
        <color rgb="FFFF0000"/>
        <rFont val="Calibri"/>
        <family val="2"/>
        <scheme val="minor"/>
      </rPr>
      <t>September 15</t>
    </r>
  </si>
  <si>
    <r>
      <rPr>
        <b/>
        <i/>
        <vertAlign val="superscript"/>
        <sz val="11"/>
        <rFont val="Calibri"/>
        <family val="2"/>
        <scheme val="minor"/>
      </rPr>
      <t>1</t>
    </r>
    <r>
      <rPr>
        <b/>
        <sz val="11"/>
        <rFont val="Calibri"/>
        <family val="2"/>
        <scheme val="minor"/>
      </rPr>
      <t>Minimum Seeding Rate in lbs./ac PLS (Incorporated Seed)</t>
    </r>
  </si>
  <si>
    <r>
      <rPr>
        <b/>
        <i/>
        <vertAlign val="superscript"/>
        <sz val="11"/>
        <rFont val="Calibri"/>
        <family val="2"/>
        <scheme val="minor"/>
      </rPr>
      <t>2</t>
    </r>
    <r>
      <rPr>
        <b/>
        <sz val="11"/>
        <rFont val="Calibri"/>
        <family val="2"/>
        <scheme val="minor"/>
      </rPr>
      <t>Minimum Seeding Rate in lbs./ac PLS                    (Non-Incorporated Seed)</t>
    </r>
  </si>
  <si>
    <t>LEGUMES (continued)</t>
  </si>
  <si>
    <t>CHICKPEA</t>
  </si>
  <si>
    <t>May 15-September 15</t>
  </si>
  <si>
    <t>BALANSA CLOVER</t>
  </si>
  <si>
    <t>May 1-September 15</t>
  </si>
  <si>
    <t>BERSEEM CLOVER</t>
  </si>
  <si>
    <t>CRIMSON CLOVER</t>
  </si>
  <si>
    <r>
      <t>RED CLOVER</t>
    </r>
    <r>
      <rPr>
        <b/>
        <vertAlign val="superscript"/>
        <sz val="10"/>
        <color rgb="FFFF0000"/>
        <rFont val="Calibri"/>
        <family val="2"/>
        <scheme val="minor"/>
      </rPr>
      <t>4</t>
    </r>
  </si>
  <si>
    <r>
      <t>April 15-</t>
    </r>
    <r>
      <rPr>
        <sz val="10"/>
        <color rgb="FFFF0000"/>
        <rFont val="Calibri"/>
        <family val="2"/>
        <scheme val="minor"/>
      </rPr>
      <t xml:space="preserve">September 1 </t>
    </r>
    <r>
      <rPr>
        <u/>
        <sz val="10"/>
        <color theme="1"/>
        <rFont val="Calibri"/>
        <family val="2"/>
        <scheme val="minor"/>
      </rPr>
      <t/>
    </r>
  </si>
  <si>
    <r>
      <t>April 1-</t>
    </r>
    <r>
      <rPr>
        <sz val="10"/>
        <color rgb="FFFF0000"/>
        <rFont val="Calibri"/>
        <family val="2"/>
        <scheme val="minor"/>
      </rPr>
      <t>September 15</t>
    </r>
    <r>
      <rPr>
        <sz val="10"/>
        <color theme="1"/>
        <rFont val="Calibri"/>
        <family val="2"/>
        <scheme val="minor"/>
      </rPr>
      <t xml:space="preserve"> </t>
    </r>
    <r>
      <rPr>
        <u/>
        <sz val="10"/>
        <rFont val="Calibri"/>
        <family val="2"/>
        <scheme val="minor"/>
      </rPr>
      <t/>
    </r>
  </si>
  <si>
    <t>WHITE CLOVER</t>
  </si>
  <si>
    <t>FAVA BEAN</t>
  </si>
  <si>
    <t>2-4</t>
  </si>
  <si>
    <r>
      <t xml:space="preserve">FIELD/WINTER PEA </t>
    </r>
    <r>
      <rPr>
        <b/>
        <vertAlign val="superscript"/>
        <sz val="10"/>
        <color rgb="FFFF0000"/>
        <rFont val="Calibri"/>
        <family val="2"/>
        <scheme val="minor"/>
      </rPr>
      <t>3</t>
    </r>
  </si>
  <si>
    <t>1-2</t>
  </si>
  <si>
    <t>April 1-June 1</t>
  </si>
  <si>
    <t>April 1-June 15</t>
  </si>
  <si>
    <t>SAINFOIN</t>
  </si>
  <si>
    <t>April 15- September 1</t>
  </si>
  <si>
    <t>April 1-September 15</t>
  </si>
  <si>
    <r>
      <t>SWEETCLOVER</t>
    </r>
    <r>
      <rPr>
        <b/>
        <vertAlign val="superscript"/>
        <sz val="10"/>
        <color rgb="FFFF0000"/>
        <rFont val="Calibri"/>
        <family val="2"/>
        <scheme val="minor"/>
      </rPr>
      <t>4</t>
    </r>
  </si>
  <si>
    <r>
      <t>April 1-</t>
    </r>
    <r>
      <rPr>
        <sz val="10"/>
        <color rgb="FFFF0000"/>
        <rFont val="Calibri"/>
        <family val="2"/>
        <scheme val="minor"/>
      </rPr>
      <t xml:space="preserve">September 15                    </t>
    </r>
    <r>
      <rPr>
        <u/>
        <sz val="10"/>
        <color theme="1"/>
        <rFont val="Calibri"/>
        <family val="2"/>
        <scheme val="minor"/>
      </rPr>
      <t/>
    </r>
  </si>
  <si>
    <t>VETCH</t>
  </si>
  <si>
    <r>
      <t>COWPEA</t>
    </r>
    <r>
      <rPr>
        <b/>
        <vertAlign val="superscript"/>
        <sz val="10"/>
        <color rgb="FFFF0000"/>
        <rFont val="Calibri"/>
        <family val="2"/>
        <scheme val="minor"/>
      </rPr>
      <t xml:space="preserve"> 3</t>
    </r>
  </si>
  <si>
    <t>June 1-August 15</t>
  </si>
  <si>
    <r>
      <t xml:space="preserve">SOYBEANS </t>
    </r>
    <r>
      <rPr>
        <b/>
        <vertAlign val="superscript"/>
        <sz val="10"/>
        <color rgb="FFFF0000"/>
        <rFont val="Calibri"/>
        <family val="2"/>
        <scheme val="minor"/>
      </rPr>
      <t>3</t>
    </r>
  </si>
  <si>
    <t>June 1-September1</t>
  </si>
  <si>
    <t>SUNNHEMP</t>
  </si>
  <si>
    <t>0.5-2.5</t>
  </si>
  <si>
    <r>
      <rPr>
        <b/>
        <vertAlign val="superscript"/>
        <sz val="10"/>
        <color theme="1"/>
        <rFont val="Calibri"/>
        <family val="2"/>
        <scheme val="minor"/>
      </rPr>
      <t>2</t>
    </r>
    <r>
      <rPr>
        <b/>
        <sz val="10"/>
        <color theme="1"/>
        <rFont val="Calibri"/>
        <family val="2"/>
        <scheme val="minor"/>
      </rPr>
      <t xml:space="preserve"> Non-incorporated seed--Seeding methods used when broadcasting seed without mechanical incorporation</t>
    </r>
  </si>
  <si>
    <r>
      <rPr>
        <b/>
        <vertAlign val="superscript"/>
        <sz val="10"/>
        <color rgb="FFFF0000"/>
        <rFont val="Calibri"/>
        <family val="2"/>
        <scheme val="minor"/>
      </rPr>
      <t>3</t>
    </r>
    <r>
      <rPr>
        <b/>
        <sz val="10"/>
        <color rgb="FFFF0000"/>
        <rFont val="Calibri"/>
        <family val="2"/>
        <scheme val="minor"/>
      </rPr>
      <t>CAUTION</t>
    </r>
    <r>
      <rPr>
        <b/>
        <sz val="10"/>
        <color theme="1"/>
        <rFont val="Calibri"/>
        <family val="2"/>
        <scheme val="minor"/>
      </rPr>
      <t xml:space="preserve"> is due to risk for establishment with aerial seeding.</t>
    </r>
  </si>
  <si>
    <r>
      <rPr>
        <b/>
        <vertAlign val="superscript"/>
        <sz val="10"/>
        <color rgb="FFFF0000"/>
        <rFont val="Calibri"/>
        <family val="2"/>
        <scheme val="minor"/>
      </rPr>
      <t>4</t>
    </r>
    <r>
      <rPr>
        <b/>
        <sz val="10"/>
        <color theme="1"/>
        <rFont val="Calibri"/>
        <family val="2"/>
        <scheme val="minor"/>
      </rPr>
      <t>FROST SEEDING DATES: December 15-March 1 (Entire State)</t>
    </r>
  </si>
  <si>
    <r>
      <rPr>
        <b/>
        <sz val="10"/>
        <color rgb="FFFF0000"/>
        <rFont val="Calibri"/>
        <family val="2"/>
        <scheme val="minor"/>
      </rPr>
      <t xml:space="preserve">CAUTION </t>
    </r>
    <r>
      <rPr>
        <b/>
        <sz val="10"/>
        <color theme="1"/>
        <rFont val="Calibri"/>
        <family val="2"/>
        <scheme val="minor"/>
      </rPr>
      <t>is due to possible freeze risk to establishment</t>
    </r>
  </si>
  <si>
    <t>INFORMATION from Midwest Cover Crops Council (MCCC) Website, MCCC Cover Crop Field Guide, Green Cover Seed, SARE-Managing Cover Crops Profitably, SARE-Cover Cropping for Pollinators and Beneficial Insects, USDA-ARS Cover Crops Chart, USDA-NRCS PLANTS Guide</t>
  </si>
  <si>
    <t>Mustard</t>
  </si>
  <si>
    <t>Total lbs/PLS</t>
  </si>
  <si>
    <t>Full Seed Rate of PLS lb/ac</t>
  </si>
  <si>
    <t>Total Seeds per Sq/Ft</t>
  </si>
  <si>
    <t>-</t>
  </si>
  <si>
    <t>Conservationist Signature</t>
  </si>
  <si>
    <t xml:space="preserve">Irrigated </t>
  </si>
  <si>
    <t>Planting Method</t>
  </si>
  <si>
    <t>Planting Method:</t>
  </si>
  <si>
    <t>Weed Control</t>
  </si>
  <si>
    <t>Chemical</t>
  </si>
  <si>
    <t>Mechanical</t>
  </si>
  <si>
    <t>Reduce Erosion from Wind &amp; Water</t>
  </si>
  <si>
    <t xml:space="preserve">Maintain or increase soil health &amp; organic matter content. </t>
  </si>
  <si>
    <t>Minimize Soil Compaction</t>
  </si>
  <si>
    <t>Improve Soil Moisture use efficiency</t>
  </si>
  <si>
    <t xml:space="preserve">Reduce water quality degradation by utilizing excessive    </t>
  </si>
  <si>
    <t xml:space="preserve"> soil nutrients.  </t>
  </si>
  <si>
    <t>Suppress excessive weed pressures &amp; break pest cycles.</t>
  </si>
  <si>
    <t>WRE</t>
  </si>
  <si>
    <t>ALE</t>
  </si>
  <si>
    <r>
      <t xml:space="preserve">Weeds will be controlled with clipping or proper herbicides as needed following product label directions and current U of M Use recommendations. Species marked with an asterisk (*) require </t>
    </r>
    <r>
      <rPr>
        <i/>
        <sz val="9"/>
        <rFont val="Arial"/>
        <family val="2"/>
      </rPr>
      <t>Rhizobium</t>
    </r>
    <r>
      <rPr>
        <sz val="9"/>
        <rFont val="Arial"/>
        <family val="2"/>
      </rPr>
      <t xml:space="preserve"> inoculation.</t>
    </r>
  </si>
  <si>
    <t>Roller / Crimper</t>
  </si>
  <si>
    <t>Grazing / Haying</t>
  </si>
  <si>
    <t>Termination</t>
  </si>
  <si>
    <t>Winter Kill</t>
  </si>
  <si>
    <r>
      <rPr>
        <b/>
        <i/>
        <vertAlign val="superscript"/>
        <sz val="10"/>
        <color rgb="FFFF0000"/>
        <rFont val="Calibri"/>
        <family val="2"/>
        <scheme val="minor"/>
      </rPr>
      <t>5</t>
    </r>
    <r>
      <rPr>
        <b/>
        <sz val="10"/>
        <color theme="1"/>
        <rFont val="Calibri"/>
        <family val="2"/>
        <scheme val="minor"/>
      </rPr>
      <t xml:space="preserve"> All Non-Legume Broadleaves and Legume species should always be considered as part of a multi-species cover crop and rarely planted as a single species</t>
    </r>
  </si>
  <si>
    <r>
      <t xml:space="preserve">LEGUMES </t>
    </r>
    <r>
      <rPr>
        <b/>
        <i/>
        <vertAlign val="superscript"/>
        <sz val="10"/>
        <color rgb="FFFF0000"/>
        <rFont val="Calibri"/>
        <family val="2"/>
        <scheme val="minor"/>
      </rPr>
      <t>5</t>
    </r>
    <r>
      <rPr>
        <b/>
        <sz val="10"/>
        <color theme="1"/>
        <rFont val="Calibri"/>
        <family val="2"/>
        <scheme val="minor"/>
      </rPr>
      <t xml:space="preserve"> (continued)</t>
    </r>
  </si>
  <si>
    <r>
      <t>LEGUMES</t>
    </r>
    <r>
      <rPr>
        <b/>
        <vertAlign val="superscript"/>
        <sz val="11"/>
        <color rgb="FFFF0000"/>
        <rFont val="Calibri"/>
        <family val="2"/>
        <scheme val="minor"/>
      </rPr>
      <t xml:space="preserve"> </t>
    </r>
    <r>
      <rPr>
        <b/>
        <i/>
        <vertAlign val="superscript"/>
        <sz val="11"/>
        <color rgb="FFFF0000"/>
        <rFont val="Calibri"/>
        <family val="2"/>
        <scheme val="minor"/>
      </rPr>
      <t>5</t>
    </r>
  </si>
  <si>
    <r>
      <t>NON-LEGUME BROADLEAVES</t>
    </r>
    <r>
      <rPr>
        <b/>
        <vertAlign val="superscript"/>
        <sz val="11"/>
        <color rgb="FFFF0000"/>
        <rFont val="Calibri"/>
        <family val="2"/>
        <scheme val="minor"/>
      </rPr>
      <t xml:space="preserve"> </t>
    </r>
    <r>
      <rPr>
        <b/>
        <i/>
        <vertAlign val="superscript"/>
        <sz val="11"/>
        <color rgb="FFFF0000"/>
        <rFont val="Calibri"/>
        <family val="2"/>
        <scheme val="minor"/>
      </rPr>
      <t>5</t>
    </r>
  </si>
  <si>
    <t xml:space="preserve">*Consider these species when planting spring cover crops for wind erosion protection at .75 of a bushel/acre. Barley-36lbs, Oats-24lbs, Wheat-45lbs </t>
  </si>
  <si>
    <r>
      <rPr>
        <b/>
        <vertAlign val="superscript"/>
        <sz val="10"/>
        <color theme="1"/>
        <rFont val="Calibri"/>
        <family val="2"/>
        <scheme val="minor"/>
      </rPr>
      <t>1</t>
    </r>
    <r>
      <rPr>
        <b/>
        <sz val="10"/>
        <color theme="1"/>
        <rFont val="Calibri"/>
        <family val="2"/>
        <scheme val="minor"/>
      </rPr>
      <t xml:space="preserve"> Incorporated seed--Seeding methods used that provide good seed to soil contact.  PLS=Pure Live Seed</t>
    </r>
  </si>
  <si>
    <t>INFORMATION from Midwest Cover Crops Council (MCCC) Website, MCCC Cover Crop Field Guide, Green Cover Seed, SARE-Managing Cover Crops Profitably, SARE Cover Cropping for Pollinators and Beneficial Insects, USDA-ARS Cover Crops Chart, and USDA-NRCS PLANTS Guide</t>
  </si>
  <si>
    <r>
      <t xml:space="preserve">Self Pollinates </t>
    </r>
    <r>
      <rPr>
        <sz val="10"/>
        <rFont val="Calibri"/>
        <family val="2"/>
        <scheme val="minor"/>
      </rPr>
      <t>(</t>
    </r>
    <r>
      <rPr>
        <sz val="10"/>
        <color theme="1"/>
        <rFont val="Calibri"/>
        <family val="2"/>
        <scheme val="minor"/>
      </rPr>
      <t>wind</t>
    </r>
    <r>
      <rPr>
        <sz val="10"/>
        <rFont val="Calibri"/>
        <family val="2"/>
        <scheme val="minor"/>
      </rPr>
      <t>)</t>
    </r>
    <r>
      <rPr>
        <sz val="10"/>
        <color theme="1"/>
        <rFont val="Calibri"/>
        <family val="2"/>
        <scheme val="minor"/>
      </rPr>
      <t xml:space="preserve"> as well as cross pollinates </t>
    </r>
    <r>
      <rPr>
        <sz val="10"/>
        <rFont val="Calibri"/>
        <family val="2"/>
        <scheme val="minor"/>
      </rPr>
      <t>(</t>
    </r>
    <r>
      <rPr>
        <sz val="10"/>
        <color theme="1"/>
        <rFont val="Calibri"/>
        <family val="2"/>
        <scheme val="minor"/>
      </rPr>
      <t>insects/birds</t>
    </r>
    <r>
      <rPr>
        <sz val="10"/>
        <rFont val="Calibri"/>
        <family val="2"/>
        <scheme val="minor"/>
      </rPr>
      <t>)</t>
    </r>
    <r>
      <rPr>
        <sz val="10"/>
        <color theme="1"/>
        <rFont val="Calibri"/>
        <family val="2"/>
        <scheme val="minor"/>
      </rPr>
      <t>.  Certain Cultivars contain alkaloids which are poisonous to livestock.  Avoid grazing after flowering.  Has an extensive taproot.</t>
    </r>
  </si>
  <si>
    <t>Forms</t>
  </si>
  <si>
    <t>N/A</t>
  </si>
  <si>
    <t>14-30</t>
  </si>
  <si>
    <t>Occasionally a minor problem</t>
  </si>
  <si>
    <t>Could be a minor problem</t>
  </si>
  <si>
    <t>Low</t>
  </si>
  <si>
    <t>5-8</t>
  </si>
  <si>
    <t>Upright</t>
  </si>
  <si>
    <t>Warm Season, Annual</t>
  </si>
  <si>
    <t>Never</t>
  </si>
  <si>
    <t>2000-5000</t>
  </si>
  <si>
    <t>50-100</t>
  </si>
  <si>
    <t>Self-Pollinated but flowers may attract pollinators.  Host plant for soybean cyst nematode  Carbon: Nitrogen Ratio--Leaf 14, Stem 39, root 34.</t>
  </si>
  <si>
    <t>Hay 17%, Grain 42%</t>
  </si>
  <si>
    <t>14-39:1</t>
  </si>
  <si>
    <t>Rarely a problem</t>
  </si>
  <si>
    <t>Could be a moderate problem</t>
  </si>
  <si>
    <t>Medium</t>
  </si>
  <si>
    <t>5.8-7</t>
  </si>
  <si>
    <t>3000-6000</t>
  </si>
  <si>
    <t>20-50</t>
  </si>
  <si>
    <t xml:space="preserve">SOYBEANS </t>
  </si>
  <si>
    <t>Season length, habit vary by cultivar.  Some cultivars, nematode resistant.  Host soybean cyst nematode.</t>
  </si>
  <si>
    <t>Grain and Leaves 19-30%, Stems 13-17%</t>
  </si>
  <si>
    <t>18-22:1</t>
  </si>
  <si>
    <t>5.5-6</t>
  </si>
  <si>
    <t>Semi-Upright to Climbing</t>
  </si>
  <si>
    <t>2000-3600</t>
  </si>
  <si>
    <t>COWPEA</t>
  </si>
  <si>
    <t>Notes</t>
  </si>
  <si>
    <t>Germination Temperature (F)</t>
  </si>
  <si>
    <t>Seed Count (seeds/lb)</t>
  </si>
  <si>
    <t>Arbuscular Mycorrhizal Associations</t>
  </si>
  <si>
    <t>Crude Protein</t>
  </si>
  <si>
    <t>C:N Ratio</t>
  </si>
  <si>
    <t>Hinders Crops</t>
  </si>
  <si>
    <t>Crop Disease</t>
  </si>
  <si>
    <t>Insect/Nematode</t>
  </si>
  <si>
    <t>Weed Potential</t>
  </si>
  <si>
    <t>Short Windows</t>
  </si>
  <si>
    <t>Bears Traffic</t>
  </si>
  <si>
    <t>Attracts Beneficials</t>
  </si>
  <si>
    <t>Choke Weeds</t>
  </si>
  <si>
    <t>Allelopathic</t>
  </si>
  <si>
    <t>Disease</t>
  </si>
  <si>
    <t>Nematodes</t>
  </si>
  <si>
    <t>Subsoiler</t>
  </si>
  <si>
    <t>Low Fert Tolerance</t>
  </si>
  <si>
    <t>Water Use</t>
  </si>
  <si>
    <t>Preferred Soil pH</t>
  </si>
  <si>
    <t>Growth Habit</t>
  </si>
  <si>
    <t>Life Cycle</t>
  </si>
  <si>
    <t>Salinity Tolerance</t>
  </si>
  <si>
    <t>Flood Tolerance</t>
  </si>
  <si>
    <t>Shade Tolerance</t>
  </si>
  <si>
    <t>Drought Tolerance</t>
  </si>
  <si>
    <t>Heat Tolerance</t>
  </si>
  <si>
    <t>winter Survival</t>
  </si>
  <si>
    <t>Companion Cropping (Interseeding) Performance</t>
  </si>
  <si>
    <t>Mechanical Forage Harvest  Value</t>
  </si>
  <si>
    <t>Grazing</t>
  </si>
  <si>
    <t>Grain/Seed Harvest Value</t>
  </si>
  <si>
    <t>Lasting Residue</t>
  </si>
  <si>
    <t>Quick Growth</t>
  </si>
  <si>
    <t>Weed Fighter</t>
  </si>
  <si>
    <t>Erosion Fighter</t>
  </si>
  <si>
    <t>Soil Builder</t>
  </si>
  <si>
    <t>Nitrogen Scavenger</t>
  </si>
  <si>
    <t>Dry Matter (lbs/ac/yr)</t>
  </si>
  <si>
    <t>Total Nitrogen (lb/ac)</t>
  </si>
  <si>
    <t>Nitrogen Source</t>
  </si>
  <si>
    <t>Potential Disadvantages</t>
  </si>
  <si>
    <t>Potential Advantages</t>
  </si>
  <si>
    <t>Cultural Traits</t>
  </si>
  <si>
    <t>Performance and Roles II</t>
  </si>
  <si>
    <t>Performance and Roles I</t>
  </si>
  <si>
    <r>
      <t xml:space="preserve">ATTRIBUTE RATINGS: </t>
    </r>
    <r>
      <rPr>
        <b/>
        <sz val="10"/>
        <color theme="1"/>
        <rFont val="Calibri"/>
        <family val="2"/>
        <scheme val="minor"/>
      </rPr>
      <t>0=POOR, 1= FAIR, 2=GOOD, 3=VERY GOOD, 4=EXCELLENT</t>
    </r>
  </si>
  <si>
    <t>Host soybean cyst nematode, high % of hard seed-can become weedy.  Seeds are toxic to livestock.  Tolerates low fertility, wide pH range, cold or fluctuating winters.   Non-host for sugarbeet cyst nematode.   Do not plant in fields where small grains are grown for a cash crop since seed contamination decreases small grain value.  Hairy vetch is a host for root knot nematode, soybean cyst nematode, and Penetrans Root-Lesion Nematode.  Cutworm can also be a problem.</t>
  </si>
  <si>
    <t>13-20%</t>
  </si>
  <si>
    <t>10-19:1</t>
  </si>
  <si>
    <t>Could be a major problem</t>
  </si>
  <si>
    <t>Low to Medium</t>
  </si>
  <si>
    <t>5.5-7</t>
  </si>
  <si>
    <t>Climbing</t>
  </si>
  <si>
    <t>Cool Season, Annual</t>
  </si>
  <si>
    <t>Expected</t>
  </si>
  <si>
    <t>1800-4000</t>
  </si>
  <si>
    <t>50-120</t>
  </si>
  <si>
    <t xml:space="preserve"> VETCH</t>
  </si>
  <si>
    <t>Good for wildlife, harmful to livestock.  Tall stalks, deep roots in second year. Mature plants become woody.  Hard seed will reseed.   Moldy hay can cause livestock death.  Non-host for sugarbeet cyst nematode.  Host for root knot nematode, soybean cyst nematode, and Penetrans Root-Lesion Nematode.</t>
  </si>
  <si>
    <t>11-18%</t>
  </si>
  <si>
    <t>12:-23:1</t>
  </si>
  <si>
    <t>Moderate</t>
  </si>
  <si>
    <t>6.5-7</t>
  </si>
  <si>
    <t xml:space="preserve">Cool Season, Biennial </t>
  </si>
  <si>
    <t>2500-4000</t>
  </si>
  <si>
    <t>30-70</t>
  </si>
  <si>
    <t>SWEETCLOVER</t>
  </si>
  <si>
    <t>Is nonbloating and preferred forage for cattle, sheep, deer and elk.</t>
  </si>
  <si>
    <t>6-8.5</t>
  </si>
  <si>
    <t>Cool Season, Perennial</t>
  </si>
  <si>
    <t xml:space="preserve">Prefers acids soils.  Carbon: Nitrogen Ratio--Leaf 12-30, Stem 25-49.  Alkaloids make lupin seed and forage unpalatable for livestock, but also play a major role in resistance to disease, insects, and nematodes.  </t>
  </si>
  <si>
    <t>Does Not Form</t>
  </si>
  <si>
    <t>Silage 15%</t>
  </si>
  <si>
    <t>12-49:1</t>
  </si>
  <si>
    <t>Carbon: Nitrogen Ratio--leaf 11-21, Stem 25-49, Root 22-30</t>
  </si>
  <si>
    <t>Hay 14%, Grain 28%, Silage 15%</t>
  </si>
  <si>
    <t>11-49:1</t>
  </si>
  <si>
    <t>Upright and Spreading</t>
  </si>
  <si>
    <t>Poor host for soybean cyst nematode.  Carbon: Nitrogen Ratio---Leaf 13-25, Stem 27-83, root 17-27.  Biomass breaks down quickly; early planting reduces winter survival.  Mixes well with grains when grown for forage.  Late planting increases heaving/overcrowding.  Host for root knot nematode, Penetrans Root-Lesion Nematode and sugarbeet cyst nematode.</t>
  </si>
  <si>
    <t>Hay 14%, Grain 24%, Silage 15%</t>
  </si>
  <si>
    <t>13-83:1</t>
  </si>
  <si>
    <t>6-7</t>
  </si>
  <si>
    <t>1200-3000</t>
  </si>
  <si>
    <t>FIELD/WINTER PEA</t>
  </si>
  <si>
    <t>Upright Vine</t>
  </si>
  <si>
    <t>Causes bloat in horses.  May cause bloat in cattle/sheep.  Excellent as a greenchop, less impressive as dry harvested forage.  Aggressive growth in some regions or habitats.</t>
  </si>
  <si>
    <t>24-30%</t>
  </si>
  <si>
    <t>13-23:1</t>
  </si>
  <si>
    <t>2000-6000</t>
  </si>
  <si>
    <t>50-90</t>
  </si>
  <si>
    <t>Can cause bloat in livestock.  Excellent forage, easily established; widely adapted.  Excellent as a greenchop, less impressive as dry harvested forage. Excellent for interseeding into small grains, less reliable in corn and soybeans.  Great option for frost seeding/rapid establishment.   Non-host for sugarbeet cyst nematode and a poor host for soybean cyst nematode.  Host for root knot nematode and Penetrans Root-Lesion Nematode.</t>
  </si>
  <si>
    <t>15-23:1</t>
  </si>
  <si>
    <t>70-100</t>
  </si>
  <si>
    <t>RED CLOVER</t>
  </si>
  <si>
    <t>Establishes easily, grows quickly if planted early in fall; matures early in spring.  May cause bloat.  Excellent as greenchop, less impressive as dry harvested forage.  Good for interseeding, easy to kill by tillage or mowing.  Non-host for sugarbeet cyst nematode.  Host for root knot nematode, soybean cyst nematode, and Penetrans Root-Lesion Nematode.</t>
  </si>
  <si>
    <t>16-19:1</t>
  </si>
  <si>
    <t>Upright to Semi-Upright</t>
  </si>
  <si>
    <t>3500-5500</t>
  </si>
  <si>
    <t xml:space="preserve">May cause bloat.  Excellent as greenchop, less impressive as dry harvested forage.  </t>
  </si>
  <si>
    <t>27-29%</t>
  </si>
  <si>
    <t>18-23:1</t>
  </si>
  <si>
    <t>6-8</t>
  </si>
  <si>
    <t>Multibranched Rosette but Prostrate when grazed.  Requires inoculation with root-nodule bacterium Rhizobium sp. at planting.</t>
  </si>
  <si>
    <t>15-20%</t>
  </si>
  <si>
    <t>15:1</t>
  </si>
  <si>
    <t>4-8</t>
  </si>
  <si>
    <t>Upright, Spreading, or Prostrate</t>
  </si>
  <si>
    <t xml:space="preserve">Carbon: Nitrogen Ratio-Leaf 10-15, Stem 25-56, root 16-27. </t>
  </si>
  <si>
    <t>Straw 6%, Grain 22%</t>
  </si>
  <si>
    <t>10-56:1</t>
  </si>
  <si>
    <t xml:space="preserve">Cool Season, Annual </t>
  </si>
  <si>
    <t>Non-Dormant Cultivars can perform like an annual. Slower to establish than red clover.  May cause grazing animals to bloat.  If managed as an annual rather than a perennial, it is not as effective at suppressing weeds.  Likewise, it is an excellent soilbuilder if left for more than one year.  Likes a firm seedbed.  Can become a serious weed if let to go to seed as when tillage or herbicide application is not done in a timely/efficient way.   Cutworm can also be a problem.</t>
  </si>
  <si>
    <t>14-22%</t>
  </si>
  <si>
    <t>11-13:1</t>
  </si>
  <si>
    <t>High</t>
  </si>
  <si>
    <t>600-2000</t>
  </si>
  <si>
    <t>ALFALFA</t>
  </si>
  <si>
    <t xml:space="preserve">Deep Rooted.  Effective at mining mobile nutrients deep in the soil profile.  Carbon: Nitrogen Ratio--Leaf 11-14, Stem 41-46, Root 50-68, Flower 14-19. </t>
  </si>
  <si>
    <t>Silage 11-12%., Grain 20-28%</t>
  </si>
  <si>
    <t>11-46:1</t>
  </si>
  <si>
    <t>Seldom</t>
  </si>
  <si>
    <t>Deep Rooted.   Effective at mining mobile nutrients deep in the soil profile.   Carbon: Nitrogen Ratio--Leaf 21, Stem 56, Root 73.</t>
  </si>
  <si>
    <t>Hay 10-13%, Grain 18%</t>
  </si>
  <si>
    <t>21-56:1</t>
  </si>
  <si>
    <t>Cool Season but has Warm Season Growth Characteristics.  Enhances soil Phosphorus availability.  Carbon: Nitrogen Ratio--Leaf 8-10, Stem 12-32, Root 28-47.  Summer smother crop, breaks down quickly.  Buckwheat sets seed quickly.  Potential honey income.  Very frost sensitive.  Does not germinate or thrive in cold soil.  One variety of buckwheat has been successfully developed for use as a sugarbeet cyst nematode trap crop.</t>
  </si>
  <si>
    <t>Straw 5%, Grain 13%</t>
  </si>
  <si>
    <t>8-32:1</t>
  </si>
  <si>
    <t>5-7</t>
  </si>
  <si>
    <t>1500-2500</t>
  </si>
  <si>
    <t>BUCKWHEAT</t>
  </si>
  <si>
    <r>
      <rPr>
        <sz val="10"/>
        <color theme="1"/>
        <rFont val="Calibri"/>
        <family val="2"/>
        <scheme val="minor"/>
      </rPr>
      <t>Mainly a self pollinator but  benefits from pollinators.  Sensitive to soil herbicide imidazolinones and sulfentrazaone.  Volunteer plants can become problematic.  Potentially allelopathic for flax.</t>
    </r>
    <r>
      <rPr>
        <b/>
        <sz val="10"/>
        <color theme="1"/>
        <rFont val="Calibri"/>
        <family val="2"/>
        <scheme val="minor"/>
      </rPr>
      <t xml:space="preserve">   </t>
    </r>
    <r>
      <rPr>
        <sz val="10"/>
        <color theme="1"/>
        <rFont val="Calibri"/>
        <family val="2"/>
        <scheme val="minor"/>
      </rPr>
      <t>Grows as a rosette in the fall and overwinters as a rosette.  Bolts in the spring.  Likes seed to soil contact so incorporated seeding at a shallow depth is best.</t>
    </r>
  </si>
  <si>
    <t>40-95:1</t>
  </si>
  <si>
    <t>Cool Season, Annual and Biennial</t>
  </si>
  <si>
    <t>WINTER CAMELINA</t>
  </si>
  <si>
    <t>High producing late-season forage for grazing.  Can become a serious weed if let to go to seed. Non-host for soybean cyst nematode.   Carbon: Nitrogen Ratio-shoots 20-30, Roots 10-20.  Host for root knot nematode.  Penetrans Root-Lesion Nematode and sugarbeet cyst nematode.</t>
  </si>
  <si>
    <t>Tops 16%, Roots 12-14%</t>
  </si>
  <si>
    <t>20-30:1</t>
  </si>
  <si>
    <t>5.3-6</t>
  </si>
  <si>
    <t>30-100</t>
  </si>
  <si>
    <r>
      <rPr>
        <sz val="10"/>
        <color theme="1"/>
        <rFont val="Calibri"/>
        <family val="2"/>
        <scheme val="minor"/>
      </rPr>
      <t xml:space="preserve">Suppresses Rhizoctonia. </t>
    </r>
    <r>
      <rPr>
        <b/>
        <sz val="8"/>
        <color theme="1"/>
        <rFont val="Calibri"/>
        <family val="2"/>
        <scheme val="minor"/>
      </rPr>
      <t xml:space="preserve"> </t>
    </r>
    <r>
      <rPr>
        <sz val="10"/>
        <color theme="1"/>
        <rFont val="Calibri"/>
        <family val="2"/>
        <scheme val="minor"/>
      </rPr>
      <t>Carbon: Nitrogen Ratio-Leaf 12-16, Stem 21-37, Root 24-43  Rapeseed is a non-host for root knot nematode and sugarbeet cyst nematode.  Essex rape is used as a non-host for control of dagger nematodes in tree fruit production.  Rapeseed is a host for Penetrans Root-Lesion Nematode.</t>
    </r>
  </si>
  <si>
    <t>Shoots 20-30%, Hay 16%, Grain 21%, Silage 12%, Pasture 17%</t>
  </si>
  <si>
    <t>12-37:1</t>
  </si>
  <si>
    <t>5.5-8</t>
  </si>
  <si>
    <t>1000-2500</t>
  </si>
  <si>
    <t xml:space="preserve">Good Nitrogen scavenging and weed control; Nitrogen released rapidly.  Winter kills at 25 degrees F.  Odor during decay.  Attracts earthworms.  Non-host for soybean cyst nematode.  Some species are commonly used as a trap crop for sugarbeet cyst nematode.  Host for root knot nematode, Penetrans Root-Lesion Nematode and sugarbeet cyst nematode. </t>
  </si>
  <si>
    <t>26-30%</t>
  </si>
  <si>
    <t>19-20:1</t>
  </si>
  <si>
    <t>10-15:1</t>
  </si>
  <si>
    <t xml:space="preserve">Host soybean cyst nematode, don't plant with other brassicas, can be harmful to livestock.  Surpasses nematodes and weeds.  </t>
  </si>
  <si>
    <t>Hay 10%, Grain 24-35%</t>
  </si>
  <si>
    <t>10-30:1</t>
  </si>
  <si>
    <t>MUSTARD</t>
  </si>
  <si>
    <t>Introduce slowly to livestock because it is highly digestible.  Should never be more than 35% of diet.  Likes seed to soil contact so incorporated seeding at a shallow depth is best.</t>
  </si>
  <si>
    <t>Prussic acid poisoning can be a problem if fed to livestock.</t>
  </si>
  <si>
    <t>Benefits from</t>
  </si>
  <si>
    <t>20-50:1</t>
  </si>
  <si>
    <t>500-1000</t>
  </si>
  <si>
    <t>FLAX</t>
  </si>
  <si>
    <t>12-30:1</t>
  </si>
  <si>
    <t>Self Pollinator (wind)</t>
  </si>
  <si>
    <t>Tops 12-15%, Root 7-10%</t>
  </si>
  <si>
    <t>Tops 11-14:1</t>
  </si>
  <si>
    <t xml:space="preserve">BEETS </t>
  </si>
  <si>
    <t>Self Pollinator (wind).  Stress conditions that limit growth (e.g. drought, frost) can contribute to prussic acid accumulation in leaves.  Be wary of prussic acid toxicity if using for forage/grazing.  Drought stressed plants can cause nitrate poisoning.  Known allelopathic effects on annual ryegrass.  Non-host for root knot nematode, soybean cyst nematode, and sugarbeet cyst nematode.  Host for Penetrans Root-Lesion Nematode.</t>
  </si>
  <si>
    <t>Hay 7-11%, Silage 6-17%</t>
  </si>
  <si>
    <t>48-63:1</t>
  </si>
  <si>
    <t>3000-8000</t>
  </si>
  <si>
    <t>SUDANGRASS</t>
  </si>
  <si>
    <t>GRASSES (continued)</t>
  </si>
  <si>
    <r>
      <rPr>
        <sz val="10"/>
        <color theme="1"/>
        <rFont val="Calibri"/>
        <family val="2"/>
        <scheme val="minor"/>
      </rPr>
      <t>Alternate Name Grain Sorghum.  Carbon: Nitrogen Ratio--Leaf 11-17, Stem 10-27, Root 22-30.  Self Pollinator (wind).  Mature, frost-killed plants become quite woody.  Stress conditions that limit growth (e.g. drought, frost) can contribute to prussic acid accumulation in leaves.  Don't graze until it's 24" tall and for 2 weeks after a killing frost-prussic acid</t>
    </r>
    <r>
      <rPr>
        <b/>
        <sz val="8"/>
        <color theme="1"/>
        <rFont val="Calibri"/>
        <family val="2"/>
        <scheme val="minor"/>
      </rPr>
      <t xml:space="preserve">  </t>
    </r>
    <r>
      <rPr>
        <sz val="10"/>
        <color theme="1"/>
        <rFont val="Calibri"/>
        <family val="2"/>
        <scheme val="minor"/>
      </rPr>
      <t xml:space="preserve">Be wary of prussic acid toxicity if using for forage/grazing.  Mid-season cutting increase yield and root penetration.  Has been used in tree fruit, small fruit and vegetable production systems since the middle 1960s for management of Penetrans Root-Lesion Nematode and root knot nematode.  Non-host for soybean cyst nematode and sugarbeet cyst nematode.  </t>
    </r>
  </si>
  <si>
    <t>Hay 7%, Stover 5%, Grain 10%</t>
  </si>
  <si>
    <t>SORGHUM-SUDANGRASS</t>
  </si>
  <si>
    <t xml:space="preserve">Carbon: Nitrogen Ratio--Leaf 12-16, Stem 12-35, Root 17-26.  Self Pollinators (wind).  </t>
  </si>
  <si>
    <t>12-35:1</t>
  </si>
  <si>
    <t>2000-4000</t>
  </si>
  <si>
    <t>PROSO MILLET</t>
  </si>
  <si>
    <t xml:space="preserve">Self Pollinator (wind).  Slower to establish than sudan or sorghum-sudangrass.  Does not germinate or thrive in cold soil.  Non-host for root knot nematode, soybean cyst nematode, and sugarbeet cyst nematode.  It is the best known cover crop for reduction of population densities of Penetrans Root-Lesion Nematode, but this can be variety specific.  </t>
  </si>
  <si>
    <t>50:1</t>
  </si>
  <si>
    <t>PEARL MILLET</t>
  </si>
  <si>
    <t>Does not germinate or thrive in cold soil.  Non-host for root knot nematode, soybean cyst nematode, and sugarbeet cyst nematode.  Host for Penetrans Root-Lesion Nematode</t>
  </si>
  <si>
    <t>42:1</t>
  </si>
  <si>
    <t>4.6-7</t>
  </si>
  <si>
    <t>1500-3500</t>
  </si>
  <si>
    <t>JAPANESE MILLET</t>
  </si>
  <si>
    <t>Self Pollinator (wind).  Do not feed to horses as it may have a laxative effect.</t>
  </si>
  <si>
    <t>44:1</t>
  </si>
  <si>
    <t>4000-8000</t>
  </si>
  <si>
    <t>FOXTAIL MILLET</t>
  </si>
  <si>
    <r>
      <rPr>
        <sz val="10"/>
        <color theme="1"/>
        <rFont val="Calibri"/>
        <family val="2"/>
        <scheme val="minor"/>
      </rPr>
      <t xml:space="preserve">Kill 1.5-2 weeks before planting corn.  Corn seed maggot, armyworm, and cutworm could be insect issues. </t>
    </r>
    <r>
      <rPr>
        <b/>
        <sz val="8"/>
        <color theme="1"/>
        <rFont val="Calibri"/>
        <family val="2"/>
        <scheme val="minor"/>
      </rPr>
      <t xml:space="preserve"> </t>
    </r>
    <r>
      <rPr>
        <sz val="10"/>
        <color theme="1"/>
        <rFont val="Calibri"/>
        <family val="2"/>
        <scheme val="minor"/>
      </rPr>
      <t>Heavy Nitrogen and water user in spring.  Southern MN has Hessian Fly-free planting dates to be heeded.  Non-host for sugarbeet nematode, soybean cyst nematode, and root knot nematode.  Wheat curl mite can spread wheat streak mosaic virus.  Use 2 weeks of broken green bridge to break the pest cycle (cover crops can harbor the pest, allowing transfer from spring to winter crops).  If small grains are planted too early in the fall, depending on the crop rotation there can be disease problems (especially with tan spot).</t>
    </r>
  </si>
  <si>
    <t>20:1</t>
  </si>
  <si>
    <t>Heavy Nitrogen and water user in spring. Absorbs Nitrogen and Water heavily during stem growth, so kill before then.  Carbon: Nitrogen Ratio--Leaf 15-29, Stem 31-65, Root 24-74, Straw 80-95 (end of season).  Self Pollinator (wind).  Southern MN has Hessian Fly-free planting dates to be heeded.   Host for Penetrans Root-Lesion Nematode.</t>
  </si>
  <si>
    <t>Straw 4-10%, Grain 12-16%</t>
  </si>
  <si>
    <t>15-95:1</t>
  </si>
  <si>
    <t>SPRING WHEAT</t>
  </si>
  <si>
    <t>Self Pollinator (wind).  Non-host for sugarbeet cyst nematode, soybean cyst nematode, and root knot nematode.  Host for Penetrans Root-Lesion Nematode.</t>
  </si>
  <si>
    <t>Hay 9-16%, Grain-17%</t>
  </si>
  <si>
    <t>5.2-7</t>
  </si>
  <si>
    <t>Kill 1.5-2 weeks before planting corn.  Not recommended before corn due to allelopathy.  Corn seed maggot/armyworm, cutworm  could be issues.  Tolerates triazine herbicides.  Self Pollinator (wind).  Non-host for root knot nematode, soybean cyst nematode, and sugarbeet cyst nematode.   Host for Penetrans Root-Lesion Nematode.</t>
  </si>
  <si>
    <t>Straw 4%, Grain 14%</t>
  </si>
  <si>
    <t>14:1 young 40:1 boot</t>
  </si>
  <si>
    <t>2500-6000</t>
  </si>
  <si>
    <t>Heavy Nitrogen and water user.  Cutting boosts dry matter significantly.  Not advised for wheat rotations.  May take two applications to chemically terminate.  Must be killed before it joints.  Host for Penetrans Root-Lesion Nematode.</t>
  </si>
  <si>
    <t>20:1-31:1</t>
  </si>
  <si>
    <t>1000-6000</t>
  </si>
  <si>
    <t xml:space="preserve">Prone to lodging in N rich soil. Self Pollinator (wind).  Non-host for root knot nematode, soybean cyst nematode, and sugarbeet cyst nematode.   Host for Penetrans Root-Lesion Nematode.  Slow to release Nitrogen to following crop unless growth terminated in mid-vegetative stage (12-18 in). </t>
  </si>
  <si>
    <t>Hay 9-15%, Grain 13-18%</t>
  </si>
  <si>
    <t>33:1</t>
  </si>
  <si>
    <t>4.5-7</t>
  </si>
  <si>
    <t>OATS</t>
  </si>
  <si>
    <t>Tolerates moderately alkaline conditions but does poorly in acid soils of less than 6 pH.   If small grains are planted too early in the fall, depending on the crop rotation there can be disease problems (especially with tan spot).</t>
  </si>
  <si>
    <t>2000-10,000</t>
  </si>
  <si>
    <t xml:space="preserve">If small grains are planted too early  in the fall, depending on the crop rotation there can be disease problems (especially with tan spot)  Self Pollinator (wind).  </t>
  </si>
  <si>
    <t>hay 10-15%, Grain 11-15%</t>
  </si>
  <si>
    <t xml:space="preserve">2000-5000 </t>
  </si>
  <si>
    <t>SPRING BARLEY</t>
  </si>
  <si>
    <t>Identification and Comparison of Cover Crop Performance and Benefits by Species</t>
  </si>
  <si>
    <t>Lentils*</t>
  </si>
  <si>
    <t>Lupin*</t>
  </si>
  <si>
    <t>Radish</t>
  </si>
  <si>
    <t>Vetch*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</si>
</sst>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00"/>
    <numFmt numFmtId="167" formatCode="_(* #,##0.000_);_(* \(#,##0.000\);_(* &quot;-&quot;_);_(@_)"/>
    <numFmt numFmtId="168" formatCode="#,##0.000_);\(#,##0.00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color indexed="81"/>
      <name val="Tahoma"/>
      <family val="2"/>
    </font>
    <font>
      <b/>
      <sz val="10"/>
      <name val="Arial"/>
      <family val="2"/>
    </font>
    <font>
      <sz val="8"/>
      <color indexed="81"/>
      <name val="Tahoma"/>
      <family val="2"/>
    </font>
    <font>
      <b/>
      <sz val="8"/>
      <name val="Arial"/>
      <family val="2"/>
    </font>
    <font>
      <b/>
      <sz val="9"/>
      <name val="Arial"/>
      <family val="2"/>
    </font>
    <font>
      <sz val="10"/>
      <name val="Arial"/>
      <family val="2"/>
    </font>
    <font>
      <b/>
      <sz val="14"/>
      <name val="Arial"/>
      <family val="2"/>
    </font>
    <font>
      <sz val="8.5"/>
      <name val="Arial"/>
      <family val="2"/>
    </font>
    <font>
      <b/>
      <i/>
      <sz val="10"/>
      <name val="Arial"/>
      <family val="2"/>
    </font>
    <font>
      <sz val="10"/>
      <color indexed="10"/>
      <name val="Arial"/>
      <family val="2"/>
    </font>
    <font>
      <sz val="8.5"/>
      <name val="Arial"/>
      <family val="2"/>
    </font>
    <font>
      <sz val="8"/>
      <name val="Times New Roman"/>
      <family val="1"/>
    </font>
    <font>
      <sz val="8"/>
      <color rgb="FF000000"/>
      <name val="Arial"/>
      <family val="2"/>
    </font>
    <font>
      <b/>
      <sz val="10"/>
      <color rgb="FFFF0000"/>
      <name val="Arial"/>
      <family val="2"/>
    </font>
    <font>
      <sz val="8"/>
      <color rgb="FF000000"/>
      <name val="Tahoma"/>
      <family val="2"/>
    </font>
    <font>
      <sz val="10"/>
      <color rgb="FFFF0000"/>
      <name val="Arial"/>
      <family val="2"/>
    </font>
    <font>
      <b/>
      <sz val="16"/>
      <color theme="1"/>
      <name val="Calibri"/>
      <family val="2"/>
      <scheme val="minor"/>
    </font>
    <font>
      <sz val="14"/>
      <color theme="1"/>
      <name val="Calibri"/>
      <family val="2"/>
      <scheme val="minor"/>
    </font>
    <font>
      <b/>
      <sz val="14"/>
      <color theme="1"/>
      <name val="Calibri"/>
      <family val="2"/>
      <scheme val="minor"/>
    </font>
    <font>
      <b/>
      <u/>
      <sz val="8"/>
      <name val="Times New Roman"/>
      <family val="1"/>
    </font>
    <font>
      <sz val="10"/>
      <name val="Arial"/>
      <family val="2"/>
    </font>
    <font>
      <b/>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b/>
      <sz val="11"/>
      <color rgb="FFFF0000"/>
      <name val="Calibri"/>
      <family val="2"/>
      <scheme val="minor"/>
    </font>
    <font>
      <b/>
      <vertAlign val="superscript"/>
      <sz val="10"/>
      <color rgb="FFFF0000"/>
      <name val="Calibri"/>
      <family val="2"/>
      <scheme val="minor"/>
    </font>
    <font>
      <sz val="10"/>
      <color rgb="FF00B050"/>
      <name val="Calibri"/>
      <family val="2"/>
      <scheme val="minor"/>
    </font>
    <font>
      <b/>
      <vertAlign val="superscript"/>
      <sz val="11"/>
      <color theme="1"/>
      <name val="Calibri"/>
      <family val="2"/>
      <scheme val="minor"/>
    </font>
    <font>
      <b/>
      <vertAlign val="superscript"/>
      <sz val="11"/>
      <color rgb="FFFF0000"/>
      <name val="Calibri"/>
      <family val="2"/>
      <scheme val="minor"/>
    </font>
    <font>
      <sz val="10"/>
      <name val="Times New Roman"/>
      <family val="1"/>
    </font>
    <font>
      <vertAlign val="superscript"/>
      <sz val="10"/>
      <color rgb="FFFF0000"/>
      <name val="Times New Roman"/>
      <family val="1"/>
    </font>
    <font>
      <b/>
      <sz val="10"/>
      <color rgb="FF00B050"/>
      <name val="Arial"/>
      <family val="2"/>
    </font>
    <font>
      <b/>
      <i/>
      <vertAlign val="superscript"/>
      <sz val="10"/>
      <color rgb="FF00B050"/>
      <name val="Arial"/>
      <family val="2"/>
    </font>
    <font>
      <sz val="10"/>
      <name val="Calibri"/>
      <family val="2"/>
      <scheme val="minor"/>
    </font>
    <font>
      <b/>
      <sz val="10"/>
      <name val="Calibri"/>
      <family val="2"/>
      <scheme val="minor"/>
    </font>
    <font>
      <b/>
      <sz val="11"/>
      <name val="Calibri"/>
      <family val="2"/>
      <scheme val="minor"/>
    </font>
    <font>
      <sz val="10"/>
      <color theme="1"/>
      <name val="Arial"/>
      <family val="2"/>
    </font>
    <font>
      <sz val="10"/>
      <color rgb="FFFF0000"/>
      <name val="Calibri"/>
      <family val="2"/>
      <scheme val="minor"/>
    </font>
    <font>
      <b/>
      <i/>
      <vertAlign val="superscript"/>
      <sz val="11"/>
      <name val="Calibri"/>
      <family val="2"/>
      <scheme val="minor"/>
    </font>
    <font>
      <u/>
      <sz val="10"/>
      <color theme="1"/>
      <name val="Calibri"/>
      <family val="2"/>
      <scheme val="minor"/>
    </font>
    <font>
      <u/>
      <sz val="10"/>
      <name val="Calibri"/>
      <family val="2"/>
      <scheme val="minor"/>
    </font>
    <font>
      <b/>
      <vertAlign val="superscript"/>
      <sz val="10"/>
      <color theme="1"/>
      <name val="Calibri"/>
      <family val="2"/>
      <scheme val="minor"/>
    </font>
    <font>
      <sz val="9"/>
      <name val="Arial"/>
      <family val="2"/>
    </font>
    <font>
      <i/>
      <sz val="9"/>
      <name val="Arial"/>
      <family val="2"/>
    </font>
    <font>
      <b/>
      <i/>
      <vertAlign val="superscript"/>
      <sz val="10"/>
      <color rgb="FFFF0000"/>
      <name val="Calibri"/>
      <family val="2"/>
      <scheme val="minor"/>
    </font>
    <font>
      <b/>
      <i/>
      <vertAlign val="superscript"/>
      <sz val="11"/>
      <color rgb="FFFF0000"/>
      <name val="Calibri"/>
      <family val="2"/>
      <scheme val="minor"/>
    </font>
    <font>
      <sz val="8"/>
      <color theme="1"/>
      <name val="Calibri"/>
      <family val="2"/>
      <scheme val="minor"/>
    </font>
    <font>
      <b/>
      <sz val="12"/>
      <color theme="1"/>
      <name val="Calibri"/>
      <family val="2"/>
      <scheme val="minor"/>
    </font>
    <font>
      <b/>
      <i/>
      <sz val="14"/>
      <color theme="1"/>
      <name val="Calibri"/>
      <family val="2"/>
      <scheme val="minor"/>
    </font>
    <font>
      <b/>
      <sz val="8"/>
      <color theme="1"/>
      <name val="Calibri"/>
      <family val="2"/>
      <scheme val="minor"/>
    </font>
    <font>
      <sz val="12"/>
      <color theme="1"/>
      <name val="Calibri"/>
      <family val="2"/>
      <scheme val="minor"/>
    </font>
    <font>
      <sz val="18"/>
      <color theme="1"/>
      <name val="Calibri"/>
      <family val="2"/>
      <scheme val="minor"/>
    </font>
    <font>
      <b/>
      <i/>
      <sz val="18"/>
      <color rgb="FF625B38"/>
      <name val="Calibri"/>
      <family val="2"/>
      <scheme val="minor"/>
    </font>
    <font>
      <b/>
      <sz val="11"/>
      <name val="Arial"/>
      <family val="2"/>
    </font>
  </fonts>
  <fills count="2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22"/>
        <bgColor indexed="22"/>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99FF66"/>
        <bgColor indexed="64"/>
      </patternFill>
    </fill>
    <fill>
      <patternFill patternType="solid">
        <fgColor rgb="FF00B050"/>
        <bgColor indexed="64"/>
      </patternFill>
    </fill>
    <fill>
      <patternFill patternType="solid">
        <fgColor rgb="FFFFFF66"/>
        <bgColor indexed="64"/>
      </patternFill>
    </fill>
    <fill>
      <patternFill patternType="solid">
        <fgColor rgb="FFFFCC00"/>
        <bgColor indexed="64"/>
      </patternFill>
    </fill>
    <fill>
      <patternFill patternType="solid">
        <fgColor theme="2" tint="-9.9948118533890809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9" fontId="3" fillId="0" borderId="0" applyFont="0" applyFill="0" applyBorder="0" applyAlignment="0" applyProtection="0"/>
    <xf numFmtId="43" fontId="25" fillId="0" borderId="0" applyFont="0" applyFill="0" applyBorder="0" applyAlignment="0" applyProtection="0"/>
    <xf numFmtId="0" fontId="2" fillId="0" borderId="0"/>
    <xf numFmtId="0" fontId="1" fillId="0" borderId="0"/>
  </cellStyleXfs>
  <cellXfs count="559">
    <xf numFmtId="0" fontId="0" fillId="0" borderId="0" xfId="0"/>
    <xf numFmtId="0" fontId="8" fillId="0" borderId="0" xfId="0" applyFont="1"/>
    <xf numFmtId="0" fontId="0" fillId="0" borderId="0" xfId="0" applyBorder="1"/>
    <xf numFmtId="0" fontId="6" fillId="0" borderId="0" xfId="0" applyFont="1"/>
    <xf numFmtId="0" fontId="6" fillId="0" borderId="0" xfId="0" applyFont="1" applyAlignment="1"/>
    <xf numFmtId="0" fontId="0" fillId="0" borderId="0" xfId="0" applyAlignment="1">
      <alignment horizontal="left"/>
    </xf>
    <xf numFmtId="0" fontId="6" fillId="0" borderId="0" xfId="0" applyFont="1" applyFill="1" applyBorder="1" applyAlignment="1">
      <alignment horizontal="left"/>
    </xf>
    <xf numFmtId="0" fontId="0" fillId="0" borderId="0" xfId="0" applyFill="1" applyBorder="1"/>
    <xf numFmtId="0" fontId="6" fillId="0" borderId="0" xfId="0" applyFont="1" applyFill="1" applyBorder="1" applyAlignment="1"/>
    <xf numFmtId="0" fontId="0" fillId="0" borderId="0" xfId="0" applyFill="1" applyBorder="1" applyAlignment="1"/>
    <xf numFmtId="0" fontId="0" fillId="0" borderId="0" xfId="0" applyFill="1" applyBorder="1" applyAlignment="1">
      <alignment wrapText="1"/>
    </xf>
    <xf numFmtId="0" fontId="6" fillId="0" borderId="0" xfId="0" applyFont="1" applyFill="1" applyBorder="1" applyAlignment="1">
      <alignment horizontal="right"/>
    </xf>
    <xf numFmtId="0" fontId="6" fillId="0" borderId="0" xfId="0" applyFont="1" applyAlignment="1">
      <alignment horizontal="right"/>
    </xf>
    <xf numFmtId="0" fontId="6" fillId="2" borderId="0" xfId="0" applyFont="1" applyFill="1" applyAlignment="1" applyProtection="1">
      <alignment horizontal="center"/>
      <protection locked="0"/>
    </xf>
    <xf numFmtId="0" fontId="0" fillId="0" borderId="0" xfId="0" applyFill="1"/>
    <xf numFmtId="0" fontId="6" fillId="0" borderId="0" xfId="0" applyFont="1" applyFill="1" applyBorder="1" applyAlignment="1">
      <alignment horizontal="center"/>
    </xf>
    <xf numFmtId="0" fontId="6" fillId="0" borderId="4" xfId="0" applyFont="1" applyBorder="1" applyAlignment="1">
      <alignment horizontal="right"/>
    </xf>
    <xf numFmtId="0" fontId="0" fillId="0" borderId="4" xfId="0" applyBorder="1"/>
    <xf numFmtId="0" fontId="6" fillId="0" borderId="0" xfId="0" applyFont="1" applyFill="1" applyBorder="1" applyProtection="1"/>
    <xf numFmtId="0" fontId="0" fillId="0" borderId="0" xfId="0" applyFill="1" applyBorder="1" applyProtection="1"/>
    <xf numFmtId="0" fontId="0" fillId="0" borderId="0" xfId="0" applyFill="1" applyBorder="1" applyAlignment="1" applyProtection="1"/>
    <xf numFmtId="0" fontId="0" fillId="0" borderId="0" xfId="0" applyProtection="1"/>
    <xf numFmtId="0" fontId="9" fillId="0" borderId="0" xfId="0" applyFont="1" applyFill="1" applyBorder="1" applyAlignment="1" applyProtection="1">
      <alignment horizontal="left" vertical="center"/>
    </xf>
    <xf numFmtId="0" fontId="0" fillId="0" borderId="0" xfId="0" applyAlignment="1" applyProtection="1">
      <alignment vertical="center"/>
    </xf>
    <xf numFmtId="0" fontId="0" fillId="0" borderId="0" xfId="0" applyFill="1" applyBorder="1" applyAlignment="1" applyProtection="1">
      <alignment vertical="center"/>
    </xf>
    <xf numFmtId="0" fontId="0" fillId="0" borderId="1" xfId="0" applyBorder="1" applyProtection="1"/>
    <xf numFmtId="0" fontId="6" fillId="0" borderId="0" xfId="0" applyFont="1" applyFill="1" applyBorder="1" applyAlignment="1" applyProtection="1">
      <alignment vertical="center" wrapText="1"/>
    </xf>
    <xf numFmtId="0" fontId="6" fillId="0" borderId="0" xfId="0" applyFont="1" applyBorder="1" applyAlignment="1" applyProtection="1">
      <alignment vertical="center" wrapText="1"/>
    </xf>
    <xf numFmtId="0" fontId="0" fillId="0" borderId="2" xfId="0" applyBorder="1" applyProtection="1"/>
    <xf numFmtId="0" fontId="6" fillId="0" borderId="0" xfId="0" applyFont="1" applyBorder="1" applyAlignment="1" applyProtection="1">
      <alignment horizontal="left" vertical="center" wrapText="1"/>
    </xf>
    <xf numFmtId="0" fontId="0" fillId="0" borderId="0" xfId="0" applyBorder="1" applyAlignment="1" applyProtection="1">
      <alignment vertical="center"/>
    </xf>
    <xf numFmtId="0" fontId="6" fillId="0" borderId="4" xfId="0" applyFont="1" applyFill="1" applyBorder="1" applyAlignment="1">
      <alignment horizontal="right"/>
    </xf>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6" fillId="0" borderId="0" xfId="0" applyFont="1" applyFill="1" applyBorder="1" applyAlignment="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right"/>
    </xf>
    <xf numFmtId="0" fontId="0" fillId="0" borderId="0" xfId="0" applyFill="1" applyBorder="1" applyAlignment="1" applyProtection="1">
      <alignment wrapText="1"/>
    </xf>
    <xf numFmtId="0" fontId="0" fillId="0" borderId="0" xfId="0" applyFill="1" applyBorder="1" applyAlignment="1" applyProtection="1">
      <alignment horizontal="centerContinuous" wrapText="1"/>
    </xf>
    <xf numFmtId="0" fontId="4" fillId="0" borderId="0" xfId="0" applyFont="1" applyFill="1" applyBorder="1" applyAlignment="1" applyProtection="1">
      <alignment horizontal="centerContinuous" wrapText="1"/>
    </xf>
    <xf numFmtId="0" fontId="0" fillId="0" borderId="0" xfId="0" applyFill="1" applyBorder="1" applyAlignment="1" applyProtection="1">
      <alignment horizontal="right"/>
    </xf>
    <xf numFmtId="0" fontId="13" fillId="0" borderId="0" xfId="0" applyFont="1" applyBorder="1" applyAlignment="1">
      <alignment wrapText="1"/>
    </xf>
    <xf numFmtId="0" fontId="12" fillId="0" borderId="1" xfId="0" applyFont="1" applyBorder="1" applyAlignment="1">
      <alignment wrapText="1"/>
    </xf>
    <xf numFmtId="0" fontId="12" fillId="0" borderId="1" xfId="0" applyFont="1" applyBorder="1" applyAlignment="1">
      <alignment horizontal="center"/>
    </xf>
    <xf numFmtId="0" fontId="9" fillId="0" borderId="0" xfId="0" applyFont="1" applyFill="1" applyBorder="1" applyAlignment="1"/>
    <xf numFmtId="0" fontId="12" fillId="0" borderId="1" xfId="0" applyFont="1" applyBorder="1" applyAlignment="1" applyProtection="1">
      <alignment wrapText="1"/>
    </xf>
    <xf numFmtId="0" fontId="12" fillId="0" borderId="1" xfId="0" applyFont="1" applyBorder="1" applyAlignment="1" applyProtection="1">
      <alignment horizontal="center"/>
    </xf>
    <xf numFmtId="0" fontId="6"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indent="1"/>
    </xf>
    <xf numFmtId="0" fontId="0" fillId="0" borderId="10" xfId="0" applyFill="1" applyBorder="1" applyAlignment="1"/>
    <xf numFmtId="0" fontId="10" fillId="0" borderId="0" xfId="0" applyFont="1" applyFill="1" applyBorder="1" applyAlignment="1"/>
    <xf numFmtId="2" fontId="6" fillId="0" borderId="0" xfId="0" applyNumberFormat="1" applyFont="1" applyBorder="1" applyAlignment="1">
      <alignment horizontal="center"/>
    </xf>
    <xf numFmtId="0" fontId="6" fillId="0" borderId="10" xfId="0" applyFont="1" applyFill="1" applyBorder="1" applyAlignment="1" applyProtection="1">
      <alignment horizontal="right" vertical="center" wrapText="1"/>
    </xf>
    <xf numFmtId="0" fontId="0" fillId="0" borderId="12" xfId="0" applyFill="1" applyBorder="1" applyAlignment="1" applyProtection="1">
      <alignment vertical="center"/>
    </xf>
    <xf numFmtId="0" fontId="12" fillId="0" borderId="3" xfId="0" applyFont="1" applyBorder="1" applyAlignment="1">
      <alignment wrapText="1"/>
    </xf>
    <xf numFmtId="0" fontId="12" fillId="0" borderId="3" xfId="0" applyFont="1" applyBorder="1"/>
    <xf numFmtId="0" fontId="6" fillId="0" borderId="8" xfId="0" applyFont="1" applyFill="1" applyBorder="1" applyAlignment="1" applyProtection="1">
      <alignment vertical="center" wrapText="1"/>
    </xf>
    <xf numFmtId="0" fontId="0" fillId="0" borderId="18" xfId="0" applyBorder="1"/>
    <xf numFmtId="0" fontId="0" fillId="0" borderId="0" xfId="0" applyBorder="1" applyProtection="1"/>
    <xf numFmtId="0" fontId="0" fillId="0" borderId="8" xfId="0" applyFill="1" applyBorder="1" applyAlignment="1" applyProtection="1"/>
    <xf numFmtId="0" fontId="0" fillId="0" borderId="8" xfId="0" applyBorder="1" applyProtection="1"/>
    <xf numFmtId="0" fontId="14" fillId="0" borderId="0" xfId="0" applyFont="1" applyFill="1" applyBorder="1" applyAlignment="1" applyProtection="1">
      <alignment vertical="center"/>
    </xf>
    <xf numFmtId="0" fontId="12" fillId="0" borderId="23" xfId="0" applyFont="1" applyFill="1" applyBorder="1" applyAlignment="1">
      <alignment horizontal="center"/>
    </xf>
    <xf numFmtId="0" fontId="15" fillId="0" borderId="1" xfId="0" applyFont="1" applyBorder="1" applyAlignment="1" applyProtection="1">
      <alignment horizontal="center"/>
    </xf>
    <xf numFmtId="0" fontId="4" fillId="0" borderId="1" xfId="0" applyFont="1" applyBorder="1" applyAlignment="1" applyProtection="1">
      <alignment horizontal="center"/>
    </xf>
    <xf numFmtId="0" fontId="4" fillId="0" borderId="1" xfId="0" applyFont="1" applyBorder="1" applyProtection="1"/>
    <xf numFmtId="0" fontId="12" fillId="0" borderId="24" xfId="0" applyFont="1" applyFill="1" applyBorder="1" applyAlignment="1">
      <alignment wrapText="1"/>
    </xf>
    <xf numFmtId="0" fontId="12" fillId="0" borderId="1" xfId="0" applyFont="1" applyFill="1" applyBorder="1" applyAlignment="1">
      <alignment horizontal="center"/>
    </xf>
    <xf numFmtId="0" fontId="0" fillId="4" borderId="0" xfId="0" applyFill="1"/>
    <xf numFmtId="0" fontId="0" fillId="4" borderId="0" xfId="0" applyFill="1" applyProtection="1"/>
    <xf numFmtId="0" fontId="9" fillId="4" borderId="0" xfId="0" applyFont="1" applyFill="1" applyBorder="1" applyAlignment="1"/>
    <xf numFmtId="0" fontId="0" fillId="4" borderId="0" xfId="0" applyFill="1" applyBorder="1"/>
    <xf numFmtId="0" fontId="10" fillId="0" borderId="0" xfId="0" applyFont="1"/>
    <xf numFmtId="0" fontId="6" fillId="0" borderId="0" xfId="0" applyFont="1" applyAlignment="1">
      <alignment horizontal="right"/>
    </xf>
    <xf numFmtId="0" fontId="0" fillId="0" borderId="24" xfId="0" applyBorder="1"/>
    <xf numFmtId="0" fontId="3" fillId="0" borderId="0" xfId="0" applyFont="1" applyAlignment="1">
      <alignment horizontal="left"/>
    </xf>
    <xf numFmtId="0" fontId="3" fillId="0" borderId="0" xfId="0" applyFont="1"/>
    <xf numFmtId="0" fontId="6" fillId="0" borderId="10" xfId="0" applyFont="1" applyBorder="1" applyAlignment="1" applyProtection="1">
      <alignment vertical="center"/>
    </xf>
    <xf numFmtId="0" fontId="0" fillId="0" borderId="0" xfId="0" applyFill="1" applyBorder="1" applyAlignment="1" applyProtection="1">
      <alignment horizontal="left" vertical="center" wrapText="1" indent="1"/>
    </xf>
    <xf numFmtId="0" fontId="0" fillId="4" borderId="0" xfId="0" applyFill="1" applyProtection="1">
      <protection locked="0" hidden="1"/>
    </xf>
    <xf numFmtId="0" fontId="6" fillId="6" borderId="2" xfId="0" applyFont="1" applyFill="1" applyBorder="1" applyAlignment="1" applyProtection="1">
      <alignment horizontal="center"/>
      <protection locked="0"/>
    </xf>
    <xf numFmtId="0" fontId="3" fillId="0" borderId="1"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1" xfId="0" applyFont="1" applyBorder="1" applyAlignment="1">
      <alignment horizontal="center" wrapText="1"/>
    </xf>
    <xf numFmtId="2" fontId="0" fillId="0" borderId="0" xfId="0" applyNumberFormat="1"/>
    <xf numFmtId="0" fontId="21" fillId="0" borderId="0" xfId="0" applyFont="1" applyAlignment="1">
      <alignment horizontal="centerContinuous"/>
    </xf>
    <xf numFmtId="0" fontId="22" fillId="0" borderId="0" xfId="0" applyFont="1"/>
    <xf numFmtId="0" fontId="23" fillId="9" borderId="44" xfId="0" applyFont="1" applyFill="1" applyBorder="1"/>
    <xf numFmtId="0" fontId="23" fillId="10" borderId="38" xfId="0" applyFont="1" applyFill="1" applyBorder="1"/>
    <xf numFmtId="0" fontId="22" fillId="0" borderId="28" xfId="0" applyFont="1" applyBorder="1"/>
    <xf numFmtId="0" fontId="22" fillId="0" borderId="27" xfId="0" applyFont="1" applyBorder="1"/>
    <xf numFmtId="0" fontId="22" fillId="0" borderId="31" xfId="0" applyFont="1" applyBorder="1"/>
    <xf numFmtId="0" fontId="22" fillId="0" borderId="32" xfId="0" applyFont="1" applyBorder="1"/>
    <xf numFmtId="0" fontId="23" fillId="11" borderId="44" xfId="0" applyFont="1" applyFill="1" applyBorder="1"/>
    <xf numFmtId="0" fontId="23" fillId="12" borderId="38" xfId="0" applyFont="1" applyFill="1" applyBorder="1"/>
    <xf numFmtId="0" fontId="0" fillId="0" borderId="28" xfId="0" applyBorder="1"/>
    <xf numFmtId="0" fontId="0" fillId="0" borderId="27" xfId="0" applyBorder="1"/>
    <xf numFmtId="0" fontId="0" fillId="0" borderId="31" xfId="0" applyBorder="1"/>
    <xf numFmtId="0" fontId="0" fillId="0" borderId="32" xfId="0" applyBorder="1"/>
    <xf numFmtId="2" fontId="0" fillId="0" borderId="0" xfId="0" applyNumberFormat="1" applyAlignment="1">
      <alignment horizontal="center"/>
    </xf>
    <xf numFmtId="2" fontId="0" fillId="0" borderId="0" xfId="0" applyNumberFormat="1" applyFill="1" applyAlignment="1">
      <alignment horizontal="center"/>
    </xf>
    <xf numFmtId="2" fontId="9" fillId="0" borderId="0" xfId="0" applyNumberFormat="1" applyFont="1" applyFill="1" applyBorder="1" applyAlignment="1">
      <alignment horizontal="center"/>
    </xf>
    <xf numFmtId="2" fontId="0" fillId="0" borderId="0" xfId="0" applyNumberFormat="1" applyAlignment="1" applyProtection="1">
      <alignment horizontal="center"/>
    </xf>
    <xf numFmtId="2" fontId="0" fillId="0" borderId="0" xfId="0" applyNumberFormat="1" applyBorder="1" applyAlignment="1">
      <alignment horizontal="center"/>
    </xf>
    <xf numFmtId="0" fontId="24" fillId="0" borderId="0" xfId="0" applyFont="1" applyBorder="1" applyAlignment="1">
      <alignment vertical="center"/>
    </xf>
    <xf numFmtId="0" fontId="3" fillId="2" borderId="4" xfId="0" applyFont="1" applyFill="1" applyBorder="1" applyAlignment="1" applyProtection="1">
      <alignment horizontal="left" indent="1"/>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right" vertical="center" wrapText="1"/>
    </xf>
    <xf numFmtId="0" fontId="6" fillId="0" borderId="0"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center"/>
    </xf>
    <xf numFmtId="0" fontId="6" fillId="6" borderId="4" xfId="0" applyFont="1" applyFill="1" applyBorder="1" applyAlignment="1" applyProtection="1">
      <alignment horizontal="left" vertical="center" wrapText="1"/>
    </xf>
    <xf numFmtId="0" fontId="3" fillId="2" borderId="5" xfId="0" applyFont="1" applyFill="1" applyBorder="1" applyAlignment="1" applyProtection="1">
      <alignment horizontal="left" indent="1"/>
      <protection locked="0"/>
    </xf>
    <xf numFmtId="0" fontId="35" fillId="0" borderId="1" xfId="0" applyFont="1" applyFill="1" applyBorder="1" applyAlignment="1">
      <alignment horizontal="center" vertical="center" wrapText="1"/>
    </xf>
    <xf numFmtId="2" fontId="0" fillId="0" borderId="1" xfId="0" applyNumberFormat="1" applyFill="1" applyBorder="1"/>
    <xf numFmtId="0" fontId="3" fillId="0" borderId="1" xfId="0" applyFont="1" applyFill="1" applyBorder="1" applyAlignment="1">
      <alignment horizontal="center" vertical="top" wrapText="1"/>
    </xf>
    <xf numFmtId="165" fontId="4" fillId="0" borderId="1" xfId="2"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165" fontId="4" fillId="0" borderId="1" xfId="2"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3" fillId="0" borderId="45" xfId="0" applyFont="1" applyFill="1" applyBorder="1" applyAlignment="1">
      <alignment horizontal="center" vertical="center"/>
    </xf>
    <xf numFmtId="165" fontId="4" fillId="0" borderId="45" xfId="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5" xfId="0" applyFont="1" applyFill="1" applyBorder="1" applyAlignment="1">
      <alignment horizontal="center" vertical="center" wrapText="1"/>
    </xf>
    <xf numFmtId="2" fontId="0" fillId="0" borderId="45" xfId="0" applyNumberFormat="1" applyFill="1" applyBorder="1" applyAlignment="1">
      <alignment horizontal="center" vertical="center"/>
    </xf>
    <xf numFmtId="0" fontId="37" fillId="0" borderId="1" xfId="3" applyFont="1" applyFill="1" applyBorder="1" applyAlignment="1">
      <alignment horizontal="center" vertical="center" wrapText="1"/>
    </xf>
    <xf numFmtId="0" fontId="35"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6" fillId="0" borderId="22" xfId="0" applyFont="1" applyFill="1" applyBorder="1" applyAlignment="1">
      <alignment horizontal="center" vertical="center" wrapText="1"/>
    </xf>
    <xf numFmtId="165" fontId="4" fillId="0" borderId="22" xfId="2" applyNumberFormat="1" applyFont="1" applyFill="1" applyBorder="1" applyAlignment="1">
      <alignment horizontal="center" vertical="center" wrapText="1"/>
    </xf>
    <xf numFmtId="2" fontId="0" fillId="0" borderId="22" xfId="0" applyNumberFormat="1" applyFill="1" applyBorder="1" applyAlignment="1">
      <alignment horizontal="center" vertical="center"/>
    </xf>
    <xf numFmtId="0" fontId="3" fillId="0" borderId="2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2" fontId="6" fillId="0" borderId="1" xfId="0" applyNumberFormat="1" applyFont="1" applyBorder="1" applyAlignment="1">
      <alignment vertical="center" wrapText="1"/>
    </xf>
    <xf numFmtId="2" fontId="6" fillId="0" borderId="1" xfId="0" applyNumberFormat="1" applyFont="1" applyBorder="1" applyAlignment="1">
      <alignment wrapText="1"/>
    </xf>
    <xf numFmtId="2" fontId="0" fillId="0" borderId="10" xfId="0" applyNumberFormat="1" applyBorder="1" applyAlignment="1">
      <alignment horizontal="center"/>
    </xf>
    <xf numFmtId="0" fontId="42" fillId="0" borderId="1" xfId="3"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7" fillId="0" borderId="1" xfId="0" applyFont="1" applyBorder="1" applyAlignment="1">
      <alignment horizontal="center" vertical="center"/>
    </xf>
    <xf numFmtId="0" fontId="28" fillId="0" borderId="1" xfId="0" applyFont="1" applyBorder="1" applyAlignment="1">
      <alignment horizontal="center" vertical="center"/>
    </xf>
    <xf numFmtId="12" fontId="28" fillId="0" borderId="1" xfId="0" applyNumberFormat="1" applyFont="1" applyBorder="1" applyAlignment="1">
      <alignment horizontal="center" vertical="center"/>
    </xf>
    <xf numFmtId="0" fontId="40" fillId="8" borderId="1" xfId="0" applyFont="1" applyFill="1"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0" xfId="0" applyFont="1" applyBorder="1" applyAlignment="1">
      <alignment horizontal="center" vertical="center"/>
    </xf>
    <xf numFmtId="0" fontId="40" fillId="0" borderId="1" xfId="0" applyFont="1" applyBorder="1" applyAlignment="1">
      <alignment horizontal="center" vertical="center"/>
    </xf>
    <xf numFmtId="12" fontId="39" fillId="0" borderId="1" xfId="0" applyNumberFormat="1" applyFont="1" applyBorder="1" applyAlignment="1">
      <alignment horizontal="center" vertical="center"/>
    </xf>
    <xf numFmtId="0" fontId="32" fillId="0" borderId="0" xfId="0" applyFont="1" applyBorder="1" applyAlignment="1">
      <alignment horizontal="center" vertical="center"/>
    </xf>
    <xf numFmtId="49" fontId="39" fillId="0" borderId="1" xfId="0" applyNumberFormat="1" applyFont="1" applyBorder="1" applyAlignment="1">
      <alignment horizontal="center" vertical="center"/>
    </xf>
    <xf numFmtId="12" fontId="28" fillId="0" borderId="0" xfId="0" applyNumberFormat="1" applyFont="1" applyBorder="1" applyAlignment="1">
      <alignment horizontal="center" vertical="center"/>
    </xf>
    <xf numFmtId="0" fontId="28" fillId="0" borderId="0" xfId="0" applyFont="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lignment horizontal="right"/>
    </xf>
    <xf numFmtId="0" fontId="6" fillId="0" borderId="0" xfId="0" applyFont="1" applyFill="1" applyBorder="1" applyAlignment="1" applyProtection="1">
      <alignment horizontal="right" vertical="center" wrapText="1"/>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0" xfId="0" applyFont="1" applyAlignment="1">
      <alignment horizontal="right"/>
    </xf>
    <xf numFmtId="0" fontId="0" fillId="0" borderId="1" xfId="0" applyFill="1" applyBorder="1" applyAlignment="1">
      <alignment horizontal="center"/>
    </xf>
    <xf numFmtId="0" fontId="0" fillId="0" borderId="6" xfId="0" applyFill="1" applyBorder="1" applyAlignment="1">
      <alignment horizontal="center"/>
    </xf>
    <xf numFmtId="0" fontId="0" fillId="0" borderId="24" xfId="0" applyBorder="1" applyAlignment="1">
      <alignment vertical="center"/>
    </xf>
    <xf numFmtId="0" fontId="0" fillId="0" borderId="10" xfId="0" applyBorder="1" applyProtection="1"/>
    <xf numFmtId="0" fontId="0" fillId="0" borderId="10" xfId="0" applyBorder="1"/>
    <xf numFmtId="0" fontId="0" fillId="0" borderId="8" xfId="0" applyBorder="1"/>
    <xf numFmtId="0" fontId="6" fillId="0" borderId="8" xfId="0" applyFont="1" applyFill="1" applyBorder="1" applyAlignment="1">
      <alignment horizontal="center"/>
    </xf>
    <xf numFmtId="0" fontId="0" fillId="0" borderId="19" xfId="0" applyBorder="1" applyAlignment="1"/>
    <xf numFmtId="2" fontId="0" fillId="0" borderId="27" xfId="0" applyNumberFormat="1" applyBorder="1" applyAlignment="1">
      <alignment horizontal="center"/>
    </xf>
    <xf numFmtId="0" fontId="0" fillId="0" borderId="21" xfId="0" applyFill="1" applyBorder="1" applyAlignment="1"/>
    <xf numFmtId="0" fontId="0" fillId="0" borderId="17" xfId="0" applyFill="1" applyBorder="1" applyAlignment="1"/>
    <xf numFmtId="0" fontId="0" fillId="0" borderId="17" xfId="0" applyBorder="1"/>
    <xf numFmtId="2" fontId="0" fillId="0" borderId="32" xfId="0" applyNumberFormat="1" applyBorder="1" applyAlignment="1">
      <alignment horizontal="center"/>
    </xf>
    <xf numFmtId="0" fontId="6" fillId="0" borderId="22" xfId="0" applyFont="1" applyBorder="1" applyAlignment="1">
      <alignment horizont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43" fontId="3" fillId="0" borderId="22" xfId="0" applyNumberFormat="1" applyFont="1" applyBorder="1" applyAlignment="1">
      <alignment horizontal="center" vertical="center" wrapText="1"/>
    </xf>
    <xf numFmtId="49" fontId="0" fillId="0" borderId="1" xfId="0" applyNumberFormat="1" applyFill="1" applyBorder="1" applyAlignment="1">
      <alignment horizontal="center" vertical="center"/>
    </xf>
    <xf numFmtId="43" fontId="3" fillId="0" borderId="0" xfId="0" applyNumberFormat="1" applyFont="1" applyAlignment="1">
      <alignment horizontal="center" vertical="center"/>
    </xf>
    <xf numFmtId="49" fontId="0" fillId="0" borderId="22" xfId="0" applyNumberFormat="1" applyFill="1" applyBorder="1" applyAlignment="1">
      <alignment horizontal="center" vertical="center"/>
    </xf>
    <xf numFmtId="0" fontId="0" fillId="0" borderId="22" xfId="0" applyFill="1" applyBorder="1" applyAlignment="1">
      <alignment horizontal="center"/>
    </xf>
    <xf numFmtId="0" fontId="0" fillId="0" borderId="22" xfId="0" applyFill="1" applyBorder="1" applyAlignment="1">
      <alignment horizontal="center"/>
    </xf>
    <xf numFmtId="2" fontId="0" fillId="0" borderId="30" xfId="0" applyNumberFormat="1" applyBorder="1" applyAlignment="1">
      <alignment horizontal="center"/>
    </xf>
    <xf numFmtId="0" fontId="0" fillId="0" borderId="17" xfId="0" applyBorder="1" applyAlignment="1"/>
    <xf numFmtId="49" fontId="0" fillId="0" borderId="6" xfId="0" applyNumberFormat="1" applyFill="1" applyBorder="1" applyAlignment="1">
      <alignment horizontal="center" vertical="center"/>
    </xf>
    <xf numFmtId="49" fontId="0" fillId="0" borderId="1" xfId="0" applyNumberFormat="1" applyFill="1" applyBorder="1" applyAlignment="1">
      <alignment horizontal="center"/>
    </xf>
    <xf numFmtId="49" fontId="0" fillId="0" borderId="22" xfId="0" applyNumberFormat="1" applyFill="1" applyBorder="1" applyAlignment="1">
      <alignment horizontal="center"/>
    </xf>
    <xf numFmtId="49" fontId="0" fillId="0" borderId="6" xfId="0" applyNumberFormat="1" applyFill="1" applyBorder="1" applyAlignment="1">
      <alignment horizontal="center"/>
    </xf>
    <xf numFmtId="0" fontId="4" fillId="0" borderId="11" xfId="0" applyFont="1" applyBorder="1" applyAlignment="1" applyProtection="1">
      <alignment vertical="top"/>
    </xf>
    <xf numFmtId="0" fontId="6" fillId="0" borderId="0" xfId="0" applyFont="1" applyBorder="1" applyAlignment="1">
      <alignment horizontal="right"/>
    </xf>
    <xf numFmtId="0" fontId="0" fillId="0" borderId="6" xfId="0" applyFill="1" applyBorder="1" applyAlignment="1">
      <alignment horizontal="center"/>
    </xf>
    <xf numFmtId="0" fontId="3" fillId="0" borderId="0" xfId="0" applyFont="1" applyAlignment="1">
      <alignment horizontal="center" vertical="center"/>
    </xf>
    <xf numFmtId="166" fontId="0" fillId="0" borderId="0" xfId="0" applyNumberFormat="1" applyFill="1" applyAlignment="1">
      <alignment horizontal="center" vertical="center"/>
    </xf>
    <xf numFmtId="166" fontId="0" fillId="0" borderId="0" xfId="0" applyNumberFormat="1" applyFill="1" applyBorder="1" applyAlignment="1">
      <alignment horizontal="center" vertical="center"/>
    </xf>
    <xf numFmtId="2" fontId="0" fillId="0" borderId="0" xfId="0" applyNumberFormat="1" applyFill="1" applyAlignment="1">
      <alignment horizontal="center" vertical="center"/>
    </xf>
    <xf numFmtId="164" fontId="0" fillId="0" borderId="0" xfId="0" applyNumberFormat="1" applyFill="1" applyBorder="1" applyAlignment="1">
      <alignment horizontal="center" vertical="center"/>
    </xf>
    <xf numFmtId="164" fontId="0" fillId="0" borderId="0" xfId="0" applyNumberFormat="1" applyFill="1" applyAlignment="1">
      <alignment horizontal="center" vertical="center"/>
    </xf>
    <xf numFmtId="164" fontId="0" fillId="0" borderId="1" xfId="0" applyNumberFormat="1" applyFill="1" applyBorder="1" applyAlignment="1">
      <alignment horizontal="center" vertical="center"/>
    </xf>
    <xf numFmtId="43" fontId="3" fillId="0" borderId="0" xfId="0" applyNumberFormat="1" applyFont="1" applyBorder="1" applyAlignment="1">
      <alignment vertical="center" wrapText="1"/>
    </xf>
    <xf numFmtId="167" fontId="0" fillId="0" borderId="0" xfId="0" applyNumberFormat="1" applyBorder="1" applyAlignment="1">
      <alignment horizontal="center"/>
    </xf>
    <xf numFmtId="43" fontId="0" fillId="0" borderId="0" xfId="0" applyNumberFormat="1" applyBorder="1"/>
    <xf numFmtId="0" fontId="3" fillId="0" borderId="0" xfId="0" applyFont="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2" fontId="6" fillId="0" borderId="36" xfId="0" applyNumberFormat="1" applyFont="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2" fontId="0" fillId="0" borderId="0" xfId="0" applyNumberFormat="1" applyAlignment="1">
      <alignment horizontal="center" vertical="center"/>
    </xf>
    <xf numFmtId="0" fontId="0" fillId="4" borderId="0" xfId="0" applyFill="1" applyAlignment="1">
      <alignment vertical="center"/>
    </xf>
    <xf numFmtId="0" fontId="0" fillId="0" borderId="35" xfId="0" applyBorder="1" applyAlignment="1">
      <alignment vertical="center"/>
    </xf>
    <xf numFmtId="2" fontId="0" fillId="0" borderId="36" xfId="0" applyNumberFormat="1" applyBorder="1" applyAlignment="1">
      <alignment horizontal="center" vertical="center"/>
    </xf>
    <xf numFmtId="0" fontId="6" fillId="2" borderId="2" xfId="0" applyFont="1" applyFill="1" applyBorder="1" applyAlignment="1" applyProtection="1">
      <alignment horizontal="center"/>
      <protection locked="0"/>
    </xf>
    <xf numFmtId="0" fontId="6" fillId="0" borderId="0" xfId="0" applyFont="1" applyFill="1" applyBorder="1" applyAlignment="1" applyProtection="1">
      <alignment horizontal="center" vertical="center" wrapText="1"/>
    </xf>
    <xf numFmtId="0" fontId="3" fillId="0" borderId="0" xfId="0" applyFont="1" applyBorder="1"/>
    <xf numFmtId="0" fontId="0" fillId="0" borderId="0" xfId="0" applyAlignment="1" applyProtection="1">
      <alignment horizontal="left"/>
    </xf>
    <xf numFmtId="0" fontId="0" fillId="0" borderId="0" xfId="0" applyBorder="1" applyAlignment="1">
      <alignment horizontal="left"/>
    </xf>
    <xf numFmtId="0" fontId="0" fillId="0" borderId="0" xfId="0" applyBorder="1" applyAlignment="1"/>
    <xf numFmtId="0" fontId="3" fillId="0" borderId="0" xfId="0" applyFont="1" applyAlignment="1">
      <alignmen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6" fillId="13" borderId="1" xfId="0" applyFont="1" applyFill="1" applyBorder="1" applyAlignment="1">
      <alignment horizontal="center" vertical="center" wrapText="1"/>
    </xf>
    <xf numFmtId="0" fontId="3" fillId="0" borderId="21" xfId="0" applyFont="1" applyFill="1" applyBorder="1" applyAlignment="1" applyProtection="1">
      <alignment horizontal="center"/>
    </xf>
    <xf numFmtId="0" fontId="0" fillId="0" borderId="17" xfId="0" applyFill="1" applyBorder="1" applyAlignment="1" applyProtection="1">
      <alignment horizontal="center"/>
    </xf>
    <xf numFmtId="0" fontId="0" fillId="0" borderId="20" xfId="0" applyFill="1" applyBorder="1" applyAlignment="1" applyProtection="1">
      <alignment horizontal="center"/>
    </xf>
    <xf numFmtId="0" fontId="26" fillId="0" borderId="0" xfId="0" applyFont="1" applyBorder="1" applyAlignment="1">
      <alignment horizontal="center" vertical="center"/>
    </xf>
    <xf numFmtId="0" fontId="1" fillId="0" borderId="0" xfId="4"/>
    <xf numFmtId="0" fontId="52" fillId="0" borderId="0" xfId="4" applyFont="1" applyAlignment="1">
      <alignment horizontal="center" wrapText="1"/>
    </xf>
    <xf numFmtId="0" fontId="1" fillId="0" borderId="0" xfId="4" applyAlignment="1">
      <alignment horizontal="center" wrapText="1"/>
    </xf>
    <xf numFmtId="3" fontId="1" fillId="0" borderId="0" xfId="4" applyNumberFormat="1" applyAlignment="1">
      <alignment horizontal="center" textRotation="90" wrapText="1"/>
    </xf>
    <xf numFmtId="0" fontId="1" fillId="0" borderId="0" xfId="4" applyAlignment="1">
      <alignment horizontal="center"/>
    </xf>
    <xf numFmtId="0" fontId="1" fillId="0" borderId="0" xfId="4" applyAlignment="1">
      <alignment horizontal="center" textRotation="90"/>
    </xf>
    <xf numFmtId="49" fontId="1" fillId="0" borderId="0" xfId="4" applyNumberFormat="1" applyAlignment="1">
      <alignment horizontal="center" textRotation="90"/>
    </xf>
    <xf numFmtId="0" fontId="1" fillId="0" borderId="0" xfId="4" applyAlignment="1">
      <alignment horizontal="center" textRotation="90" wrapText="1"/>
    </xf>
    <xf numFmtId="0" fontId="28" fillId="0" borderId="0" xfId="4" applyFont="1" applyFill="1" applyAlignment="1">
      <alignment horizontal="center"/>
    </xf>
    <xf numFmtId="0" fontId="28" fillId="0" borderId="1" xfId="4" applyFont="1" applyFill="1" applyBorder="1" applyAlignment="1">
      <alignment horizontal="center"/>
    </xf>
    <xf numFmtId="0" fontId="28" fillId="0" borderId="1" xfId="4" applyFont="1" applyBorder="1" applyAlignment="1">
      <alignment horizontal="left" wrapText="1"/>
    </xf>
    <xf numFmtId="0" fontId="28" fillId="16" borderId="1" xfId="4" applyFont="1" applyFill="1" applyBorder="1" applyAlignment="1">
      <alignment horizontal="center" wrapText="1"/>
    </xf>
    <xf numFmtId="3" fontId="28" fillId="16" borderId="1" xfId="4" applyNumberFormat="1" applyFont="1" applyFill="1" applyBorder="1" applyAlignment="1">
      <alignment horizontal="center" textRotation="90" wrapText="1"/>
    </xf>
    <xf numFmtId="49" fontId="28" fillId="16" borderId="1" xfId="4" applyNumberFormat="1" applyFont="1" applyFill="1" applyBorder="1" applyAlignment="1">
      <alignment horizontal="center"/>
    </xf>
    <xf numFmtId="0" fontId="28" fillId="17" borderId="1" xfId="4" applyFont="1" applyFill="1" applyBorder="1" applyAlignment="1">
      <alignment horizontal="center" wrapText="1"/>
    </xf>
    <xf numFmtId="0" fontId="28" fillId="18" borderId="1" xfId="4" applyFont="1" applyFill="1" applyBorder="1" applyAlignment="1">
      <alignment horizontal="center"/>
    </xf>
    <xf numFmtId="0" fontId="28" fillId="18" borderId="1" xfId="4" applyFont="1" applyFill="1" applyBorder="1" applyAlignment="1">
      <alignment horizontal="center" textRotation="90"/>
    </xf>
    <xf numFmtId="49" fontId="28" fillId="18" borderId="1" xfId="4" applyNumberFormat="1" applyFont="1" applyFill="1" applyBorder="1" applyAlignment="1">
      <alignment horizontal="center" textRotation="90"/>
    </xf>
    <xf numFmtId="0" fontId="28" fillId="18" borderId="1" xfId="4" applyFont="1" applyFill="1" applyBorder="1" applyAlignment="1">
      <alignment horizontal="center" textRotation="90" wrapText="1"/>
    </xf>
    <xf numFmtId="0" fontId="28" fillId="19" borderId="1" xfId="4" applyFont="1" applyFill="1" applyBorder="1" applyAlignment="1">
      <alignment horizontal="center" textRotation="90"/>
    </xf>
    <xf numFmtId="0" fontId="28" fillId="19" borderId="1" xfId="4" applyFont="1" applyFill="1" applyBorder="1" applyAlignment="1">
      <alignment horizontal="center"/>
    </xf>
    <xf numFmtId="0" fontId="28" fillId="20" borderId="1" xfId="4" applyFont="1" applyFill="1" applyBorder="1" applyAlignment="1">
      <alignment horizontal="center"/>
    </xf>
    <xf numFmtId="0" fontId="28" fillId="20" borderId="1" xfId="4" applyFont="1" applyFill="1" applyBorder="1" applyAlignment="1">
      <alignment horizontal="center" textRotation="90"/>
    </xf>
    <xf numFmtId="0" fontId="28" fillId="20" borderId="1" xfId="4" applyFont="1" applyFill="1" applyBorder="1" applyAlignment="1">
      <alignment horizontal="center" textRotation="90" wrapText="1"/>
    </xf>
    <xf numFmtId="0" fontId="27" fillId="0" borderId="1" xfId="4" applyFont="1" applyFill="1" applyBorder="1" applyAlignment="1">
      <alignment horizontal="left"/>
    </xf>
    <xf numFmtId="0" fontId="1" fillId="0" borderId="0" xfId="4" applyAlignment="1">
      <alignment wrapText="1"/>
    </xf>
    <xf numFmtId="0" fontId="27" fillId="0" borderId="1" xfId="4" applyFont="1" applyFill="1" applyBorder="1" applyAlignment="1">
      <alignment horizontal="center" wrapText="1"/>
    </xf>
    <xf numFmtId="0" fontId="53" fillId="16" borderId="1" xfId="4" applyFont="1" applyFill="1" applyBorder="1" applyAlignment="1">
      <alignment horizontal="center" textRotation="90" wrapText="1"/>
    </xf>
    <xf numFmtId="3" fontId="53" fillId="16" borderId="1" xfId="4" applyNumberFormat="1" applyFont="1" applyFill="1" applyBorder="1" applyAlignment="1">
      <alignment horizontal="center" textRotation="90" wrapText="1"/>
    </xf>
    <xf numFmtId="0" fontId="53" fillId="17" borderId="1" xfId="4" applyFont="1" applyFill="1" applyBorder="1" applyAlignment="1">
      <alignment horizontal="center" textRotation="90" wrapText="1"/>
    </xf>
    <xf numFmtId="0" fontId="53" fillId="22" borderId="1" xfId="4" applyFont="1" applyFill="1" applyBorder="1" applyAlignment="1">
      <alignment horizontal="center" textRotation="90" wrapText="1"/>
    </xf>
    <xf numFmtId="0" fontId="53" fillId="18" borderId="1" xfId="4" applyFont="1" applyFill="1" applyBorder="1" applyAlignment="1">
      <alignment horizontal="center" textRotation="90" wrapText="1"/>
    </xf>
    <xf numFmtId="49" fontId="53" fillId="18" borderId="1" xfId="4" applyNumberFormat="1" applyFont="1" applyFill="1" applyBorder="1" applyAlignment="1">
      <alignment horizontal="center" textRotation="90" wrapText="1"/>
    </xf>
    <xf numFmtId="0" fontId="53" fillId="19" borderId="1" xfId="4" applyFont="1" applyFill="1" applyBorder="1" applyAlignment="1">
      <alignment horizontal="center" textRotation="90" wrapText="1"/>
    </xf>
    <xf numFmtId="0" fontId="53" fillId="20" borderId="1" xfId="4" applyFont="1" applyFill="1" applyBorder="1" applyAlignment="1">
      <alignment horizontal="center" textRotation="90" wrapText="1"/>
    </xf>
    <xf numFmtId="0" fontId="54" fillId="0" borderId="1" xfId="4" applyFont="1" applyFill="1" applyBorder="1" applyAlignment="1">
      <alignment horizontal="left" wrapText="1"/>
    </xf>
    <xf numFmtId="0" fontId="52" fillId="0" borderId="1" xfId="4" applyFont="1" applyBorder="1" applyAlignment="1">
      <alignment horizontal="center" wrapText="1"/>
    </xf>
    <xf numFmtId="0" fontId="28" fillId="0" borderId="1" xfId="4" applyFont="1" applyFill="1" applyBorder="1" applyAlignment="1">
      <alignment horizontal="center" wrapText="1"/>
    </xf>
    <xf numFmtId="0" fontId="28" fillId="16" borderId="1" xfId="4" applyFont="1" applyFill="1" applyBorder="1" applyAlignment="1">
      <alignment horizontal="center"/>
    </xf>
    <xf numFmtId="0" fontId="28" fillId="17" borderId="1" xfId="4" applyFont="1" applyFill="1" applyBorder="1" applyAlignment="1">
      <alignment horizontal="center"/>
    </xf>
    <xf numFmtId="0" fontId="28" fillId="20" borderId="1" xfId="4" applyFont="1" applyFill="1" applyBorder="1" applyAlignment="1">
      <alignment horizontal="center" wrapText="1"/>
    </xf>
    <xf numFmtId="0" fontId="55" fillId="0" borderId="1" xfId="4" applyFont="1" applyBorder="1" applyAlignment="1">
      <alignment horizontal="left" wrapText="1"/>
    </xf>
    <xf numFmtId="9" fontId="28" fillId="16" borderId="1" xfId="4" applyNumberFormat="1" applyFont="1" applyFill="1" applyBorder="1" applyAlignment="1">
      <alignment horizontal="center" wrapText="1"/>
    </xf>
    <xf numFmtId="0" fontId="27" fillId="0" borderId="1" xfId="4" applyFont="1" applyBorder="1" applyAlignment="1">
      <alignment horizontal="left" wrapText="1"/>
    </xf>
    <xf numFmtId="20" fontId="28" fillId="16" borderId="1" xfId="4" applyNumberFormat="1" applyFont="1" applyFill="1" applyBorder="1" applyAlignment="1">
      <alignment horizontal="center" wrapText="1"/>
    </xf>
    <xf numFmtId="20" fontId="28" fillId="16" borderId="1" xfId="4" applyNumberFormat="1" applyFont="1" applyFill="1" applyBorder="1" applyAlignment="1">
      <alignment horizontal="center"/>
    </xf>
    <xf numFmtId="0" fontId="28" fillId="22" borderId="1" xfId="4" applyFont="1" applyFill="1" applyBorder="1" applyAlignment="1">
      <alignment horizontal="center"/>
    </xf>
    <xf numFmtId="0" fontId="57" fillId="0" borderId="0" xfId="4" applyFont="1"/>
    <xf numFmtId="0" fontId="3" fillId="2" borderId="4" xfId="0" applyFont="1" applyFill="1" applyBorder="1" applyAlignment="1" applyProtection="1">
      <alignment horizontal="center"/>
      <protection locked="0"/>
    </xf>
    <xf numFmtId="0" fontId="6" fillId="6" borderId="4" xfId="0" applyFont="1" applyFill="1" applyBorder="1" applyAlignment="1" applyProtection="1">
      <alignment horizontal="center" vertical="center" wrapText="1"/>
    </xf>
    <xf numFmtId="166" fontId="6" fillId="0" borderId="11" xfId="0" applyNumberFormat="1" applyFont="1" applyFill="1" applyBorder="1" applyAlignment="1" applyProtection="1">
      <alignment horizontal="center"/>
      <protection locked="0"/>
    </xf>
    <xf numFmtId="168" fontId="6" fillId="0" borderId="11" xfId="0" applyNumberFormat="1" applyFont="1" applyFill="1" applyBorder="1" applyAlignment="1" applyProtection="1">
      <alignment horizontal="center"/>
    </xf>
    <xf numFmtId="0" fontId="26" fillId="13" borderId="22" xfId="0" applyFont="1" applyFill="1" applyBorder="1" applyAlignment="1">
      <alignment horizontal="center" vertical="center"/>
    </xf>
    <xf numFmtId="0" fontId="41" fillId="13" borderId="22" xfId="0" applyFont="1" applyFill="1" applyBorder="1" applyAlignment="1">
      <alignment horizontal="center" vertical="center" wrapText="1"/>
    </xf>
    <xf numFmtId="12" fontId="26" fillId="13" borderId="22" xfId="0" applyNumberFormat="1" applyFont="1" applyFill="1" applyBorder="1" applyAlignment="1">
      <alignment horizontal="center" vertical="center" wrapText="1"/>
    </xf>
    <xf numFmtId="0" fontId="27" fillId="24" borderId="37" xfId="0" applyFont="1" applyFill="1" applyBorder="1" applyAlignment="1">
      <alignment horizontal="center" vertical="center" wrapText="1"/>
    </xf>
    <xf numFmtId="12" fontId="27" fillId="13" borderId="3" xfId="0" applyNumberFormat="1" applyFont="1" applyFill="1" applyBorder="1" applyAlignment="1">
      <alignment horizontal="center" vertical="center"/>
    </xf>
    <xf numFmtId="0" fontId="26" fillId="24" borderId="37" xfId="0" applyFont="1" applyFill="1" applyBorder="1" applyAlignment="1">
      <alignment horizontal="center" vertical="center" wrapText="1"/>
    </xf>
    <xf numFmtId="12" fontId="26" fillId="13" borderId="3" xfId="0" applyNumberFormat="1" applyFont="1" applyFill="1" applyBorder="1" applyAlignment="1">
      <alignment horizontal="center" vertical="center"/>
    </xf>
    <xf numFmtId="0" fontId="59" fillId="2" borderId="0" xfId="0" applyFont="1" applyFill="1" applyAlignment="1" applyProtection="1">
      <alignment horizontal="center"/>
      <protection locked="0"/>
    </xf>
    <xf numFmtId="0" fontId="59" fillId="6" borderId="2" xfId="0" applyFont="1" applyFill="1" applyBorder="1" applyAlignment="1" applyProtection="1">
      <alignment horizontal="center"/>
      <protection locked="0"/>
    </xf>
    <xf numFmtId="0" fontId="59" fillId="2" borderId="2"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6" fillId="7" borderId="2" xfId="0" applyFont="1" applyFill="1" applyBorder="1" applyAlignment="1" applyProtection="1">
      <alignment horizontal="left" vertical="center" shrinkToFit="1"/>
    </xf>
    <xf numFmtId="0" fontId="0" fillId="0" borderId="0" xfId="0" applyFill="1" applyBorder="1" applyAlignment="1">
      <alignment horizontal="center"/>
    </xf>
    <xf numFmtId="0" fontId="6" fillId="0" borderId="0" xfId="0" applyFont="1" applyAlignment="1">
      <alignment horizontal="center"/>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left" indent="1"/>
      <protection locked="0"/>
    </xf>
    <xf numFmtId="0" fontId="0" fillId="2" borderId="0" xfId="0" applyFill="1" applyBorder="1" applyAlignment="1" applyProtection="1">
      <alignment horizontal="left" indent="1"/>
      <protection locked="0"/>
    </xf>
    <xf numFmtId="0" fontId="0" fillId="2" borderId="11" xfId="0" applyFill="1" applyBorder="1" applyAlignment="1" applyProtection="1">
      <alignment horizontal="left" indent="1"/>
      <protection locked="0"/>
    </xf>
    <xf numFmtId="14" fontId="3" fillId="2" borderId="0" xfId="0" applyNumberFormat="1" applyFont="1" applyFill="1" applyBorder="1" applyAlignment="1" applyProtection="1">
      <alignment horizontal="left" indent="1"/>
      <protection locked="0"/>
    </xf>
    <xf numFmtId="0" fontId="3"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xf>
    <xf numFmtId="164" fontId="3" fillId="8" borderId="0" xfId="0" applyNumberFormat="1" applyFont="1" applyFill="1" applyBorder="1" applyAlignment="1" applyProtection="1">
      <alignment horizontal="center"/>
    </xf>
    <xf numFmtId="0" fontId="3" fillId="6" borderId="0" xfId="0" applyFont="1" applyFill="1" applyBorder="1" applyAlignment="1" applyProtection="1">
      <alignment horizontal="center" wrapText="1"/>
      <protection locked="0"/>
    </xf>
    <xf numFmtId="0" fontId="0" fillId="6" borderId="0" xfId="0" applyFill="1" applyBorder="1" applyAlignment="1" applyProtection="1">
      <alignment horizontal="center" wrapText="1"/>
      <protection locked="0"/>
    </xf>
    <xf numFmtId="0" fontId="0" fillId="6" borderId="11" xfId="0" applyFill="1" applyBorder="1" applyAlignment="1" applyProtection="1">
      <alignment horizontal="center" wrapText="1"/>
      <protection locked="0"/>
    </xf>
    <xf numFmtId="0" fontId="0" fillId="2" borderId="28" xfId="0" applyNumberFormat="1" applyFill="1" applyBorder="1" applyAlignment="1" applyProtection="1">
      <alignment vertical="center" wrapText="1"/>
      <protection locked="0" hidden="1"/>
    </xf>
    <xf numFmtId="0" fontId="0" fillId="2" borderId="1" xfId="0" applyNumberFormat="1" applyFill="1" applyBorder="1" applyAlignment="1" applyProtection="1">
      <alignment vertical="center" wrapText="1"/>
      <protection locked="0" hidden="1"/>
    </xf>
    <xf numFmtId="0" fontId="0" fillId="2" borderId="31" xfId="0" applyNumberFormat="1" applyFill="1" applyBorder="1" applyAlignment="1" applyProtection="1">
      <alignment vertical="center" wrapText="1"/>
      <protection locked="0" hidden="1"/>
    </xf>
    <xf numFmtId="0" fontId="0" fillId="2" borderId="6" xfId="0" applyNumberFormat="1" applyFill="1" applyBorder="1" applyAlignment="1" applyProtection="1">
      <alignment vertical="center" wrapText="1"/>
      <protection locked="0" hidden="1"/>
    </xf>
    <xf numFmtId="14" fontId="3" fillId="2" borderId="11" xfId="0" applyNumberFormat="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4" fillId="0" borderId="11" xfId="0" applyFont="1" applyBorder="1" applyAlignment="1" applyProtection="1">
      <alignment horizontal="right" vertical="top"/>
    </xf>
    <xf numFmtId="0" fontId="0" fillId="0" borderId="1" xfId="0" applyFill="1" applyBorder="1" applyAlignment="1">
      <alignment horizontal="center"/>
    </xf>
    <xf numFmtId="164" fontId="6" fillId="0" borderId="35" xfId="1" applyNumberFormat="1" applyFont="1" applyFill="1" applyBorder="1" applyAlignment="1">
      <alignment horizontal="center" vertical="center"/>
    </xf>
    <xf numFmtId="164" fontId="6" fillId="0" borderId="36" xfId="1" applyNumberFormat="1" applyFont="1" applyFill="1" applyBorder="1" applyAlignment="1">
      <alignment horizontal="center" vertical="center"/>
    </xf>
    <xf numFmtId="0" fontId="0" fillId="0" borderId="6" xfId="0" applyFill="1" applyBorder="1" applyAlignment="1">
      <alignment horizontal="center"/>
    </xf>
    <xf numFmtId="9" fontId="0" fillId="2" borderId="6" xfId="0" applyNumberFormat="1" applyFill="1" applyBorder="1" applyAlignment="1" applyProtection="1">
      <alignment horizontal="center"/>
      <protection locked="0"/>
    </xf>
    <xf numFmtId="0" fontId="3" fillId="2" borderId="28"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9" fontId="0" fillId="2" borderId="1" xfId="0" applyNumberFormat="1" applyFill="1" applyBorder="1" applyAlignment="1" applyProtection="1">
      <alignment horizontal="center"/>
      <protection locked="0"/>
    </xf>
    <xf numFmtId="1" fontId="3" fillId="0" borderId="0" xfId="0" applyNumberFormat="1" applyFont="1" applyFill="1" applyBorder="1" applyAlignment="1" applyProtection="1">
      <alignment horizontal="center"/>
    </xf>
    <xf numFmtId="0" fontId="3" fillId="3" borderId="25"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42" xfId="0" applyFont="1" applyFill="1" applyBorder="1" applyAlignment="1" applyProtection="1">
      <alignment horizontal="left" vertical="top" wrapText="1"/>
      <protection locked="0"/>
    </xf>
    <xf numFmtId="0" fontId="3" fillId="3" borderId="43"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3" xfId="0" applyFont="1" applyFill="1" applyBorder="1" applyAlignment="1" applyProtection="1">
      <alignment horizontal="left" vertical="top" wrapText="1"/>
      <protection locked="0"/>
    </xf>
    <xf numFmtId="0" fontId="6" fillId="0" borderId="22" xfId="0" applyFont="1" applyFill="1" applyBorder="1" applyAlignment="1" applyProtection="1">
      <alignment horizontal="center" vertical="center"/>
    </xf>
    <xf numFmtId="0" fontId="3" fillId="6" borderId="11" xfId="0" applyFont="1" applyFill="1" applyBorder="1" applyAlignment="1" applyProtection="1">
      <alignment horizontal="center"/>
      <protection locked="0"/>
    </xf>
    <xf numFmtId="0" fontId="0" fillId="6" borderId="11" xfId="0" applyFill="1" applyBorder="1" applyAlignment="1" applyProtection="1">
      <alignment horizontal="center"/>
      <protection locked="0"/>
    </xf>
    <xf numFmtId="14" fontId="3" fillId="6" borderId="11" xfId="0" applyNumberFormat="1" applyFont="1" applyFill="1" applyBorder="1" applyAlignment="1" applyProtection="1">
      <alignment horizontal="center"/>
      <protection locked="0"/>
    </xf>
    <xf numFmtId="43" fontId="3" fillId="2" borderId="39" xfId="0" applyNumberFormat="1" applyFont="1" applyFill="1" applyBorder="1" applyAlignment="1" applyProtection="1">
      <alignment horizontal="left"/>
      <protection locked="0" hidden="1"/>
    </xf>
    <xf numFmtId="43" fontId="10" fillId="2" borderId="13" xfId="0" applyNumberFormat="1" applyFont="1" applyFill="1" applyBorder="1" applyAlignment="1" applyProtection="1">
      <alignment horizontal="left"/>
      <protection locked="0" hidden="1"/>
    </xf>
    <xf numFmtId="0" fontId="6" fillId="6" borderId="0" xfId="0" applyFont="1" applyFill="1" applyAlignment="1" applyProtection="1">
      <alignment horizontal="right"/>
      <protection locked="0"/>
    </xf>
    <xf numFmtId="0" fontId="3" fillId="2" borderId="12" xfId="0" applyFont="1" applyFill="1" applyBorder="1" applyAlignment="1" applyProtection="1">
      <alignment horizontal="left" indent="1"/>
      <protection locked="0"/>
    </xf>
    <xf numFmtId="0" fontId="3" fillId="2" borderId="4"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0" borderId="0" xfId="0" applyFont="1" applyAlignment="1">
      <alignment horizontal="right"/>
    </xf>
    <xf numFmtId="0" fontId="6" fillId="0" borderId="11" xfId="0" applyFont="1" applyFill="1" applyBorder="1" applyAlignment="1" applyProtection="1">
      <alignment horizontal="center"/>
    </xf>
    <xf numFmtId="0" fontId="3" fillId="3" borderId="14" xfId="0" applyFont="1"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9" fontId="6" fillId="0" borderId="21" xfId="0" applyNumberFormat="1" applyFont="1" applyFill="1" applyBorder="1" applyAlignment="1">
      <alignment horizontal="center" vertical="center"/>
    </xf>
    <xf numFmtId="9" fontId="6" fillId="0" borderId="20" xfId="0" applyNumberFormat="1" applyFont="1" applyFill="1" applyBorder="1" applyAlignment="1">
      <alignment horizontal="center" vertical="center"/>
    </xf>
    <xf numFmtId="14" fontId="6" fillId="2" borderId="11" xfId="0" applyNumberFormat="1" applyFont="1" applyFill="1" applyBorder="1" applyAlignment="1" applyProtection="1">
      <alignment horizontal="center"/>
      <protection locked="0"/>
    </xf>
    <xf numFmtId="2" fontId="0" fillId="0" borderId="46" xfId="0" applyNumberFormat="1" applyFill="1" applyBorder="1" applyAlignment="1">
      <alignment horizontal="center"/>
    </xf>
    <xf numFmtId="2" fontId="0" fillId="0" borderId="49" xfId="0" applyNumberFormat="1" applyFill="1" applyBorder="1" applyAlignment="1">
      <alignment horizontal="center"/>
    </xf>
    <xf numFmtId="0" fontId="6" fillId="0" borderId="0" xfId="0" applyFont="1" applyBorder="1" applyAlignment="1">
      <alignment horizontal="center" vertical="center"/>
    </xf>
    <xf numFmtId="0" fontId="3" fillId="2" borderId="11" xfId="0" applyFont="1" applyFill="1" applyBorder="1" applyAlignment="1" applyProtection="1">
      <alignment horizontal="left" indent="1"/>
      <protection locked="0"/>
    </xf>
    <xf numFmtId="0" fontId="3" fillId="3" borderId="11" xfId="0" applyFont="1" applyFill="1" applyBorder="1" applyAlignment="1" applyProtection="1">
      <alignment horizontal="center"/>
      <protection locked="0"/>
    </xf>
    <xf numFmtId="0" fontId="0" fillId="3" borderId="11" xfId="0"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59" fillId="2" borderId="2"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0" fillId="0" borderId="0" xfId="0" applyAlignment="1" applyProtection="1">
      <alignment horizontal="center"/>
    </xf>
    <xf numFmtId="0" fontId="0" fillId="0" borderId="0" xfId="0" applyAlignment="1">
      <alignment horizontal="center"/>
    </xf>
    <xf numFmtId="0" fontId="11" fillId="0" borderId="0" xfId="0" applyFont="1" applyBorder="1" applyAlignment="1">
      <alignment horizontal="center"/>
    </xf>
    <xf numFmtId="0" fontId="3" fillId="3" borderId="2" xfId="0" applyFont="1" applyFill="1" applyBorder="1" applyAlignment="1" applyProtection="1">
      <alignment horizontal="left" shrinkToFit="1"/>
      <protection locked="0"/>
    </xf>
    <xf numFmtId="0" fontId="0" fillId="3" borderId="12" xfId="0" applyFill="1" applyBorder="1" applyAlignment="1" applyProtection="1">
      <alignment horizontal="left" shrinkToFit="1"/>
      <protection locked="0"/>
    </xf>
    <xf numFmtId="0" fontId="0" fillId="3" borderId="2" xfId="0" applyFill="1" applyBorder="1" applyAlignment="1" applyProtection="1">
      <alignment horizontal="left" shrinkToFit="1"/>
      <protection locked="0"/>
    </xf>
    <xf numFmtId="0" fontId="59" fillId="2" borderId="11" xfId="0" applyFont="1" applyFill="1" applyBorder="1" applyAlignment="1" applyProtection="1">
      <alignment horizontal="center"/>
      <protection locked="0"/>
    </xf>
    <xf numFmtId="0" fontId="0" fillId="0" borderId="22" xfId="0" applyFill="1" applyBorder="1" applyAlignment="1">
      <alignment horizontal="center"/>
    </xf>
    <xf numFmtId="0" fontId="48" fillId="5" borderId="37" xfId="0" applyFont="1" applyFill="1" applyBorder="1" applyAlignment="1" applyProtection="1">
      <alignment horizontal="left" vertical="top" wrapText="1"/>
    </xf>
    <xf numFmtId="0" fontId="48" fillId="5" borderId="2" xfId="0" applyFont="1" applyFill="1" applyBorder="1" applyAlignment="1" applyProtection="1">
      <alignment horizontal="left" vertical="top" wrapText="1"/>
    </xf>
    <xf numFmtId="0" fontId="48" fillId="5" borderId="3" xfId="0" applyFont="1" applyFill="1" applyBorder="1" applyAlignment="1" applyProtection="1">
      <alignment horizontal="left" vertical="top" wrapText="1"/>
    </xf>
    <xf numFmtId="0" fontId="48" fillId="5" borderId="37" xfId="0" applyNumberFormat="1" applyFont="1" applyFill="1" applyBorder="1" applyAlignment="1" applyProtection="1">
      <alignment horizontal="left" vertical="top" wrapText="1"/>
    </xf>
    <xf numFmtId="0" fontId="48" fillId="5" borderId="2" xfId="0" applyNumberFormat="1" applyFont="1" applyFill="1" applyBorder="1" applyAlignment="1" applyProtection="1">
      <alignment horizontal="left" vertical="top" wrapText="1"/>
    </xf>
    <xf numFmtId="0" fontId="48" fillId="5" borderId="3" xfId="0" applyNumberFormat="1" applyFont="1" applyFill="1" applyBorder="1" applyAlignment="1" applyProtection="1">
      <alignment horizontal="left" vertical="top" wrapText="1"/>
    </xf>
    <xf numFmtId="0" fontId="0" fillId="0" borderId="0" xfId="0" applyBorder="1" applyAlignment="1" applyProtection="1">
      <alignment horizontal="center" wrapText="1"/>
    </xf>
    <xf numFmtId="0" fontId="0" fillId="0" borderId="11" xfId="0" applyBorder="1" applyAlignment="1" applyProtection="1">
      <alignment horizontal="center" wrapText="1"/>
    </xf>
    <xf numFmtId="0" fontId="0" fillId="0" borderId="11" xfId="0" applyBorder="1" applyAlignment="1" applyProtection="1">
      <alignment horizontal="center"/>
    </xf>
    <xf numFmtId="0" fontId="3" fillId="0" borderId="1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2" borderId="22"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0" fillId="2" borderId="44" xfId="0" applyNumberFormat="1" applyFill="1" applyBorder="1" applyAlignment="1" applyProtection="1">
      <alignment vertical="center" wrapText="1"/>
      <protection locked="0" hidden="1"/>
    </xf>
    <xf numFmtId="0" fontId="0" fillId="2" borderId="29" xfId="0" applyNumberFormat="1" applyFill="1" applyBorder="1" applyAlignment="1" applyProtection="1">
      <alignment vertical="center" wrapText="1"/>
      <protection locked="0" hidden="1"/>
    </xf>
    <xf numFmtId="0" fontId="6" fillId="0" borderId="44"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0" fontId="6" fillId="6" borderId="11" xfId="0" applyFont="1" applyFill="1" applyBorder="1" applyAlignment="1" applyProtection="1">
      <alignment horizontal="left" vertical="center" wrapText="1"/>
    </xf>
    <xf numFmtId="0" fontId="9" fillId="0" borderId="34"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6" fillId="0" borderId="4" xfId="0" applyFont="1" applyBorder="1" applyAlignment="1" applyProtection="1">
      <alignment horizontal="right" vertical="center"/>
    </xf>
    <xf numFmtId="0" fontId="6" fillId="0" borderId="4" xfId="0" applyFont="1" applyBorder="1" applyAlignment="1" applyProtection="1">
      <alignment horizontal="center" vertical="center"/>
    </xf>
    <xf numFmtId="164" fontId="6" fillId="6" borderId="5" xfId="0" applyNumberFormat="1"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11" fillId="0" borderId="0" xfId="0" applyFont="1" applyFill="1" applyBorder="1" applyAlignment="1" applyProtection="1">
      <alignment horizontal="center"/>
    </xf>
    <xf numFmtId="0" fontId="6" fillId="0" borderId="4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0" borderId="0" xfId="0" applyFont="1" applyFill="1" applyBorder="1" applyAlignment="1" applyProtection="1">
      <alignment horizontal="right" vertical="center" wrapText="1"/>
    </xf>
    <xf numFmtId="0" fontId="3" fillId="2" borderId="11"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0" fillId="0" borderId="17" xfId="0" applyFill="1" applyBorder="1" applyAlignment="1">
      <alignment horizontal="left" vertical="center"/>
    </xf>
    <xf numFmtId="9" fontId="0" fillId="2" borderId="22" xfId="0" applyNumberFormat="1" applyFill="1" applyBorder="1" applyAlignment="1" applyProtection="1">
      <alignment horizontal="center"/>
      <protection locked="0"/>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6" fillId="0" borderId="50" xfId="0" applyFont="1" applyFill="1" applyBorder="1" applyAlignment="1">
      <alignment horizontal="center" wrapText="1"/>
    </xf>
    <xf numFmtId="0" fontId="6" fillId="0" borderId="51" xfId="0" applyFont="1" applyFill="1" applyBorder="1" applyAlignment="1">
      <alignment horizontal="center" wrapText="1"/>
    </xf>
    <xf numFmtId="2" fontId="0" fillId="0" borderId="26" xfId="0" applyNumberFormat="1" applyFill="1" applyBorder="1" applyAlignment="1">
      <alignment horizontal="center"/>
    </xf>
    <xf numFmtId="2" fontId="0" fillId="0" borderId="13" xfId="0" applyNumberFormat="1" applyFill="1" applyBorder="1" applyAlignment="1">
      <alignment horizontal="center"/>
    </xf>
    <xf numFmtId="16" fontId="3" fillId="2" borderId="11" xfId="0" applyNumberFormat="1"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6" fillId="0" borderId="0" xfId="0" applyFont="1" applyFill="1" applyBorder="1" applyAlignment="1">
      <alignment horizontal="right" vertical="center"/>
    </xf>
    <xf numFmtId="0" fontId="9" fillId="0" borderId="33" xfId="0" applyFont="1" applyFill="1" applyBorder="1" applyAlignment="1">
      <alignment vertical="center" wrapText="1"/>
    </xf>
    <xf numFmtId="0" fontId="9" fillId="0" borderId="22" xfId="0" applyFont="1" applyFill="1" applyBorder="1" applyAlignment="1">
      <alignment vertical="center" wrapText="1"/>
    </xf>
    <xf numFmtId="0" fontId="48" fillId="0" borderId="19" xfId="0" applyFont="1" applyFill="1" applyBorder="1" applyAlignment="1">
      <alignment horizontal="left" vertical="center" wrapText="1" indent="1"/>
    </xf>
    <xf numFmtId="0" fontId="48" fillId="0" borderId="16" xfId="0" applyFont="1" applyFill="1" applyBorder="1" applyAlignment="1">
      <alignment horizontal="left" vertical="center" wrapText="1" indent="1"/>
    </xf>
    <xf numFmtId="0" fontId="48" fillId="0" borderId="11" xfId="0" applyFont="1" applyFill="1" applyBorder="1" applyAlignment="1">
      <alignment horizontal="left" vertical="center" wrapText="1" indent="1"/>
    </xf>
    <xf numFmtId="0" fontId="48" fillId="0" borderId="13" xfId="0" applyFont="1" applyFill="1" applyBorder="1" applyAlignment="1">
      <alignment horizontal="left" vertical="center" wrapText="1" indent="1"/>
    </xf>
    <xf numFmtId="0" fontId="6" fillId="0" borderId="17" xfId="0" applyFont="1" applyFill="1" applyBorder="1" applyAlignment="1">
      <alignment horizontal="right" vertical="center"/>
    </xf>
    <xf numFmtId="0" fontId="9" fillId="0" borderId="29" xfId="0" applyFont="1" applyFill="1" applyBorder="1" applyAlignment="1">
      <alignment horizontal="center" wrapText="1"/>
    </xf>
    <xf numFmtId="0" fontId="9" fillId="0" borderId="38" xfId="0" applyFont="1" applyFill="1" applyBorder="1" applyAlignment="1">
      <alignment horizontal="center" wrapText="1"/>
    </xf>
    <xf numFmtId="0" fontId="9" fillId="0" borderId="6" xfId="0" applyFont="1" applyFill="1" applyBorder="1" applyAlignment="1">
      <alignment horizontal="center" wrapText="1"/>
    </xf>
    <xf numFmtId="0" fontId="9" fillId="0" borderId="32" xfId="0" applyFont="1" applyFill="1" applyBorder="1" applyAlignment="1">
      <alignment horizontal="center" wrapText="1"/>
    </xf>
    <xf numFmtId="0" fontId="6" fillId="0" borderId="29" xfId="0" applyFont="1" applyFill="1" applyBorder="1" applyAlignment="1">
      <alignment horizontal="center" wrapText="1"/>
    </xf>
    <xf numFmtId="0" fontId="6" fillId="0" borderId="6" xfId="0" applyFont="1" applyFill="1" applyBorder="1" applyAlignment="1">
      <alignment horizontal="center" wrapText="1"/>
    </xf>
    <xf numFmtId="0" fontId="6" fillId="0" borderId="29" xfId="0" applyFont="1" applyFill="1" applyBorder="1" applyAlignment="1">
      <alignment horizontal="center"/>
    </xf>
    <xf numFmtId="0" fontId="6" fillId="0" borderId="6" xfId="0" applyFont="1" applyFill="1" applyBorder="1" applyAlignment="1">
      <alignment horizontal="center"/>
    </xf>
    <xf numFmtId="0" fontId="6" fillId="0" borderId="14" xfId="0" applyFont="1" applyFill="1" applyBorder="1" applyAlignment="1">
      <alignment horizontal="center"/>
    </xf>
    <xf numFmtId="0" fontId="6" fillId="0" borderId="16" xfId="0" applyFont="1" applyFill="1" applyBorder="1" applyAlignment="1">
      <alignment horizontal="center"/>
    </xf>
    <xf numFmtId="0" fontId="6" fillId="0" borderId="21" xfId="0" applyFont="1" applyFill="1" applyBorder="1" applyAlignment="1">
      <alignment horizontal="center"/>
    </xf>
    <xf numFmtId="0" fontId="6" fillId="0" borderId="51" xfId="0" applyFont="1" applyFill="1" applyBorder="1" applyAlignment="1">
      <alignment horizontal="center"/>
    </xf>
    <xf numFmtId="2" fontId="0" fillId="0" borderId="37" xfId="0" applyNumberFormat="1" applyFill="1" applyBorder="1" applyAlignment="1">
      <alignment horizontal="center"/>
    </xf>
    <xf numFmtId="2" fontId="0" fillId="0" borderId="3" xfId="0" applyNumberFormat="1" applyFill="1" applyBorder="1" applyAlignment="1">
      <alignment horizontal="center"/>
    </xf>
    <xf numFmtId="2" fontId="6" fillId="0" borderId="38" xfId="0" applyNumberFormat="1" applyFont="1" applyBorder="1" applyAlignment="1">
      <alignment horizontal="center" wrapText="1"/>
    </xf>
    <xf numFmtId="2" fontId="6" fillId="0" borderId="32" xfId="0" applyNumberFormat="1" applyFont="1" applyBorder="1" applyAlignment="1">
      <alignment horizontal="center" wrapText="1"/>
    </xf>
    <xf numFmtId="0" fontId="6" fillId="0" borderId="0" xfId="0" applyFont="1" applyFill="1" applyBorder="1" applyAlignment="1" applyProtection="1">
      <alignment horizontal="right"/>
    </xf>
    <xf numFmtId="0" fontId="9" fillId="0" borderId="21" xfId="0" applyFont="1" applyFill="1" applyBorder="1" applyAlignment="1">
      <alignment horizontal="right" vertical="center"/>
    </xf>
    <xf numFmtId="0" fontId="9" fillId="0" borderId="17" xfId="0" applyFont="1" applyFill="1" applyBorder="1" applyAlignment="1">
      <alignment horizontal="right"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3" fillId="2" borderId="28"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11" fillId="0" borderId="0" xfId="0" applyFont="1" applyAlignment="1">
      <alignment horizontal="center"/>
    </xf>
    <xf numFmtId="0" fontId="3" fillId="3" borderId="2" xfId="0" applyFont="1" applyFill="1" applyBorder="1" applyAlignment="1" applyProtection="1">
      <alignment horizontal="left" indent="1" shrinkToFit="1"/>
      <protection locked="0"/>
    </xf>
    <xf numFmtId="0" fontId="0" fillId="3" borderId="12" xfId="0" applyFill="1" applyBorder="1" applyAlignment="1" applyProtection="1">
      <alignment horizontal="left" indent="1" shrinkToFit="1"/>
      <protection locked="0"/>
    </xf>
    <xf numFmtId="0" fontId="0" fillId="3" borderId="2" xfId="0" applyFill="1" applyBorder="1" applyAlignment="1" applyProtection="1">
      <alignment horizontal="left" indent="1" shrinkToFit="1"/>
      <protection locked="0"/>
    </xf>
    <xf numFmtId="0" fontId="3" fillId="3" borderId="11" xfId="0" applyFont="1" applyFill="1" applyBorder="1" applyAlignment="1" applyProtection="1">
      <alignment horizontal="left" indent="1"/>
      <protection locked="0"/>
    </xf>
    <xf numFmtId="0" fontId="0" fillId="3" borderId="11" xfId="0" applyFill="1" applyBorder="1" applyAlignment="1" applyProtection="1">
      <alignment horizontal="left" indent="1"/>
      <protection locked="0"/>
    </xf>
    <xf numFmtId="0" fontId="6" fillId="2" borderId="2" xfId="0" applyFont="1" applyFill="1" applyBorder="1" applyAlignment="1" applyProtection="1">
      <alignment horizontal="center"/>
      <protection locked="0"/>
    </xf>
    <xf numFmtId="0" fontId="6" fillId="0" borderId="0" xfId="0" applyFont="1" applyAlignment="1" applyProtection="1">
      <alignment horizontal="center"/>
    </xf>
    <xf numFmtId="0" fontId="6" fillId="0" borderId="0" xfId="0" applyFont="1" applyFill="1" applyBorder="1" applyAlignment="1">
      <alignment horizontal="center"/>
    </xf>
    <xf numFmtId="0" fontId="10" fillId="2" borderId="9" xfId="0" applyFont="1" applyFill="1" applyBorder="1" applyAlignment="1" applyProtection="1">
      <protection locked="0"/>
    </xf>
    <xf numFmtId="0" fontId="10" fillId="2" borderId="3" xfId="0" applyFont="1" applyFill="1" applyBorder="1" applyAlignment="1" applyProtection="1">
      <protection locked="0"/>
    </xf>
    <xf numFmtId="9" fontId="3" fillId="0" borderId="1" xfId="0" quotePrefix="1" applyNumberFormat="1" applyFont="1" applyFill="1" applyBorder="1" applyAlignment="1" applyProtection="1">
      <alignment horizontal="center"/>
    </xf>
    <xf numFmtId="9" fontId="0" fillId="0" borderId="1" xfId="0" applyNumberFormat="1" applyFill="1" applyBorder="1" applyAlignment="1" applyProtection="1">
      <alignment horizontal="center"/>
    </xf>
    <xf numFmtId="0" fontId="0" fillId="6" borderId="37" xfId="0" applyNumberFormat="1" applyFill="1" applyBorder="1" applyAlignment="1" applyProtection="1">
      <alignment horizontal="center" vertical="center"/>
      <protection locked="0"/>
    </xf>
    <xf numFmtId="0" fontId="0" fillId="6" borderId="3" xfId="0" applyNumberFormat="1" applyFill="1" applyBorder="1" applyAlignment="1" applyProtection="1">
      <alignment horizontal="center" vertical="center"/>
      <protection locked="0"/>
    </xf>
    <xf numFmtId="0" fontId="3" fillId="2" borderId="39" xfId="0" applyFont="1" applyFill="1" applyBorder="1" applyAlignment="1" applyProtection="1">
      <protection locked="0"/>
    </xf>
    <xf numFmtId="0" fontId="10" fillId="2" borderId="13" xfId="0" applyFont="1" applyFill="1" applyBorder="1" applyAlignment="1" applyProtection="1">
      <protection locked="0"/>
    </xf>
    <xf numFmtId="9" fontId="3" fillId="0" borderId="22" xfId="0" quotePrefix="1" applyNumberFormat="1" applyFont="1" applyFill="1" applyBorder="1" applyAlignment="1" applyProtection="1">
      <alignment horizontal="center"/>
    </xf>
    <xf numFmtId="9" fontId="0" fillId="0" borderId="22" xfId="0" applyNumberFormat="1" applyFill="1" applyBorder="1" applyAlignment="1" applyProtection="1">
      <alignment horizontal="center"/>
    </xf>
    <xf numFmtId="0" fontId="0" fillId="6" borderId="26" xfId="0" applyNumberFormat="1" applyFill="1" applyBorder="1" applyAlignment="1" applyProtection="1">
      <alignment horizontal="center" vertical="center"/>
      <protection locked="0"/>
    </xf>
    <xf numFmtId="0" fontId="0" fillId="6" borderId="13" xfId="0" applyNumberFormat="1" applyFill="1" applyBorder="1" applyAlignment="1" applyProtection="1">
      <alignment horizontal="center" vertical="center"/>
      <protection locked="0"/>
    </xf>
    <xf numFmtId="0" fontId="3" fillId="2" borderId="9" xfId="0" applyFont="1" applyFill="1" applyBorder="1" applyAlignment="1" applyProtection="1">
      <protection locked="0"/>
    </xf>
    <xf numFmtId="0" fontId="3" fillId="6" borderId="37" xfId="0" applyNumberFormat="1" applyFont="1" applyFill="1" applyBorder="1" applyAlignment="1" applyProtection="1">
      <alignment horizontal="center" vertical="center"/>
      <protection locked="0"/>
    </xf>
    <xf numFmtId="0" fontId="10" fillId="2" borderId="48" xfId="0" applyFont="1" applyFill="1" applyBorder="1" applyAlignment="1" applyProtection="1">
      <protection locked="0"/>
    </xf>
    <xf numFmtId="0" fontId="10" fillId="2" borderId="49" xfId="0" applyFont="1" applyFill="1" applyBorder="1" applyAlignment="1" applyProtection="1">
      <protection locked="0"/>
    </xf>
    <xf numFmtId="9" fontId="3" fillId="0" borderId="6" xfId="0" quotePrefix="1" applyNumberFormat="1" applyFont="1" applyFill="1" applyBorder="1" applyAlignment="1" applyProtection="1">
      <alignment horizontal="center"/>
    </xf>
    <xf numFmtId="9" fontId="0" fillId="0" borderId="6" xfId="0" applyNumberFormat="1" applyFill="1" applyBorder="1" applyAlignment="1" applyProtection="1">
      <alignment horizontal="center"/>
    </xf>
    <xf numFmtId="0" fontId="0" fillId="6" borderId="46" xfId="0" applyNumberFormat="1" applyFill="1" applyBorder="1" applyAlignment="1" applyProtection="1">
      <alignment horizontal="center" vertical="center"/>
      <protection locked="0"/>
    </xf>
    <xf numFmtId="0" fontId="0" fillId="6" borderId="49" xfId="0" applyNumberFormat="1" applyFill="1" applyBorder="1" applyAlignment="1" applyProtection="1">
      <alignment horizontal="center" vertical="center"/>
      <protection locked="0"/>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6" fillId="7" borderId="2" xfId="0" applyFont="1" applyFill="1" applyBorder="1" applyAlignment="1" applyProtection="1">
      <alignment horizontal="left" vertical="center" wrapText="1"/>
    </xf>
    <xf numFmtId="0" fontId="6" fillId="6" borderId="0" xfId="0" applyFont="1" applyFill="1" applyBorder="1" applyAlignment="1" applyProtection="1">
      <alignment horizontal="center" vertical="center" wrapText="1"/>
      <protection locked="0"/>
    </xf>
    <xf numFmtId="0" fontId="26" fillId="0" borderId="1" xfId="3" applyFont="1"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26" fillId="0" borderId="1" xfId="3" applyFont="1" applyBorder="1" applyAlignment="1">
      <alignment horizontal="center" wrapText="1"/>
    </xf>
    <xf numFmtId="0" fontId="26" fillId="0" borderId="1" xfId="3" applyFont="1" applyBorder="1" applyAlignment="1">
      <alignment horizontal="center" vertical="center" wrapText="1"/>
    </xf>
    <xf numFmtId="0" fontId="26" fillId="0" borderId="1" xfId="3" applyFont="1" applyBorder="1" applyAlignment="1">
      <alignment horizontal="center" vertical="top" wrapText="1"/>
    </xf>
    <xf numFmtId="0" fontId="6" fillId="14" borderId="1" xfId="0" applyFont="1" applyFill="1" applyBorder="1" applyAlignment="1">
      <alignment horizontal="center" vertical="center"/>
    </xf>
    <xf numFmtId="0" fontId="27" fillId="0" borderId="1" xfId="0" applyFont="1" applyBorder="1" applyAlignment="1">
      <alignment horizontal="center"/>
    </xf>
    <xf numFmtId="0" fontId="27" fillId="0" borderId="1" xfId="0" applyFont="1" applyBorder="1" applyAlignment="1">
      <alignment horizontal="center" wrapText="1"/>
    </xf>
    <xf numFmtId="0" fontId="27" fillId="0" borderId="1" xfId="0" applyFont="1" applyBorder="1" applyAlignment="1">
      <alignment horizontal="center" vertical="center" wrapText="1"/>
    </xf>
    <xf numFmtId="0" fontId="27" fillId="15" borderId="1" xfId="0" applyFont="1" applyFill="1" applyBorder="1" applyAlignment="1">
      <alignment horizontal="center" vertical="center"/>
    </xf>
    <xf numFmtId="0" fontId="28" fillId="15" borderId="1" xfId="0" applyFont="1" applyFill="1" applyBorder="1" applyAlignment="1">
      <alignment horizontal="center" vertical="center"/>
    </xf>
    <xf numFmtId="0" fontId="0" fillId="0" borderId="1" xfId="0" applyBorder="1" applyAlignment="1">
      <alignment horizontal="center" vertical="center" wrapText="1"/>
    </xf>
    <xf numFmtId="0" fontId="28" fillId="0" borderId="1" xfId="0" applyFont="1" applyBorder="1" applyAlignment="1">
      <alignment horizontal="center" wrapText="1"/>
    </xf>
    <xf numFmtId="0" fontId="26" fillId="0" borderId="1" xfId="0" applyFont="1" applyBorder="1" applyAlignment="1">
      <alignment horizontal="center" wrapText="1"/>
    </xf>
    <xf numFmtId="12" fontId="26" fillId="13" borderId="3" xfId="0" applyNumberFormat="1" applyFont="1" applyFill="1" applyBorder="1" applyAlignment="1">
      <alignment horizontal="center" vertical="center" textRotation="90" wrapText="1"/>
    </xf>
    <xf numFmtId="0" fontId="1" fillId="0" borderId="1" xfId="0" applyFont="1" applyBorder="1" applyAlignment="1">
      <alignment horizontal="center" vertical="center" wrapText="1"/>
    </xf>
    <xf numFmtId="0" fontId="26" fillId="13"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0" fillId="0" borderId="1" xfId="0" applyFont="1" applyBorder="1" applyAlignment="1">
      <alignment horizontal="center" vertical="center" wrapText="1"/>
    </xf>
    <xf numFmtId="0" fontId="26" fillId="1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24" borderId="2" xfId="0" applyFont="1" applyFill="1" applyBorder="1" applyAlignment="1">
      <alignment horizontal="center" vertical="center" wrapText="1"/>
    </xf>
    <xf numFmtId="0" fontId="26" fillId="15" borderId="1" xfId="0" applyFont="1" applyFill="1" applyBorder="1" applyAlignment="1">
      <alignment horizontal="center" vertical="center"/>
    </xf>
    <xf numFmtId="0" fontId="1" fillId="15" borderId="1" xfId="0" applyFont="1" applyFill="1" applyBorder="1" applyAlignment="1">
      <alignment horizontal="center" vertical="center"/>
    </xf>
    <xf numFmtId="0" fontId="53" fillId="21" borderId="1" xfId="4" applyFont="1" applyFill="1" applyBorder="1" applyAlignment="1">
      <alignment horizontal="center" vertical="center"/>
    </xf>
    <xf numFmtId="0" fontId="56" fillId="0" borderId="1" xfId="4" applyFont="1" applyBorder="1" applyAlignment="1">
      <alignment horizontal="center" vertical="center"/>
    </xf>
    <xf numFmtId="0" fontId="53" fillId="21" borderId="37" xfId="4" applyFont="1" applyFill="1" applyBorder="1" applyAlignment="1">
      <alignment horizontal="center" vertical="center"/>
    </xf>
    <xf numFmtId="0" fontId="53" fillId="21" borderId="2" xfId="4" applyFont="1" applyFill="1" applyBorder="1" applyAlignment="1">
      <alignment horizontal="center" vertical="center"/>
    </xf>
    <xf numFmtId="0" fontId="53" fillId="21" borderId="3" xfId="4" applyFont="1" applyFill="1" applyBorder="1" applyAlignment="1">
      <alignment horizontal="center" vertical="center"/>
    </xf>
    <xf numFmtId="0" fontId="23" fillId="20" borderId="1" xfId="4" applyFont="1" applyFill="1" applyBorder="1" applyAlignment="1">
      <alignment horizontal="center" wrapText="1"/>
    </xf>
    <xf numFmtId="0" fontId="23" fillId="19" borderId="1" xfId="4" applyFont="1" applyFill="1" applyBorder="1" applyAlignment="1">
      <alignment horizontal="center" wrapText="1"/>
    </xf>
    <xf numFmtId="0" fontId="1" fillId="19" borderId="1" xfId="4" applyFill="1" applyBorder="1" applyAlignment="1">
      <alignment horizontal="center" wrapText="1"/>
    </xf>
    <xf numFmtId="0" fontId="1" fillId="0" borderId="1" xfId="4" applyBorder="1" applyAlignment="1">
      <alignment horizontal="center" wrapText="1"/>
    </xf>
    <xf numFmtId="0" fontId="23" fillId="16" borderId="1" xfId="4" applyFont="1" applyFill="1" applyBorder="1" applyAlignment="1">
      <alignment horizontal="center" wrapText="1"/>
    </xf>
    <xf numFmtId="0" fontId="1" fillId="16" borderId="1" xfId="4" applyFill="1" applyBorder="1" applyAlignment="1">
      <alignment horizontal="center" wrapText="1"/>
    </xf>
    <xf numFmtId="0" fontId="53" fillId="23" borderId="1" xfId="4" applyFont="1" applyFill="1" applyBorder="1" applyAlignment="1">
      <alignment horizontal="center" wrapText="1"/>
    </xf>
    <xf numFmtId="0" fontId="1" fillId="23" borderId="1" xfId="4" applyFill="1" applyBorder="1" applyAlignment="1">
      <alignment horizontal="center" wrapText="1"/>
    </xf>
    <xf numFmtId="0" fontId="23" fillId="18" borderId="1" xfId="4" applyFont="1" applyFill="1" applyBorder="1" applyAlignment="1">
      <alignment horizontal="center" wrapText="1"/>
    </xf>
    <xf numFmtId="0" fontId="22" fillId="18" borderId="1" xfId="4" applyFont="1" applyFill="1" applyBorder="1" applyAlignment="1">
      <alignment horizontal="center" wrapText="1"/>
    </xf>
    <xf numFmtId="0" fontId="23" fillId="22" borderId="1" xfId="4" applyFont="1" applyFill="1" applyBorder="1" applyAlignment="1">
      <alignment horizontal="center" wrapText="1"/>
    </xf>
    <xf numFmtId="0" fontId="23" fillId="17" borderId="1" xfId="4" applyFont="1" applyFill="1" applyBorder="1" applyAlignment="1">
      <alignment horizontal="center" wrapText="1"/>
    </xf>
    <xf numFmtId="0" fontId="58" fillId="0" borderId="1" xfId="4" applyFont="1" applyFill="1" applyBorder="1" applyAlignment="1">
      <alignment horizontal="left" wrapText="1"/>
    </xf>
    <xf numFmtId="0" fontId="57" fillId="0" borderId="1" xfId="4" applyFont="1" applyBorder="1" applyAlignment="1">
      <alignment wrapText="1"/>
    </xf>
    <xf numFmtId="0" fontId="1" fillId="0" borderId="1" xfId="4" applyBorder="1" applyAlignment="1">
      <alignment vertical="center" wrapText="1"/>
    </xf>
    <xf numFmtId="0" fontId="1" fillId="0" borderId="1" xfId="4" applyBorder="1" applyAlignment="1">
      <alignment wrapText="1"/>
    </xf>
    <xf numFmtId="0" fontId="53" fillId="13" borderId="1" xfId="4" applyFont="1" applyFill="1" applyBorder="1" applyAlignment="1">
      <alignment horizontal="center" vertical="center"/>
    </xf>
    <xf numFmtId="0" fontId="1" fillId="0" borderId="1" xfId="4" applyBorder="1" applyAlignment="1">
      <alignment horizontal="center" vertical="center"/>
    </xf>
  </cellXfs>
  <cellStyles count="5">
    <cellStyle name="Comma" xfId="2" builtinId="3"/>
    <cellStyle name="Normal" xfId="0" builtinId="0"/>
    <cellStyle name="Normal 2" xfId="3" xr:uid="{00000000-0005-0000-0000-000031000000}"/>
    <cellStyle name="Normal 3" xfId="4" xr:uid="{ECD0F5CD-8BCA-4D76-A97D-08A2BE8BD17C}"/>
    <cellStyle name="Percent" xfId="1" builtinId="5"/>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J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276225</xdr:colOff>
          <xdr:row>17</xdr:row>
          <xdr:rowOff>19050</xdr:rowOff>
        </xdr:from>
        <xdr:to>
          <xdr:col>5</xdr:col>
          <xdr:colOff>200025</xdr:colOff>
          <xdr:row>18</xdr:row>
          <xdr:rowOff>9525</xdr:rowOff>
        </xdr:to>
        <xdr:sp macro="" textlink="">
          <xdr:nvSpPr>
            <xdr:cNvPr id="3239" name="Option Button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Incorporated Seed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0</xdr:rowOff>
        </xdr:from>
        <xdr:to>
          <xdr:col>11</xdr:col>
          <xdr:colOff>104775</xdr:colOff>
          <xdr:row>18</xdr:row>
          <xdr:rowOff>0</xdr:rowOff>
        </xdr:to>
        <xdr:sp macro="" textlink="">
          <xdr:nvSpPr>
            <xdr:cNvPr id="3240" name="Option Button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Non-Incorporated Seed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352425</xdr:colOff>
          <xdr:row>1</xdr:row>
          <xdr:rowOff>57150</xdr:rowOff>
        </xdr:from>
        <xdr:to>
          <xdr:col>27</xdr:col>
          <xdr:colOff>314325</xdr:colOff>
          <xdr:row>3</xdr:row>
          <xdr:rowOff>76200</xdr:rowOff>
        </xdr:to>
        <xdr:sp macro="" textlink="">
          <xdr:nvSpPr>
            <xdr:cNvPr id="3136" name="Button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0000"/>
                  </a:solidFill>
                  <a:latin typeface="Arial"/>
                  <a:cs typeface="Arial"/>
                </a:rPr>
                <a:t>Clear Worksheet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276225</xdr:colOff>
          <xdr:row>16</xdr:row>
          <xdr:rowOff>123825</xdr:rowOff>
        </xdr:from>
        <xdr:to>
          <xdr:col>5</xdr:col>
          <xdr:colOff>428625</xdr:colOff>
          <xdr:row>18</xdr:row>
          <xdr:rowOff>66675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Incorporated Seed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0</xdr:rowOff>
        </xdr:from>
        <xdr:to>
          <xdr:col>11</xdr:col>
          <xdr:colOff>95250</xdr:colOff>
          <xdr:row>18</xdr:row>
          <xdr:rowOff>57150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Non-Incorporated Seed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352425</xdr:colOff>
          <xdr:row>1</xdr:row>
          <xdr:rowOff>57150</xdr:rowOff>
        </xdr:from>
        <xdr:to>
          <xdr:col>27</xdr:col>
          <xdr:colOff>314325</xdr:colOff>
          <xdr:row>3</xdr:row>
          <xdr:rowOff>76200</xdr:rowOff>
        </xdr:to>
        <xdr:sp macro="" textlink="">
          <xdr:nvSpPr>
            <xdr:cNvPr id="8195" name="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0000"/>
                  </a:solidFill>
                  <a:latin typeface="Arial"/>
                  <a:cs typeface="Arial"/>
                </a:rPr>
                <a:t>Clear Worksheet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junk\MinnesotaCoverCropDesignToolVer4%20(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heetName val="Sheet1"/>
      <sheetName val="Sheet2"/>
    </sheetNames>
    <sheetDataSet>
      <sheetData sheetId="0"/>
      <sheetData sheetId="1">
        <row r="4">
          <cell r="A4" t="str">
            <v>Alfalfa*</v>
          </cell>
        </row>
        <row r="5">
          <cell r="A5" t="str">
            <v>Barley, Spring or Winter</v>
          </cell>
        </row>
        <row r="6">
          <cell r="A6" t="str">
            <v>Buckwheat 1/</v>
          </cell>
        </row>
        <row r="7">
          <cell r="A7" t="str">
            <v>Clover, Berseem*</v>
          </cell>
        </row>
        <row r="8">
          <cell r="A8" t="str">
            <v>Clover, Crimson*</v>
          </cell>
        </row>
        <row r="9">
          <cell r="A9" t="str">
            <v>Clover, Red*</v>
          </cell>
        </row>
        <row r="10">
          <cell r="A10" t="str">
            <v>Clover, White*</v>
          </cell>
        </row>
        <row r="11">
          <cell r="A11" t="str">
            <v>Cowpeas*</v>
          </cell>
        </row>
        <row r="12">
          <cell r="A12" t="str">
            <v>Flax</v>
          </cell>
        </row>
        <row r="13">
          <cell r="A13" t="str">
            <v>Millet, Foxtail</v>
          </cell>
        </row>
        <row r="14">
          <cell r="A14" t="str">
            <v>Millet, Japanese</v>
          </cell>
        </row>
        <row r="15">
          <cell r="A15" t="str">
            <v>Millet, Pearl</v>
          </cell>
        </row>
        <row r="16">
          <cell r="A16" t="str">
            <v>Millet, Proso</v>
          </cell>
        </row>
        <row r="17">
          <cell r="A17" t="str">
            <v>Mustard, Yellow</v>
          </cell>
        </row>
        <row r="18">
          <cell r="A18" t="str">
            <v>Oats</v>
          </cell>
        </row>
        <row r="19">
          <cell r="A19" t="str">
            <v>Pea, Field*</v>
          </cell>
        </row>
        <row r="20">
          <cell r="A20" t="str">
            <v>Radish, Oilseed or Forage</v>
          </cell>
        </row>
        <row r="21">
          <cell r="A21" t="str">
            <v>Rapeseed/Canola</v>
          </cell>
        </row>
        <row r="22">
          <cell r="A22" t="str">
            <v>Rye, Winter Cereal</v>
          </cell>
        </row>
        <row r="23">
          <cell r="A23" t="str">
            <v>Ryegrass, Annual</v>
          </cell>
        </row>
        <row r="24">
          <cell r="A24" t="str">
            <v>Sorghum-Sudangrass</v>
          </cell>
        </row>
        <row r="25">
          <cell r="A25" t="str">
            <v>Soybean*</v>
          </cell>
        </row>
        <row r="26">
          <cell r="A26" t="str">
            <v>Sudangrass</v>
          </cell>
        </row>
        <row r="27">
          <cell r="A27" t="str">
            <v>Sweetclover*</v>
          </cell>
        </row>
        <row r="28">
          <cell r="A28" t="str">
            <v>Triticale</v>
          </cell>
        </row>
        <row r="29">
          <cell r="A29" t="str">
            <v>Turnip</v>
          </cell>
        </row>
        <row r="30">
          <cell r="A30" t="str">
            <v>Vetch, Hairy*</v>
          </cell>
        </row>
        <row r="31">
          <cell r="A31" t="str">
            <v>Wheat, Spring or Winter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AM165"/>
  <sheetViews>
    <sheetView tabSelected="1" zoomScale="98" zoomScaleNormal="98" workbookViewId="0">
      <selection activeCell="B38" sqref="B38:C38"/>
    </sheetView>
  </sheetViews>
  <sheetFormatPr defaultRowHeight="12.75" x14ac:dyDescent="0.2"/>
  <cols>
    <col min="1" max="1" width="8.7109375" customWidth="1"/>
    <col min="2" max="2" width="14.140625" customWidth="1"/>
    <col min="3" max="3" width="10.42578125" customWidth="1"/>
    <col min="4" max="4" width="10.7109375" customWidth="1"/>
    <col min="5" max="5" width="6.5703125" customWidth="1"/>
    <col min="6" max="6" width="7.5703125" customWidth="1"/>
    <col min="7" max="7" width="4.28515625" customWidth="1"/>
    <col min="8" max="8" width="10" customWidth="1"/>
    <col min="9" max="9" width="5.5703125" customWidth="1"/>
    <col min="10" max="10" width="4.85546875" customWidth="1"/>
    <col min="11" max="11" width="5.28515625" customWidth="1"/>
    <col min="12" max="12" width="8.28515625" customWidth="1"/>
    <col min="13" max="13" width="4.7109375" customWidth="1"/>
    <col min="14" max="14" width="3.140625" customWidth="1"/>
    <col min="15" max="15" width="10.42578125" customWidth="1"/>
    <col min="16" max="16" width="9.140625" hidden="1" customWidth="1"/>
    <col min="17" max="17" width="26.5703125" hidden="1" customWidth="1"/>
    <col min="18" max="18" width="9.140625" hidden="1" customWidth="1"/>
    <col min="19" max="19" width="18.5703125" hidden="1" customWidth="1"/>
    <col min="20" max="27" width="9.140625" hidden="1" customWidth="1"/>
    <col min="28" max="28" width="9.7109375" style="102" customWidth="1"/>
    <col min="29" max="39" width="0" hidden="1" customWidth="1"/>
  </cols>
  <sheetData>
    <row r="1" spans="1:39" ht="11.25" customHeight="1" x14ac:dyDescent="0.2">
      <c r="B1" s="2"/>
      <c r="C1" s="2"/>
      <c r="D1" s="2"/>
      <c r="E1" s="2"/>
      <c r="F1" s="2"/>
      <c r="G1" s="2"/>
      <c r="H1" s="2"/>
      <c r="I1" s="2"/>
      <c r="J1" s="2"/>
      <c r="K1" s="2"/>
      <c r="L1" s="2"/>
      <c r="M1" s="2"/>
      <c r="N1" s="2"/>
      <c r="O1" s="2"/>
      <c r="AC1" s="68"/>
      <c r="AD1" s="68"/>
      <c r="AE1" s="68"/>
      <c r="AF1" s="68"/>
      <c r="AG1" s="68"/>
      <c r="AH1" s="68"/>
      <c r="AI1" s="68"/>
      <c r="AJ1" s="68"/>
      <c r="AK1" s="68"/>
      <c r="AL1" s="68"/>
      <c r="AM1" s="68"/>
    </row>
    <row r="2" spans="1:39" ht="18" customHeight="1" x14ac:dyDescent="0.25">
      <c r="B2" s="383" t="s">
        <v>126</v>
      </c>
      <c r="C2" s="383"/>
      <c r="D2" s="383"/>
      <c r="E2" s="383"/>
      <c r="F2" s="383"/>
      <c r="G2" s="383"/>
      <c r="H2" s="383"/>
      <c r="I2" s="383"/>
      <c r="J2" s="383"/>
      <c r="K2" s="383"/>
      <c r="L2" s="383"/>
      <c r="M2" s="383"/>
      <c r="N2" s="383"/>
      <c r="O2" s="383"/>
      <c r="AC2" s="68"/>
      <c r="AD2" s="68"/>
      <c r="AE2" s="68"/>
      <c r="AF2" s="68"/>
      <c r="AG2" s="68"/>
      <c r="AH2" s="68"/>
      <c r="AI2" s="68"/>
      <c r="AJ2" s="68"/>
      <c r="AK2" s="68"/>
      <c r="AL2" s="68"/>
      <c r="AM2" s="68"/>
    </row>
    <row r="3" spans="1:39" ht="13.5" customHeight="1" x14ac:dyDescent="0.2">
      <c r="B3" s="1" t="s">
        <v>7</v>
      </c>
      <c r="C3" s="1"/>
      <c r="AC3" s="68"/>
      <c r="AD3" s="68"/>
      <c r="AE3" s="68"/>
      <c r="AF3" s="68"/>
      <c r="AG3" s="68"/>
      <c r="AH3" s="68"/>
      <c r="AI3" s="68"/>
      <c r="AJ3" s="68"/>
      <c r="AK3" s="68"/>
      <c r="AL3" s="68"/>
      <c r="AM3" s="68"/>
    </row>
    <row r="4" spans="1:39" ht="9" customHeight="1" x14ac:dyDescent="0.2">
      <c r="A4" s="2"/>
      <c r="B4" s="2"/>
      <c r="AC4" s="68"/>
      <c r="AD4" s="68"/>
      <c r="AE4" s="68"/>
      <c r="AF4" s="68"/>
      <c r="AG4" s="68"/>
      <c r="AH4" s="68"/>
      <c r="AI4" s="68"/>
      <c r="AJ4" s="68"/>
      <c r="AK4" s="68"/>
      <c r="AL4" s="68"/>
      <c r="AM4" s="68"/>
    </row>
    <row r="5" spans="1:39" ht="14.25" customHeight="1" x14ac:dyDescent="0.2">
      <c r="A5" s="2"/>
      <c r="B5" s="201" t="s">
        <v>62</v>
      </c>
      <c r="C5" s="374"/>
      <c r="D5" s="374"/>
      <c r="E5" s="374"/>
      <c r="F5" s="374"/>
      <c r="G5" s="374"/>
      <c r="H5" s="374"/>
      <c r="I5" s="357" t="s">
        <v>64</v>
      </c>
      <c r="J5" s="357"/>
      <c r="K5" s="357"/>
      <c r="L5" s="375"/>
      <c r="M5" s="376"/>
      <c r="N5" s="376"/>
      <c r="O5" s="20"/>
      <c r="AC5" s="68"/>
      <c r="AD5" s="68"/>
      <c r="AE5" s="68"/>
      <c r="AF5" s="68"/>
      <c r="AG5" s="68"/>
      <c r="AH5" s="68"/>
      <c r="AI5" s="68"/>
      <c r="AJ5" s="68"/>
      <c r="AK5" s="68"/>
      <c r="AL5" s="68"/>
      <c r="AM5" s="68"/>
    </row>
    <row r="6" spans="1:39" ht="13.9" customHeight="1" x14ac:dyDescent="0.2">
      <c r="A6" s="2"/>
      <c r="B6" s="201" t="s">
        <v>63</v>
      </c>
      <c r="C6" s="384"/>
      <c r="D6" s="385"/>
      <c r="E6" s="386"/>
      <c r="F6" s="386"/>
      <c r="G6" s="386"/>
      <c r="H6" s="386"/>
      <c r="I6" s="357" t="s">
        <v>65</v>
      </c>
      <c r="J6" s="357"/>
      <c r="K6" s="357"/>
      <c r="L6" s="375"/>
      <c r="M6" s="376"/>
      <c r="N6" s="376"/>
      <c r="O6" s="376"/>
      <c r="AC6" s="68"/>
      <c r="AD6" s="68"/>
      <c r="AE6" s="68"/>
      <c r="AF6" s="68"/>
      <c r="AG6" s="68"/>
      <c r="AH6" s="68"/>
      <c r="AI6" s="68"/>
      <c r="AJ6" s="68"/>
      <c r="AK6" s="68"/>
      <c r="AL6" s="68"/>
      <c r="AM6" s="68"/>
    </row>
    <row r="7" spans="1:39" ht="14.25" customHeight="1" x14ac:dyDescent="0.2">
      <c r="A7" s="2"/>
      <c r="B7" s="201" t="s">
        <v>116</v>
      </c>
      <c r="C7" s="353"/>
      <c r="D7" s="353"/>
      <c r="E7" s="353"/>
      <c r="F7" s="353"/>
      <c r="G7" s="357" t="s">
        <v>117</v>
      </c>
      <c r="H7" s="357"/>
      <c r="I7" s="357"/>
      <c r="J7" s="357"/>
      <c r="K7" s="357"/>
      <c r="L7" s="380"/>
      <c r="M7" s="380"/>
      <c r="N7" s="380"/>
      <c r="AC7" s="68"/>
      <c r="AD7" s="68"/>
      <c r="AE7" s="68"/>
      <c r="AF7" s="68"/>
      <c r="AG7" s="68"/>
      <c r="AH7" s="68"/>
      <c r="AI7" s="68"/>
      <c r="AJ7" s="68"/>
      <c r="AK7" s="68"/>
      <c r="AL7" s="68"/>
      <c r="AM7" s="68"/>
    </row>
    <row r="8" spans="1:39" ht="14.25" customHeight="1" thickBot="1" x14ac:dyDescent="0.25">
      <c r="B8" s="16" t="s">
        <v>68</v>
      </c>
      <c r="C8" s="299"/>
      <c r="D8" s="16" t="s">
        <v>67</v>
      </c>
      <c r="E8" s="285"/>
      <c r="F8" s="17"/>
      <c r="G8" s="16" t="s">
        <v>66</v>
      </c>
      <c r="H8" s="354"/>
      <c r="I8" s="355"/>
      <c r="J8" s="17"/>
      <c r="K8" s="31" t="s">
        <v>31</v>
      </c>
      <c r="L8" s="377"/>
      <c r="M8" s="377"/>
      <c r="N8" s="377"/>
      <c r="O8" s="17"/>
      <c r="AC8" s="68"/>
      <c r="AD8" s="68"/>
      <c r="AE8" s="68"/>
      <c r="AF8" s="68"/>
      <c r="AG8" s="68"/>
      <c r="AH8" s="68"/>
      <c r="AI8" s="68"/>
      <c r="AJ8" s="68"/>
      <c r="AK8" s="68"/>
      <c r="AL8" s="68"/>
      <c r="AM8" s="68"/>
    </row>
    <row r="9" spans="1:39" ht="18.75" customHeight="1" thickTop="1" x14ac:dyDescent="0.2">
      <c r="B9" s="4" t="s">
        <v>74</v>
      </c>
      <c r="C9" s="4"/>
      <c r="D9" s="4"/>
      <c r="E9" s="4"/>
      <c r="F9" s="4"/>
      <c r="G9" s="4"/>
      <c r="H9" s="4"/>
      <c r="I9" s="4"/>
      <c r="J9" s="4"/>
      <c r="K9" s="4"/>
      <c r="L9" s="4"/>
      <c r="M9" s="4"/>
      <c r="N9" s="4"/>
      <c r="O9" s="4"/>
      <c r="AC9" s="68"/>
      <c r="AD9" s="68"/>
      <c r="AE9" s="68"/>
      <c r="AF9" s="68"/>
      <c r="AG9" s="68"/>
      <c r="AH9" s="68"/>
      <c r="AI9" s="68"/>
      <c r="AJ9" s="79">
        <v>1</v>
      </c>
      <c r="AK9" s="68"/>
      <c r="AL9" s="68"/>
      <c r="AM9" s="68"/>
    </row>
    <row r="10" spans="1:39" ht="3.75" customHeight="1" x14ac:dyDescent="0.2">
      <c r="AC10" s="68"/>
      <c r="AD10" s="68"/>
      <c r="AE10" s="68"/>
      <c r="AF10" s="68"/>
      <c r="AG10" s="68"/>
      <c r="AH10" s="68"/>
      <c r="AI10" s="68"/>
      <c r="AJ10" s="68"/>
      <c r="AK10" s="68"/>
      <c r="AL10" s="68"/>
      <c r="AM10" s="68"/>
    </row>
    <row r="11" spans="1:39" ht="22.15" customHeight="1" x14ac:dyDescent="0.25">
      <c r="B11" s="296"/>
      <c r="C11" s="76" t="s">
        <v>432</v>
      </c>
      <c r="G11" s="387"/>
      <c r="H11" s="387"/>
      <c r="I11" s="76" t="s">
        <v>438</v>
      </c>
      <c r="AC11" s="68"/>
      <c r="AD11" s="68"/>
      <c r="AE11" s="68"/>
      <c r="AF11" s="68"/>
      <c r="AG11" s="68"/>
      <c r="AH11" s="68"/>
      <c r="AI11" s="68"/>
      <c r="AJ11" s="68"/>
      <c r="AK11" s="68"/>
      <c r="AL11" s="68"/>
      <c r="AM11" s="68"/>
    </row>
    <row r="12" spans="1:39" ht="22.15" customHeight="1" x14ac:dyDescent="0.25">
      <c r="B12" s="297"/>
      <c r="C12" s="76" t="s">
        <v>435</v>
      </c>
      <c r="D12" s="5"/>
      <c r="E12" s="5"/>
      <c r="F12" s="5"/>
      <c r="G12" s="379"/>
      <c r="H12" s="379"/>
      <c r="I12" s="72" t="s">
        <v>433</v>
      </c>
      <c r="AC12" s="68"/>
      <c r="AD12" s="68"/>
      <c r="AE12" s="68"/>
      <c r="AF12" s="68"/>
      <c r="AG12" s="68"/>
      <c r="AH12" s="68"/>
      <c r="AI12" s="68"/>
      <c r="AJ12" s="68"/>
      <c r="AK12" s="68"/>
      <c r="AL12" s="68"/>
      <c r="AM12" s="68"/>
    </row>
    <row r="13" spans="1:39" ht="22.15" customHeight="1" x14ac:dyDescent="0.25">
      <c r="B13" s="298"/>
      <c r="C13" s="76" t="s">
        <v>434</v>
      </c>
      <c r="G13" s="379"/>
      <c r="H13" s="379"/>
      <c r="I13" s="75" t="s">
        <v>436</v>
      </c>
      <c r="AC13" s="68"/>
      <c r="AD13" s="68"/>
      <c r="AE13" s="68"/>
      <c r="AF13" s="68"/>
      <c r="AG13" s="68"/>
      <c r="AH13" s="68"/>
      <c r="AI13" s="68"/>
      <c r="AJ13" s="68"/>
      <c r="AK13" s="68"/>
      <c r="AL13" s="68"/>
      <c r="AM13" s="68"/>
    </row>
    <row r="14" spans="1:39" ht="15" customHeight="1" x14ac:dyDescent="0.2">
      <c r="B14" s="117"/>
      <c r="C14" s="21"/>
      <c r="D14" s="21"/>
      <c r="E14" s="21"/>
      <c r="F14" s="21"/>
      <c r="G14" s="378"/>
      <c r="H14" s="378"/>
      <c r="I14" s="21" t="s">
        <v>437</v>
      </c>
      <c r="J14" s="226"/>
      <c r="K14" s="226"/>
      <c r="L14" s="226"/>
      <c r="M14" s="226"/>
      <c r="N14" s="226"/>
      <c r="O14" s="226"/>
      <c r="AC14" s="68"/>
      <c r="AD14" s="68"/>
      <c r="AE14" s="68"/>
      <c r="AF14" s="68"/>
      <c r="AG14" s="68"/>
      <c r="AH14" s="68"/>
      <c r="AI14" s="68"/>
      <c r="AJ14" s="68"/>
      <c r="AK14" s="68"/>
      <c r="AL14" s="68"/>
      <c r="AM14" s="68"/>
    </row>
    <row r="15" spans="1:39" ht="5.45" customHeight="1" x14ac:dyDescent="0.2">
      <c r="B15" s="378"/>
      <c r="C15" s="378"/>
      <c r="D15" s="378"/>
      <c r="E15" s="378"/>
      <c r="F15" s="378"/>
      <c r="G15" s="378"/>
      <c r="H15" s="378"/>
      <c r="I15" s="378"/>
      <c r="J15" s="378"/>
      <c r="K15" s="378"/>
      <c r="L15" s="378"/>
      <c r="M15" s="378"/>
      <c r="N15" s="378"/>
      <c r="O15" s="378"/>
      <c r="AC15" s="68"/>
      <c r="AD15" s="68"/>
      <c r="AE15" s="68"/>
      <c r="AF15" s="68"/>
      <c r="AG15" s="68"/>
      <c r="AH15" s="68"/>
      <c r="AI15" s="68"/>
      <c r="AJ15" s="68"/>
      <c r="AK15" s="68"/>
      <c r="AL15" s="68"/>
      <c r="AM15" s="68"/>
    </row>
    <row r="16" spans="1:39" ht="5.45" customHeight="1" x14ac:dyDescent="0.2">
      <c r="B16" s="381"/>
      <c r="C16" s="381"/>
      <c r="D16" s="381"/>
      <c r="E16" s="381"/>
      <c r="F16" s="381"/>
      <c r="G16" s="381"/>
      <c r="H16" s="381"/>
      <c r="I16" s="381"/>
      <c r="J16" s="381"/>
      <c r="K16" s="381"/>
      <c r="L16" s="381"/>
      <c r="M16" s="381"/>
      <c r="N16" s="381"/>
      <c r="O16" s="381"/>
      <c r="AC16" s="68"/>
      <c r="AD16" s="68"/>
      <c r="AE16" s="68"/>
      <c r="AF16" s="68"/>
      <c r="AG16" s="68"/>
      <c r="AH16" s="68"/>
      <c r="AI16" s="68"/>
      <c r="AJ16" s="68"/>
      <c r="AK16" s="68"/>
      <c r="AL16" s="68"/>
      <c r="AM16" s="68"/>
    </row>
    <row r="17" spans="2:39" ht="5.45" customHeight="1" x14ac:dyDescent="0.2">
      <c r="B17" s="302"/>
      <c r="C17" s="302"/>
      <c r="D17" s="302"/>
      <c r="E17" s="302"/>
      <c r="F17" s="302"/>
      <c r="G17" s="302"/>
      <c r="H17" s="302"/>
      <c r="I17" s="302"/>
      <c r="J17" s="302"/>
      <c r="K17" s="302"/>
      <c r="L17" s="302"/>
      <c r="M17" s="302"/>
      <c r="N17" s="302"/>
      <c r="O17" s="302"/>
      <c r="R17" t="s">
        <v>32</v>
      </c>
      <c r="AC17" s="68"/>
      <c r="AD17" s="68"/>
      <c r="AE17" s="68"/>
      <c r="AF17" s="68"/>
      <c r="AG17" s="68"/>
      <c r="AH17" s="68"/>
      <c r="AI17" s="68"/>
      <c r="AJ17" s="68"/>
      <c r="AK17" s="68"/>
      <c r="AL17" s="68"/>
      <c r="AM17" s="68"/>
    </row>
    <row r="18" spans="2:39" ht="18" customHeight="1" x14ac:dyDescent="0.2">
      <c r="B18" s="73" t="s">
        <v>52</v>
      </c>
      <c r="C18" s="352"/>
      <c r="D18" s="352"/>
      <c r="E18" s="352"/>
      <c r="F18" s="352"/>
      <c r="G18" s="352"/>
      <c r="H18" s="352"/>
      <c r="I18" s="352"/>
      <c r="J18" s="352"/>
      <c r="K18" s="352"/>
      <c r="L18" s="352"/>
      <c r="M18" s="352"/>
      <c r="N18" s="352"/>
      <c r="O18" s="352"/>
      <c r="AC18" s="68"/>
      <c r="AD18" s="68"/>
      <c r="AE18" s="68"/>
      <c r="AF18" s="68"/>
      <c r="AG18" s="68"/>
      <c r="AH18" s="68"/>
      <c r="AI18" s="68"/>
      <c r="AJ18" s="68"/>
      <c r="AK18" s="68"/>
      <c r="AL18" s="68"/>
      <c r="AM18" s="68"/>
    </row>
    <row r="19" spans="2:39" ht="12" customHeight="1" x14ac:dyDescent="0.2">
      <c r="B19" s="302"/>
      <c r="C19" s="302"/>
      <c r="D19" s="302"/>
      <c r="E19" s="302"/>
      <c r="F19" s="302"/>
      <c r="G19" s="302"/>
      <c r="H19" s="302"/>
      <c r="I19" s="302"/>
      <c r="J19" s="302"/>
      <c r="K19" s="302"/>
      <c r="L19" s="302"/>
      <c r="M19" s="302"/>
      <c r="N19" s="302"/>
      <c r="O19" s="302"/>
      <c r="AC19" s="68"/>
      <c r="AD19" s="68"/>
      <c r="AE19" s="68"/>
      <c r="AF19" s="68"/>
      <c r="AG19" s="68"/>
      <c r="AH19" s="68"/>
      <c r="AI19" s="68"/>
      <c r="AJ19" s="68"/>
      <c r="AK19" s="68"/>
      <c r="AL19" s="68"/>
      <c r="AM19" s="68"/>
    </row>
    <row r="20" spans="2:39" ht="4.9000000000000004" hidden="1" customHeight="1" x14ac:dyDescent="0.2">
      <c r="B20" s="382"/>
      <c r="C20" s="382"/>
      <c r="D20" s="382"/>
      <c r="E20" s="382"/>
      <c r="F20" s="382"/>
      <c r="G20" s="382"/>
      <c r="H20" s="382"/>
      <c r="I20" s="382"/>
      <c r="J20" s="382"/>
      <c r="K20" s="382"/>
      <c r="L20" s="382"/>
      <c r="M20" s="382"/>
      <c r="N20" s="382"/>
      <c r="O20" s="382"/>
      <c r="AC20" s="68"/>
      <c r="AD20" s="68"/>
      <c r="AE20" s="68"/>
      <c r="AF20" s="68"/>
      <c r="AG20" s="68"/>
      <c r="AH20" s="68"/>
      <c r="AI20" s="68"/>
      <c r="AJ20" s="68"/>
      <c r="AK20" s="68"/>
      <c r="AL20" s="68"/>
      <c r="AM20" s="68"/>
    </row>
    <row r="21" spans="2:39" ht="4.9000000000000004" hidden="1" customHeight="1" x14ac:dyDescent="0.2">
      <c r="B21" s="302"/>
      <c r="C21" s="302"/>
      <c r="D21" s="302"/>
      <c r="E21" s="302"/>
      <c r="F21" s="302"/>
      <c r="G21" s="302"/>
      <c r="H21" s="302"/>
      <c r="I21" s="302"/>
      <c r="J21" s="302"/>
      <c r="K21" s="302"/>
      <c r="L21" s="302"/>
      <c r="M21" s="302"/>
      <c r="N21" s="302"/>
      <c r="O21" s="302"/>
      <c r="AC21" s="68"/>
      <c r="AD21" s="68"/>
      <c r="AE21" s="68"/>
      <c r="AF21" s="68"/>
      <c r="AG21" s="68"/>
      <c r="AH21" s="68"/>
      <c r="AI21" s="68"/>
      <c r="AJ21" s="68"/>
      <c r="AK21" s="68"/>
      <c r="AL21" s="68"/>
      <c r="AM21" s="68"/>
    </row>
    <row r="22" spans="2:39" ht="4.1500000000000004" hidden="1" customHeight="1" x14ac:dyDescent="0.2">
      <c r="B22" s="302"/>
      <c r="C22" s="302"/>
      <c r="D22" s="302"/>
      <c r="E22" s="302"/>
      <c r="F22" s="302"/>
      <c r="G22" s="302"/>
      <c r="H22" s="302"/>
      <c r="I22" s="302"/>
      <c r="J22" s="302"/>
      <c r="K22" s="302"/>
      <c r="L22" s="302"/>
      <c r="M22" s="302"/>
      <c r="N22" s="302"/>
      <c r="O22" s="302"/>
      <c r="AC22" s="68"/>
      <c r="AD22" s="68"/>
      <c r="AE22" s="68"/>
      <c r="AF22" s="68"/>
      <c r="AG22" s="68"/>
      <c r="AH22" s="68"/>
      <c r="AI22" s="68"/>
      <c r="AJ22" s="68"/>
      <c r="AK22" s="68"/>
      <c r="AL22" s="68"/>
      <c r="AM22" s="68"/>
    </row>
    <row r="23" spans="2:39" ht="5.25" customHeight="1" x14ac:dyDescent="0.2">
      <c r="B23" s="301"/>
      <c r="C23" s="301"/>
      <c r="D23" s="301"/>
      <c r="E23" s="301"/>
      <c r="F23" s="301"/>
      <c r="G23" s="301"/>
      <c r="H23" s="301"/>
      <c r="I23" s="301"/>
      <c r="J23" s="301"/>
      <c r="K23" s="301"/>
      <c r="L23" s="301"/>
      <c r="M23" s="301"/>
      <c r="N23" s="301"/>
      <c r="O23" s="301"/>
      <c r="S23" t="s">
        <v>56</v>
      </c>
      <c r="U23" t="s">
        <v>23</v>
      </c>
      <c r="W23" t="s">
        <v>29</v>
      </c>
      <c r="Y23" t="s">
        <v>80</v>
      </c>
      <c r="Z23">
        <v>0.5</v>
      </c>
      <c r="AC23" s="68"/>
      <c r="AD23" s="68"/>
      <c r="AE23" s="68"/>
      <c r="AF23" s="68"/>
      <c r="AG23" s="68"/>
      <c r="AH23" s="68"/>
      <c r="AI23" s="68"/>
      <c r="AJ23" s="68"/>
      <c r="AK23" s="68"/>
      <c r="AL23" s="68"/>
      <c r="AM23" s="68"/>
    </row>
    <row r="24" spans="2:39" s="218" customFormat="1" ht="18.600000000000001" customHeight="1" x14ac:dyDescent="0.2">
      <c r="B24" s="446" t="s">
        <v>25</v>
      </c>
      <c r="C24" s="446"/>
      <c r="D24" s="444"/>
      <c r="E24" s="445"/>
      <c r="F24" s="446" t="s">
        <v>163</v>
      </c>
      <c r="G24" s="446"/>
      <c r="H24" s="446"/>
      <c r="I24" s="446"/>
      <c r="J24" s="431"/>
      <c r="K24" s="432"/>
      <c r="L24" s="432"/>
      <c r="M24" s="432"/>
      <c r="N24" s="217"/>
      <c r="O24" s="24"/>
      <c r="Q24" s="218" t="s">
        <v>58</v>
      </c>
      <c r="S24" s="218" t="s">
        <v>57</v>
      </c>
      <c r="U24" s="218" t="s">
        <v>22</v>
      </c>
      <c r="W24" s="218" t="s">
        <v>27</v>
      </c>
      <c r="Y24" s="218" t="s">
        <v>79</v>
      </c>
      <c r="Z24" s="218">
        <v>0.5</v>
      </c>
      <c r="AB24" s="219"/>
      <c r="AC24" s="220"/>
      <c r="AD24" s="220"/>
      <c r="AE24" s="220"/>
      <c r="AF24" s="220"/>
      <c r="AG24" s="220"/>
      <c r="AH24" s="220"/>
      <c r="AI24" s="220"/>
      <c r="AJ24" s="220"/>
      <c r="AK24" s="220"/>
      <c r="AL24" s="220"/>
      <c r="AM24" s="220"/>
    </row>
    <row r="25" spans="2:39" s="218" customFormat="1" ht="18.600000000000001" customHeight="1" thickBot="1" x14ac:dyDescent="0.25">
      <c r="B25" s="453" t="s">
        <v>124</v>
      </c>
      <c r="C25" s="453"/>
      <c r="D25" s="433"/>
      <c r="E25" s="434"/>
      <c r="F25" s="434"/>
      <c r="G25" s="434"/>
      <c r="H25" s="434"/>
      <c r="I25" s="435" t="s">
        <v>153</v>
      </c>
      <c r="J25" s="436"/>
      <c r="K25" s="436"/>
      <c r="L25" s="436"/>
      <c r="M25" s="433"/>
      <c r="N25" s="434"/>
      <c r="O25" s="434"/>
      <c r="Q25" s="218" t="s">
        <v>59</v>
      </c>
      <c r="S25" s="218" t="s">
        <v>115</v>
      </c>
      <c r="U25" s="218" t="s">
        <v>24</v>
      </c>
      <c r="W25" s="218" t="s">
        <v>26</v>
      </c>
      <c r="Y25" s="218" t="s">
        <v>78</v>
      </c>
      <c r="Z25" s="218">
        <v>0.5</v>
      </c>
      <c r="AB25" s="219"/>
      <c r="AC25" s="220"/>
      <c r="AD25" s="220"/>
      <c r="AE25" s="220"/>
      <c r="AF25" s="220"/>
      <c r="AG25" s="220"/>
      <c r="AH25" s="220"/>
      <c r="AI25" s="220"/>
      <c r="AJ25" s="220"/>
      <c r="AK25" s="220"/>
      <c r="AL25" s="220"/>
      <c r="AM25" s="220"/>
    </row>
    <row r="26" spans="2:39" ht="12.6" customHeight="1" x14ac:dyDescent="0.2">
      <c r="B26" s="447" t="s">
        <v>95</v>
      </c>
      <c r="C26" s="449" t="s">
        <v>441</v>
      </c>
      <c r="D26" s="449"/>
      <c r="E26" s="449"/>
      <c r="F26" s="449"/>
      <c r="G26" s="449"/>
      <c r="H26" s="449"/>
      <c r="I26" s="449"/>
      <c r="J26" s="449"/>
      <c r="K26" s="449"/>
      <c r="L26" s="449"/>
      <c r="M26" s="449"/>
      <c r="N26" s="449"/>
      <c r="O26" s="450"/>
      <c r="Q26" t="s">
        <v>60</v>
      </c>
      <c r="W26" t="s">
        <v>30</v>
      </c>
      <c r="Y26" t="s">
        <v>82</v>
      </c>
      <c r="Z26">
        <v>1</v>
      </c>
      <c r="AC26" s="68"/>
      <c r="AD26" s="68"/>
      <c r="AE26" s="68"/>
      <c r="AF26" s="68"/>
      <c r="AG26" s="68"/>
      <c r="AH26" s="68"/>
      <c r="AI26" s="68"/>
      <c r="AJ26" s="68"/>
      <c r="AK26" s="68"/>
      <c r="AL26" s="68"/>
      <c r="AM26" s="68"/>
    </row>
    <row r="27" spans="2:39" ht="12.6" customHeight="1" x14ac:dyDescent="0.2">
      <c r="B27" s="448"/>
      <c r="C27" s="451"/>
      <c r="D27" s="451"/>
      <c r="E27" s="451"/>
      <c r="F27" s="451"/>
      <c r="G27" s="451"/>
      <c r="H27" s="451"/>
      <c r="I27" s="451"/>
      <c r="J27" s="451"/>
      <c r="K27" s="451"/>
      <c r="L27" s="451"/>
      <c r="M27" s="451"/>
      <c r="N27" s="451"/>
      <c r="O27" s="452"/>
      <c r="Q27" t="s">
        <v>61</v>
      </c>
      <c r="W27" t="s">
        <v>28</v>
      </c>
      <c r="Y27" t="s">
        <v>77</v>
      </c>
      <c r="Z27">
        <v>1</v>
      </c>
      <c r="AC27" s="68"/>
      <c r="AD27" s="68"/>
      <c r="AE27" s="68"/>
      <c r="AF27" s="68"/>
      <c r="AG27" s="68"/>
      <c r="AH27" s="68"/>
      <c r="AI27" s="68"/>
      <c r="AJ27" s="68"/>
      <c r="AK27" s="68"/>
      <c r="AL27" s="68"/>
      <c r="AM27" s="68"/>
    </row>
    <row r="28" spans="2:39" ht="15" customHeight="1" x14ac:dyDescent="0.2">
      <c r="B28" s="389" t="str">
        <f>IF($B$11="","","Terminate cover crops only after they have achieved 8 to 10 inches of growth for erosion control")</f>
        <v/>
      </c>
      <c r="C28" s="390"/>
      <c r="D28" s="390"/>
      <c r="E28" s="390"/>
      <c r="F28" s="390"/>
      <c r="G28" s="390"/>
      <c r="H28" s="390"/>
      <c r="I28" s="390"/>
      <c r="J28" s="390"/>
      <c r="K28" s="390"/>
      <c r="L28" s="390"/>
      <c r="M28" s="390"/>
      <c r="N28" s="390"/>
      <c r="O28" s="391"/>
      <c r="T28" t="s">
        <v>87</v>
      </c>
      <c r="W28" t="s">
        <v>51</v>
      </c>
      <c r="Y28" t="s">
        <v>83</v>
      </c>
      <c r="Z28">
        <v>2</v>
      </c>
      <c r="AC28" s="68"/>
      <c r="AD28" s="68"/>
      <c r="AE28" s="68"/>
      <c r="AF28" s="68"/>
      <c r="AG28" s="68"/>
      <c r="AH28" s="68"/>
      <c r="AI28" s="68"/>
      <c r="AJ28" s="68"/>
      <c r="AK28" s="68"/>
      <c r="AL28" s="68"/>
      <c r="AM28" s="68"/>
    </row>
    <row r="29" spans="2:39" ht="15" customHeight="1" x14ac:dyDescent="0.2">
      <c r="B29" s="389" t="str">
        <f>IF(G11="","","Add inoculant to legume seed as needed or recommended")</f>
        <v/>
      </c>
      <c r="C29" s="390"/>
      <c r="D29" s="390"/>
      <c r="E29" s="390"/>
      <c r="F29" s="390"/>
      <c r="G29" s="390"/>
      <c r="H29" s="390"/>
      <c r="I29" s="390"/>
      <c r="J29" s="390"/>
      <c r="K29" s="390"/>
      <c r="L29" s="390"/>
      <c r="M29" s="390"/>
      <c r="N29" s="390"/>
      <c r="O29" s="391"/>
      <c r="W29" t="s">
        <v>53</v>
      </c>
      <c r="Y29" t="s">
        <v>81</v>
      </c>
      <c r="Z29">
        <v>0.5</v>
      </c>
      <c r="AC29" s="68"/>
      <c r="AD29" s="68"/>
      <c r="AE29" s="68"/>
      <c r="AF29" s="68"/>
      <c r="AG29" s="68"/>
      <c r="AH29" s="68"/>
      <c r="AI29" s="68"/>
      <c r="AJ29" s="68"/>
      <c r="AK29" s="68"/>
      <c r="AL29" s="68"/>
      <c r="AM29" s="68"/>
    </row>
    <row r="30" spans="2:39" ht="15" customHeight="1" x14ac:dyDescent="0.2">
      <c r="B30" s="389" t="str">
        <f>IF(G12="","","Single species cover crops will generally produce less total biomass than cover crop mixes containing multiple crop types")</f>
        <v/>
      </c>
      <c r="C30" s="390"/>
      <c r="D30" s="390"/>
      <c r="E30" s="390"/>
      <c r="F30" s="390"/>
      <c r="G30" s="390"/>
      <c r="H30" s="390"/>
      <c r="I30" s="390"/>
      <c r="J30" s="390"/>
      <c r="K30" s="390"/>
      <c r="L30" s="390"/>
      <c r="M30" s="390"/>
      <c r="N30" s="390"/>
      <c r="O30" s="391"/>
      <c r="AC30" s="68"/>
      <c r="AD30" s="68"/>
      <c r="AE30" s="68"/>
      <c r="AF30" s="68"/>
      <c r="AG30" s="68"/>
      <c r="AH30" s="68"/>
      <c r="AI30" s="68"/>
      <c r="AJ30" s="68"/>
      <c r="AK30" s="68"/>
      <c r="AL30" s="68"/>
      <c r="AM30" s="68"/>
    </row>
    <row r="31" spans="2:39" ht="15" customHeight="1" x14ac:dyDescent="0.2">
      <c r="B31" s="392"/>
      <c r="C31" s="393"/>
      <c r="D31" s="393"/>
      <c r="E31" s="393"/>
      <c r="F31" s="393"/>
      <c r="G31" s="393"/>
      <c r="H31" s="393"/>
      <c r="I31" s="393"/>
      <c r="J31" s="393"/>
      <c r="K31" s="393"/>
      <c r="L31" s="393"/>
      <c r="M31" s="393"/>
      <c r="N31" s="393"/>
      <c r="O31" s="394"/>
      <c r="AC31" s="68"/>
      <c r="AD31" s="68"/>
      <c r="AE31" s="68"/>
      <c r="AF31" s="68"/>
      <c r="AG31" s="68"/>
      <c r="AH31" s="68"/>
      <c r="AI31" s="68"/>
      <c r="AJ31" s="68"/>
      <c r="AK31" s="68"/>
      <c r="AL31" s="68"/>
      <c r="AM31" s="68"/>
    </row>
    <row r="32" spans="2:39" ht="22.15" customHeight="1" thickBot="1" x14ac:dyDescent="0.25">
      <c r="B32" s="373" t="s">
        <v>85</v>
      </c>
      <c r="C32" s="373"/>
      <c r="D32" s="373"/>
      <c r="E32" s="373"/>
      <c r="F32" s="373"/>
      <c r="G32" s="373"/>
      <c r="H32" s="373"/>
      <c r="I32" s="373"/>
      <c r="J32" s="373"/>
      <c r="K32" s="373"/>
      <c r="L32" s="373"/>
      <c r="M32" s="373"/>
      <c r="N32" s="373"/>
      <c r="O32" s="373"/>
      <c r="Q32" s="2"/>
      <c r="T32" s="5">
        <v>319</v>
      </c>
      <c r="AC32" s="68"/>
      <c r="AD32" s="68"/>
      <c r="AE32" s="68"/>
      <c r="AF32" s="68"/>
      <c r="AG32" s="68"/>
      <c r="AH32" s="68"/>
      <c r="AI32" s="68"/>
      <c r="AJ32" s="68"/>
      <c r="AK32" s="68"/>
      <c r="AL32" s="68"/>
      <c r="AM32" s="68"/>
    </row>
    <row r="33" spans="2:39" ht="11.25" customHeight="1" x14ac:dyDescent="0.2">
      <c r="B33" s="462" t="s">
        <v>123</v>
      </c>
      <c r="C33" s="463"/>
      <c r="D33" s="454" t="s">
        <v>422</v>
      </c>
      <c r="E33" s="460" t="s">
        <v>33</v>
      </c>
      <c r="F33" s="454" t="s">
        <v>168</v>
      </c>
      <c r="G33" s="454"/>
      <c r="H33" s="438" t="s">
        <v>169</v>
      </c>
      <c r="I33" s="439"/>
      <c r="J33" s="458" t="s">
        <v>170</v>
      </c>
      <c r="K33" s="458"/>
      <c r="L33" s="458" t="s">
        <v>34</v>
      </c>
      <c r="M33" s="458"/>
      <c r="N33" s="454" t="s">
        <v>84</v>
      </c>
      <c r="O33" s="455"/>
      <c r="P33" s="179"/>
      <c r="Q33" s="179"/>
      <c r="R33" s="179"/>
      <c r="S33" s="179"/>
      <c r="T33" s="179" t="s">
        <v>41</v>
      </c>
      <c r="U33" s="179"/>
      <c r="V33" s="179"/>
      <c r="W33" s="179"/>
      <c r="X33" s="179"/>
      <c r="Y33" s="179"/>
      <c r="Z33" s="179"/>
      <c r="AA33" s="179"/>
      <c r="AB33" s="468" t="s">
        <v>147</v>
      </c>
      <c r="AC33" s="68"/>
      <c r="AD33" s="68"/>
      <c r="AE33" s="68"/>
      <c r="AF33" s="68"/>
      <c r="AG33" s="68"/>
      <c r="AH33" s="68"/>
      <c r="AI33" s="68"/>
      <c r="AJ33" s="68"/>
      <c r="AK33" s="68"/>
      <c r="AL33" s="68"/>
      <c r="AM33" s="68"/>
    </row>
    <row r="34" spans="2:39" ht="29.45" customHeight="1" thickBot="1" x14ac:dyDescent="0.25">
      <c r="B34" s="464"/>
      <c r="C34" s="465"/>
      <c r="D34" s="456"/>
      <c r="E34" s="461"/>
      <c r="F34" s="456"/>
      <c r="G34" s="456"/>
      <c r="H34" s="440"/>
      <c r="I34" s="441"/>
      <c r="J34" s="459"/>
      <c r="K34" s="459"/>
      <c r="L34" s="459"/>
      <c r="M34" s="459"/>
      <c r="N34" s="456"/>
      <c r="O34" s="457"/>
      <c r="P34" s="195"/>
      <c r="Q34" s="195"/>
      <c r="R34" s="195"/>
      <c r="S34" s="195"/>
      <c r="T34" s="195" t="s">
        <v>47</v>
      </c>
      <c r="U34" s="195"/>
      <c r="V34" s="195"/>
      <c r="W34" s="195"/>
      <c r="X34" s="195"/>
      <c r="Y34" s="195"/>
      <c r="Z34" s="195"/>
      <c r="AA34" s="195"/>
      <c r="AB34" s="469"/>
      <c r="AC34" s="68"/>
      <c r="AD34" s="68"/>
      <c r="AE34" s="68"/>
      <c r="AF34" s="68"/>
      <c r="AG34" s="68"/>
      <c r="AH34" s="68"/>
      <c r="AI34" s="68"/>
      <c r="AJ34" s="68"/>
      <c r="AK34" s="68"/>
      <c r="AL34" s="68"/>
      <c r="AM34" s="68"/>
    </row>
    <row r="35" spans="2:39" ht="13.5" customHeight="1" x14ac:dyDescent="0.2">
      <c r="B35" s="350" t="s">
        <v>424</v>
      </c>
      <c r="C35" s="351"/>
      <c r="D35" s="198" t="str">
        <f>IF(B35="","",IF($AJ$9=1,VLOOKUP(B35,Sheet1!$A$3:$D$47,3,FALSE),IF($AJ$9=2,VLOOKUP(B35,Sheet1!$A$3:$D$47,4,FALSE),VLOOKUP(B35,Sheet1!$A$3:$D$47,4,FALSE))))</f>
        <v>-</v>
      </c>
      <c r="E35" s="193" t="str">
        <f>IF(B35="-","",L8)</f>
        <v/>
      </c>
      <c r="F35" s="437"/>
      <c r="G35" s="437"/>
      <c r="H35" s="442" t="str">
        <f>IF(B35="-","",D35*F35)</f>
        <v/>
      </c>
      <c r="I35" s="443"/>
      <c r="J35" s="388" t="str">
        <f>IF(F35="","",E35*H35)</f>
        <v/>
      </c>
      <c r="K35" s="388"/>
      <c r="L35" s="388" t="str">
        <f>IF(B35="","",VLOOKUP(B35,Sheet1!$A$3:$F$47,5,FALSE))</f>
        <v>-</v>
      </c>
      <c r="M35" s="388"/>
      <c r="N35" s="326" t="str">
        <f>IF(B35="","",VLOOKUP(B35,Sheet1!$A$3:$F$47,6,FALSE))</f>
        <v>-</v>
      </c>
      <c r="O35" s="326"/>
      <c r="P35" s="49" t="e">
        <f t="shared" ref="P35:P44" si="0">IF(B35="","",VLOOKUP(B35,$Q$70:$V$101,6,FALSE))</f>
        <v>#N/A</v>
      </c>
      <c r="Q35" s="9"/>
      <c r="R35" s="2"/>
      <c r="S35" s="2"/>
      <c r="T35" s="2" t="s">
        <v>40</v>
      </c>
      <c r="U35" s="2"/>
      <c r="V35" s="2"/>
      <c r="W35" s="2"/>
      <c r="X35" s="2"/>
      <c r="Y35" s="2"/>
      <c r="Z35" s="2"/>
      <c r="AA35" s="211">
        <f>IF(B35="","",VLOOKUP(B35,Sheet1!$A$3:$J$47,10,FALSE))</f>
        <v>0</v>
      </c>
      <c r="AB35" s="194" t="str">
        <f>IF(B35="-","0.00",(VLOOKUP(B35,Sheet1!$A$3:$G$47,7,FALSE))*H35/43560)</f>
        <v>0.00</v>
      </c>
      <c r="AC35" s="68"/>
      <c r="AD35" s="68"/>
      <c r="AE35" s="68"/>
      <c r="AF35" s="68"/>
      <c r="AG35" s="68"/>
      <c r="AH35" s="68"/>
      <c r="AI35" s="68"/>
      <c r="AJ35" s="68"/>
      <c r="AK35" s="68"/>
      <c r="AL35" s="68"/>
      <c r="AM35" s="68"/>
    </row>
    <row r="36" spans="2:39" ht="13.5" customHeight="1" x14ac:dyDescent="0.2">
      <c r="B36" s="350" t="s">
        <v>424</v>
      </c>
      <c r="C36" s="351"/>
      <c r="D36" s="197" t="str">
        <f>IF(B36="","",IF($AJ$9=1,VLOOKUP(B36,Sheet1!$A$3:$D$47,3,FALSE),IF($AJ$9=2,VLOOKUP(B36,Sheet1!$A$3:$D$47,4,FALSE),VLOOKUP(B36,Sheet1!$A$3:$D$47,4,FALSE))))</f>
        <v>-</v>
      </c>
      <c r="E36" s="172" t="str">
        <f>IF(B36="-","",L8)</f>
        <v/>
      </c>
      <c r="F36" s="335"/>
      <c r="G36" s="335"/>
      <c r="H36" s="466" t="str">
        <f>IF(B36="-","",D36*F36)</f>
        <v/>
      </c>
      <c r="I36" s="467"/>
      <c r="J36" s="326" t="str">
        <f t="shared" ref="J36:J54" si="1">IF(F36="","",E36*H36)</f>
        <v/>
      </c>
      <c r="K36" s="326"/>
      <c r="L36" s="326" t="str">
        <f>IF(B36="","",VLOOKUP(B36,Sheet1!$A$3:$F$47,5,FALSE))</f>
        <v>-</v>
      </c>
      <c r="M36" s="326"/>
      <c r="N36" s="326" t="str">
        <f>IF(B36="","",VLOOKUP(B36,Sheet1!$A$3:$F$47,6,FALSE))</f>
        <v>-</v>
      </c>
      <c r="O36" s="326"/>
      <c r="P36" s="49" t="e">
        <f t="shared" si="0"/>
        <v>#N/A</v>
      </c>
      <c r="Q36" s="9"/>
      <c r="R36" s="2"/>
      <c r="S36" s="2"/>
      <c r="T36" s="2" t="s">
        <v>49</v>
      </c>
      <c r="U36" s="2"/>
      <c r="V36" s="2"/>
      <c r="W36" s="2"/>
      <c r="X36" s="2"/>
      <c r="Y36" s="2"/>
      <c r="Z36" s="2"/>
      <c r="AA36" s="211">
        <f>IF(B36="","",VLOOKUP(B36,Sheet1!$A$3:$J$47,10,FALSE))</f>
        <v>0</v>
      </c>
      <c r="AB36" s="180" t="str">
        <f>IF(B36="-","0.00",(VLOOKUP(B36,Sheet1!$A$3:$G$47,7,FALSE))*H36/43560)</f>
        <v>0.00</v>
      </c>
      <c r="AC36" s="68"/>
      <c r="AD36" s="68"/>
      <c r="AE36" s="68"/>
      <c r="AF36" s="68"/>
      <c r="AG36" s="68"/>
      <c r="AH36" s="68"/>
      <c r="AI36" s="68"/>
      <c r="AJ36" s="68"/>
      <c r="AK36" s="68"/>
      <c r="AL36" s="68"/>
      <c r="AM36" s="68"/>
    </row>
    <row r="37" spans="2:39" ht="13.5" customHeight="1" x14ac:dyDescent="0.2">
      <c r="B37" s="350" t="s">
        <v>424</v>
      </c>
      <c r="C37" s="351"/>
      <c r="D37" s="197" t="str">
        <f>IF(B37="","",IF($AJ$9=1,VLOOKUP(B37,Sheet1!$A$3:$D$47,3,FALSE),IF($AJ$9=2,VLOOKUP(B37,Sheet1!$A$3:$D$47,4,FALSE),VLOOKUP(B37,Sheet1!$A$3:$D$47,4,FALSE))))</f>
        <v>-</v>
      </c>
      <c r="E37" s="172" t="str">
        <f>IF(B37="-","",L8)</f>
        <v/>
      </c>
      <c r="F37" s="335"/>
      <c r="G37" s="335"/>
      <c r="H37" s="466" t="str">
        <f t="shared" ref="H37:H54" si="2">IF(B37="-","",D37*F37)</f>
        <v/>
      </c>
      <c r="I37" s="467"/>
      <c r="J37" s="326" t="str">
        <f>IF(F37="","",E37*H37)</f>
        <v/>
      </c>
      <c r="K37" s="326"/>
      <c r="L37" s="326" t="str">
        <f>IF(B37="","",VLOOKUP(B37,Sheet1!$A$3:$F$47,5,FALSE))</f>
        <v>-</v>
      </c>
      <c r="M37" s="326"/>
      <c r="N37" s="326" t="str">
        <f>IF(B37="","",VLOOKUP(B37,Sheet1!$A$3:$F$47,6,FALSE))</f>
        <v>-</v>
      </c>
      <c r="O37" s="326"/>
      <c r="P37" s="49" t="e">
        <f t="shared" si="0"/>
        <v>#N/A</v>
      </c>
      <c r="Q37" s="9"/>
      <c r="R37" s="2"/>
      <c r="S37" s="2"/>
      <c r="T37" s="2" t="s">
        <v>42</v>
      </c>
      <c r="U37" s="2"/>
      <c r="V37" s="2"/>
      <c r="W37" s="2"/>
      <c r="X37" s="2"/>
      <c r="Y37" s="2"/>
      <c r="Z37" s="2"/>
      <c r="AA37" s="211">
        <f>IF(B37="","",VLOOKUP(B37,Sheet1!$A$3:$J$47,10,FALSE))</f>
        <v>0</v>
      </c>
      <c r="AB37" s="180" t="str">
        <f>IF(B37="-","0.00",(VLOOKUP(B37,Sheet1!$A$3:$G$47,7,FALSE))*H37/43560)</f>
        <v>0.00</v>
      </c>
      <c r="AC37" s="68"/>
      <c r="AD37" s="68"/>
      <c r="AE37" s="68"/>
      <c r="AF37" s="68"/>
      <c r="AG37" s="68"/>
      <c r="AH37" s="68"/>
      <c r="AI37" s="68"/>
      <c r="AJ37" s="68"/>
      <c r="AK37" s="68"/>
      <c r="AL37" s="68"/>
      <c r="AM37" s="68"/>
    </row>
    <row r="38" spans="2:39" ht="13.5" customHeight="1" x14ac:dyDescent="0.2">
      <c r="B38" s="350" t="s">
        <v>424</v>
      </c>
      <c r="C38" s="351"/>
      <c r="D38" s="197" t="str">
        <f>IF(B38="","",IF($AJ$9=1,VLOOKUP(B38,Sheet1!$A$3:$D$47,3,FALSE),IF($AJ$9=2,VLOOKUP(B38,Sheet1!$A$3:$D$47,4,FALSE),VLOOKUP(B38,Sheet1!$A$3:$D$47,4,FALSE))))</f>
        <v>-</v>
      </c>
      <c r="E38" s="172" t="str">
        <f>IF(B38="-","",L8)</f>
        <v/>
      </c>
      <c r="F38" s="335"/>
      <c r="G38" s="335"/>
      <c r="H38" s="466" t="str">
        <f t="shared" si="2"/>
        <v/>
      </c>
      <c r="I38" s="467"/>
      <c r="J38" s="326" t="str">
        <f t="shared" si="1"/>
        <v/>
      </c>
      <c r="K38" s="326"/>
      <c r="L38" s="326" t="str">
        <f>IF(B38="","",VLOOKUP(B38,Sheet1!$A$3:$F$47,5,FALSE))</f>
        <v>-</v>
      </c>
      <c r="M38" s="326"/>
      <c r="N38" s="326" t="str">
        <f>IF(B38="","",VLOOKUP(B38,Sheet1!$A$3:$F$47,6,FALSE))</f>
        <v>-</v>
      </c>
      <c r="O38" s="326"/>
      <c r="P38" s="49" t="e">
        <f t="shared" si="0"/>
        <v>#N/A</v>
      </c>
      <c r="Q38" s="9"/>
      <c r="R38" s="2"/>
      <c r="S38" s="2"/>
      <c r="T38" s="2" t="s">
        <v>46</v>
      </c>
      <c r="U38" s="2"/>
      <c r="V38" s="2"/>
      <c r="W38" s="2"/>
      <c r="X38" s="2"/>
      <c r="Y38" s="2"/>
      <c r="Z38" s="2"/>
      <c r="AA38" s="211">
        <f>IF(B38="","",VLOOKUP(B38,Sheet1!$A$3:$J$47,10,FALSE))</f>
        <v>0</v>
      </c>
      <c r="AB38" s="180" t="str">
        <f>IF(B38="-","0.00",(VLOOKUP(B38,Sheet1!$A$3:$G$47,7,FALSE))*H38/43560)</f>
        <v>0.00</v>
      </c>
      <c r="AC38" s="68"/>
      <c r="AD38" s="68"/>
      <c r="AE38" s="68"/>
      <c r="AF38" s="68"/>
      <c r="AG38" s="68"/>
      <c r="AH38" s="68"/>
      <c r="AI38" s="68"/>
      <c r="AJ38" s="68"/>
      <c r="AK38" s="68"/>
      <c r="AL38" s="68"/>
      <c r="AM38" s="68"/>
    </row>
    <row r="39" spans="2:39" ht="13.5" customHeight="1" x14ac:dyDescent="0.2">
      <c r="B39" s="350" t="s">
        <v>424</v>
      </c>
      <c r="C39" s="351"/>
      <c r="D39" s="197" t="str">
        <f>IF(B39="","",IF($AJ$9=1,VLOOKUP(B39,Sheet1!$A$3:$D$47,3,FALSE),IF($AJ$9=2,VLOOKUP(B39,Sheet1!$A$3:$D$47,4,FALSE),VLOOKUP(B39,Sheet1!$A$3:$D$47,4,FALSE))))</f>
        <v>-</v>
      </c>
      <c r="E39" s="172" t="str">
        <f>IF(B39="-","",L8)</f>
        <v/>
      </c>
      <c r="F39" s="335"/>
      <c r="G39" s="335"/>
      <c r="H39" s="466" t="str">
        <f t="shared" si="2"/>
        <v/>
      </c>
      <c r="I39" s="467"/>
      <c r="J39" s="326" t="str">
        <f t="shared" si="1"/>
        <v/>
      </c>
      <c r="K39" s="326"/>
      <c r="L39" s="326" t="str">
        <f>IF(B39="","",VLOOKUP(B39,Sheet1!$A$3:$F$47,5,FALSE))</f>
        <v>-</v>
      </c>
      <c r="M39" s="326"/>
      <c r="N39" s="326" t="str">
        <f>IF(B39="","",VLOOKUP(B39,Sheet1!$A$3:$F$47,6,FALSE))</f>
        <v>-</v>
      </c>
      <c r="O39" s="326"/>
      <c r="P39" s="49" t="e">
        <f t="shared" si="0"/>
        <v>#N/A</v>
      </c>
      <c r="Q39" s="9"/>
      <c r="R39" s="2"/>
      <c r="S39" s="2"/>
      <c r="T39" s="2" t="s">
        <v>45</v>
      </c>
      <c r="U39" s="2"/>
      <c r="V39" s="2"/>
      <c r="W39" s="2"/>
      <c r="X39" s="2"/>
      <c r="Y39" s="2"/>
      <c r="Z39" s="2"/>
      <c r="AA39" s="211">
        <f>IF(B39="","",VLOOKUP(B39,Sheet1!$A$3:$J$47,10,FALSE))</f>
        <v>0</v>
      </c>
      <c r="AB39" s="180" t="str">
        <f>IF(B39="-","0.00",(VLOOKUP(B39,Sheet1!$A$3:$G$47,7,FALSE))*H39/43560)</f>
        <v>0.00</v>
      </c>
      <c r="AC39" s="68"/>
      <c r="AD39" s="68"/>
      <c r="AE39" s="71"/>
      <c r="AF39" s="68"/>
      <c r="AG39" s="68"/>
      <c r="AH39" s="68"/>
      <c r="AI39" s="68"/>
      <c r="AJ39" s="68"/>
      <c r="AK39" s="68"/>
      <c r="AL39" s="68"/>
      <c r="AM39" s="68"/>
    </row>
    <row r="40" spans="2:39" ht="13.5" customHeight="1" x14ac:dyDescent="0.2">
      <c r="B40" s="350" t="s">
        <v>424</v>
      </c>
      <c r="C40" s="351"/>
      <c r="D40" s="197" t="str">
        <f>IF(B40="","",IF($AJ$9=1,VLOOKUP(B40,Sheet1!$A$3:$D$47,3,FALSE),IF($AJ$9=2,VLOOKUP(B40,Sheet1!$A$3:$D$47,4,FALSE),VLOOKUP(B40,Sheet1!$A$3:$D$47,4,FALSE))))</f>
        <v>-</v>
      </c>
      <c r="E40" s="172" t="str">
        <f>IF(B40="-","",L8)</f>
        <v/>
      </c>
      <c r="F40" s="335"/>
      <c r="G40" s="335"/>
      <c r="H40" s="466" t="str">
        <f t="shared" si="2"/>
        <v/>
      </c>
      <c r="I40" s="467"/>
      <c r="J40" s="326" t="str">
        <f t="shared" si="1"/>
        <v/>
      </c>
      <c r="K40" s="326"/>
      <c r="L40" s="326" t="str">
        <f>IF(B40="","",VLOOKUP(B40,Sheet1!$A$3:$F$47,5,FALSE))</f>
        <v>-</v>
      </c>
      <c r="M40" s="326"/>
      <c r="N40" s="326" t="str">
        <f>IF(B40="","",VLOOKUP(B40,Sheet1!$A$3:$F$47,6,FALSE))</f>
        <v>-</v>
      </c>
      <c r="O40" s="326"/>
      <c r="P40" s="49" t="e">
        <f t="shared" si="0"/>
        <v>#N/A</v>
      </c>
      <c r="Q40" s="9"/>
      <c r="R40" s="2"/>
      <c r="S40" s="2"/>
      <c r="T40" s="2" t="s">
        <v>48</v>
      </c>
      <c r="U40" s="2"/>
      <c r="V40" s="2"/>
      <c r="W40" s="2"/>
      <c r="X40" s="2"/>
      <c r="Y40" s="2"/>
      <c r="Z40" s="2"/>
      <c r="AA40" s="211">
        <f>IF(B40="","",VLOOKUP(B40,Sheet1!$A$3:$J$47,10,FALSE))</f>
        <v>0</v>
      </c>
      <c r="AB40" s="180" t="str">
        <f>IF(B40="-","0.00",(VLOOKUP(B40,Sheet1!$A$3:$G$47,7,FALSE))*H40/43560)</f>
        <v>0.00</v>
      </c>
      <c r="AC40" s="68"/>
      <c r="AD40" s="68"/>
      <c r="AE40" s="71"/>
      <c r="AF40" s="68"/>
      <c r="AG40" s="68"/>
      <c r="AH40" s="68"/>
      <c r="AI40" s="68"/>
      <c r="AJ40" s="68"/>
      <c r="AK40" s="68"/>
      <c r="AL40" s="68"/>
      <c r="AM40" s="68"/>
    </row>
    <row r="41" spans="2:39" ht="13.5" customHeight="1" x14ac:dyDescent="0.2">
      <c r="B41" s="350" t="s">
        <v>424</v>
      </c>
      <c r="C41" s="351"/>
      <c r="D41" s="197" t="str">
        <f>IF(B41="","",IF($AJ$9=1,VLOOKUP(B41,Sheet1!$A$3:$D$47,3,FALSE),IF($AJ$9=2,VLOOKUP(B41,Sheet1!$A$3:$D$47,4,FALSE),VLOOKUP(B41,Sheet1!$A$3:$D$47,4,FALSE))))</f>
        <v>-</v>
      </c>
      <c r="E41" s="172" t="str">
        <f>IF(B41="-","",L8)</f>
        <v/>
      </c>
      <c r="F41" s="335"/>
      <c r="G41" s="335"/>
      <c r="H41" s="466" t="str">
        <f t="shared" si="2"/>
        <v/>
      </c>
      <c r="I41" s="467"/>
      <c r="J41" s="326" t="str">
        <f t="shared" si="1"/>
        <v/>
      </c>
      <c r="K41" s="326"/>
      <c r="L41" s="326" t="str">
        <f>IF(B41="","",VLOOKUP(B41,Sheet1!$A$3:$F$47,5,FALSE))</f>
        <v>-</v>
      </c>
      <c r="M41" s="326"/>
      <c r="N41" s="326" t="str">
        <f>IF(B41="","",VLOOKUP(B41,Sheet1!$A$3:$F$47,6,FALSE))</f>
        <v>-</v>
      </c>
      <c r="O41" s="326"/>
      <c r="P41" s="49" t="e">
        <f t="shared" si="0"/>
        <v>#N/A</v>
      </c>
      <c r="Q41" s="9"/>
      <c r="R41" s="2"/>
      <c r="S41" s="2"/>
      <c r="T41" s="2" t="s">
        <v>43</v>
      </c>
      <c r="U41" s="2"/>
      <c r="V41" s="2"/>
      <c r="W41" s="2"/>
      <c r="X41" s="2"/>
      <c r="Y41" s="2"/>
      <c r="Z41" s="2"/>
      <c r="AA41" s="211">
        <f>IF(B41="","",VLOOKUP(B41,Sheet1!$A$3:$J$47,10,FALSE))</f>
        <v>0</v>
      </c>
      <c r="AB41" s="180" t="str">
        <f>IF(B41="-","0.00",(VLOOKUP(B41,Sheet1!$A$3:$G$47,7,FALSE))*H41/43560)</f>
        <v>0.00</v>
      </c>
      <c r="AC41" s="68"/>
      <c r="AD41" s="68"/>
      <c r="AE41" s="68"/>
      <c r="AF41" s="68"/>
      <c r="AG41" s="68"/>
      <c r="AH41" s="68"/>
      <c r="AI41" s="68"/>
      <c r="AJ41" s="68"/>
      <c r="AK41" s="68"/>
      <c r="AL41" s="68"/>
      <c r="AM41" s="68"/>
    </row>
    <row r="42" spans="2:39" ht="13.5" customHeight="1" x14ac:dyDescent="0.2">
      <c r="B42" s="350" t="s">
        <v>424</v>
      </c>
      <c r="C42" s="351"/>
      <c r="D42" s="197" t="str">
        <f>IF(B42="","",IF($AJ$9=1,VLOOKUP(B42,Sheet1!$A$3:$D$47,3,FALSE),IF($AJ$9=2,VLOOKUP(B42,Sheet1!$A$3:$D$47,4,FALSE),VLOOKUP(B42,Sheet1!$A$3:$D$47,4,FALSE))))</f>
        <v>-</v>
      </c>
      <c r="E42" s="172" t="str">
        <f>IF(B42="-","",L8)</f>
        <v/>
      </c>
      <c r="F42" s="335"/>
      <c r="G42" s="335"/>
      <c r="H42" s="466" t="str">
        <f t="shared" si="2"/>
        <v/>
      </c>
      <c r="I42" s="467"/>
      <c r="J42" s="326" t="str">
        <f t="shared" si="1"/>
        <v/>
      </c>
      <c r="K42" s="326"/>
      <c r="L42" s="326" t="str">
        <f>IF(B42="","",VLOOKUP(B42,Sheet1!$A$3:$F$47,5,FALSE))</f>
        <v>-</v>
      </c>
      <c r="M42" s="326"/>
      <c r="N42" s="326" t="str">
        <f>IF(B42="","",VLOOKUP(B42,Sheet1!$A$3:$F$47,6,FALSE))</f>
        <v>-</v>
      </c>
      <c r="O42" s="326"/>
      <c r="P42" s="49" t="e">
        <f t="shared" si="0"/>
        <v>#N/A</v>
      </c>
      <c r="Q42" s="9"/>
      <c r="R42" s="2"/>
      <c r="S42" s="2"/>
      <c r="T42" s="2" t="s">
        <v>44</v>
      </c>
      <c r="U42" s="2"/>
      <c r="V42" s="2"/>
      <c r="W42" s="2"/>
      <c r="X42" s="2"/>
      <c r="Y42" s="2"/>
      <c r="Z42" s="2"/>
      <c r="AA42" s="211">
        <f>IF(B42="","",VLOOKUP(B42,Sheet1!$A$3:$J$47,10,FALSE))</f>
        <v>0</v>
      </c>
      <c r="AB42" s="180" t="str">
        <f>IF(B42="-","0.00",(VLOOKUP(B42,Sheet1!$A$3:$G$47,7,FALSE))*H42/43560)</f>
        <v>0.00</v>
      </c>
      <c r="AC42" s="68"/>
      <c r="AD42" s="68"/>
      <c r="AE42" s="68"/>
      <c r="AF42" s="68"/>
      <c r="AG42" s="68"/>
      <c r="AH42" s="68"/>
      <c r="AI42" s="68"/>
      <c r="AJ42" s="68"/>
      <c r="AK42" s="68"/>
      <c r="AL42" s="68"/>
      <c r="AM42" s="68"/>
    </row>
    <row r="43" spans="2:39" ht="13.5" customHeight="1" x14ac:dyDescent="0.2">
      <c r="B43" s="350" t="s">
        <v>424</v>
      </c>
      <c r="C43" s="351"/>
      <c r="D43" s="197" t="str">
        <f>IF(B43="","",IF($AJ$9=1,VLOOKUP(B43,Sheet1!$A$3:$D$47,3,FALSE),IF($AJ$9=2,VLOOKUP(B43,Sheet1!$A$3:$D$47,4,FALSE),VLOOKUP(B43,Sheet1!$A$3:$D$47,4,FALSE))))</f>
        <v>-</v>
      </c>
      <c r="E43" s="172" t="str">
        <f>IF(B43="-","",L8)</f>
        <v/>
      </c>
      <c r="F43" s="335"/>
      <c r="G43" s="335"/>
      <c r="H43" s="466" t="str">
        <f t="shared" si="2"/>
        <v/>
      </c>
      <c r="I43" s="467"/>
      <c r="J43" s="326" t="str">
        <f t="shared" si="1"/>
        <v/>
      </c>
      <c r="K43" s="326"/>
      <c r="L43" s="326" t="str">
        <f>IF(B43="","",VLOOKUP(B43,Sheet1!$A$3:$F$47,5,FALSE))</f>
        <v>-</v>
      </c>
      <c r="M43" s="326"/>
      <c r="N43" s="326" t="str">
        <f>IF(B43="","",VLOOKUP(B43,Sheet1!$A$3:$F$47,6,FALSE))</f>
        <v>-</v>
      </c>
      <c r="O43" s="326"/>
      <c r="P43" s="49" t="e">
        <f t="shared" si="0"/>
        <v>#N/A</v>
      </c>
      <c r="Q43" s="9"/>
      <c r="R43" s="2"/>
      <c r="S43" s="2"/>
      <c r="T43" s="2"/>
      <c r="U43" s="2"/>
      <c r="V43" s="2"/>
      <c r="W43" s="2"/>
      <c r="X43" s="2"/>
      <c r="Y43" s="2"/>
      <c r="Z43" s="2"/>
      <c r="AA43" s="211">
        <f>IF(B43="","",VLOOKUP(B43,Sheet1!$A$3:$J$47,10,FALSE))</f>
        <v>0</v>
      </c>
      <c r="AB43" s="180" t="str">
        <f>IF(B43="-","0.00",(VLOOKUP(B43,Sheet1!$A$3:$G$47,7,FALSE))*H43/43560)</f>
        <v>0.00</v>
      </c>
      <c r="AC43" s="68"/>
      <c r="AD43" s="68"/>
      <c r="AE43" s="68"/>
      <c r="AF43" s="68"/>
      <c r="AG43" s="68"/>
      <c r="AH43" s="68"/>
      <c r="AI43" s="68"/>
      <c r="AJ43" s="68"/>
      <c r="AK43" s="68"/>
      <c r="AL43" s="68"/>
      <c r="AM43" s="68"/>
    </row>
    <row r="44" spans="2:39" ht="13.5" customHeight="1" x14ac:dyDescent="0.2">
      <c r="B44" s="350" t="s">
        <v>424</v>
      </c>
      <c r="C44" s="351"/>
      <c r="D44" s="197" t="str">
        <f>IF(B44="","",IF($AJ$9=1,VLOOKUP(B44,Sheet1!$A$3:$D$47,3,FALSE),IF($AJ$9=2,VLOOKUP(B44,Sheet1!$A$3:$D$47,4,FALSE),VLOOKUP(B44,Sheet1!$A$3:$D$47,4,FALSE))))</f>
        <v>-</v>
      </c>
      <c r="E44" s="172" t="str">
        <f>IF(B44="-","",L8)</f>
        <v/>
      </c>
      <c r="F44" s="335"/>
      <c r="G44" s="335"/>
      <c r="H44" s="466" t="str">
        <f t="shared" si="2"/>
        <v/>
      </c>
      <c r="I44" s="467"/>
      <c r="J44" s="326" t="str">
        <f t="shared" si="1"/>
        <v/>
      </c>
      <c r="K44" s="326"/>
      <c r="L44" s="326" t="str">
        <f>IF(B44="","",VLOOKUP(B44,Sheet1!$A$3:$F$47,5,FALSE))</f>
        <v>-</v>
      </c>
      <c r="M44" s="326"/>
      <c r="N44" s="326" t="str">
        <f>IF(B44="","",VLOOKUP(B44,Sheet1!$A$3:$F$47,6,FALSE))</f>
        <v>-</v>
      </c>
      <c r="O44" s="326"/>
      <c r="P44" s="49" t="e">
        <f t="shared" si="0"/>
        <v>#N/A</v>
      </c>
      <c r="Q44" s="9"/>
      <c r="R44" s="2"/>
      <c r="S44" s="2"/>
      <c r="T44" s="2"/>
      <c r="U44" s="2"/>
      <c r="V44" s="2"/>
      <c r="W44" s="2"/>
      <c r="X44" s="2"/>
      <c r="Y44" s="2"/>
      <c r="Z44" s="2"/>
      <c r="AA44" s="211">
        <f>IF(B44="","",VLOOKUP(B44,Sheet1!$A$3:$J$47,10,FALSE))</f>
        <v>0</v>
      </c>
      <c r="AB44" s="180" t="str">
        <f>IF(B44="-","0.00",(VLOOKUP(B44,Sheet1!$A$3:$G$47,7,FALSE))*H44/43560)</f>
        <v>0.00</v>
      </c>
      <c r="AC44" s="68"/>
      <c r="AD44" s="68"/>
      <c r="AE44" s="68"/>
      <c r="AF44" s="68"/>
      <c r="AG44" s="68"/>
      <c r="AH44" s="68"/>
      <c r="AI44" s="68"/>
      <c r="AJ44" s="68"/>
      <c r="AK44" s="68"/>
      <c r="AL44" s="68"/>
      <c r="AM44" s="68"/>
    </row>
    <row r="45" spans="2:39" ht="13.5" customHeight="1" x14ac:dyDescent="0.2">
      <c r="B45" s="350" t="s">
        <v>424</v>
      </c>
      <c r="C45" s="351"/>
      <c r="D45" s="197" t="str">
        <f>IF(B45="","",IF($AJ$9=1,VLOOKUP(B45,Sheet1!$A$3:$D$47,3,FALSE),IF($AJ$9=2,VLOOKUP(B45,Sheet1!$A$3:$D$47,4,FALSE),VLOOKUP(B45,Sheet1!$A$3:$D$47,4,FALSE))))</f>
        <v>-</v>
      </c>
      <c r="E45" s="172" t="str">
        <f>IF(B45="-","",L8)</f>
        <v/>
      </c>
      <c r="F45" s="335"/>
      <c r="G45" s="335"/>
      <c r="H45" s="466" t="str">
        <f t="shared" si="2"/>
        <v/>
      </c>
      <c r="I45" s="467"/>
      <c r="J45" s="326" t="str">
        <f t="shared" ref="J45:J50" si="3">IF(F45="","",E45*H45)</f>
        <v/>
      </c>
      <c r="K45" s="326"/>
      <c r="L45" s="326" t="str">
        <f>IF(B45="","",VLOOKUP(B45,Sheet1!$A$3:$F$47,5,FALSE))</f>
        <v>-</v>
      </c>
      <c r="M45" s="326"/>
      <c r="N45" s="326" t="str">
        <f>IF(B45="","",VLOOKUP(B45,Sheet1!$A$3:$F$47,6,FALSE))</f>
        <v>-</v>
      </c>
      <c r="O45" s="326"/>
      <c r="P45" s="49"/>
      <c r="Q45" s="9"/>
      <c r="R45" s="2"/>
      <c r="S45" s="2"/>
      <c r="T45" s="2"/>
      <c r="U45" s="2"/>
      <c r="V45" s="2"/>
      <c r="W45" s="2"/>
      <c r="X45" s="2"/>
      <c r="Y45" s="2"/>
      <c r="Z45" s="2"/>
      <c r="AA45" s="211">
        <f>IF(B45="","",VLOOKUP(B45,Sheet1!$A$3:$J$47,10,FALSE))</f>
        <v>0</v>
      </c>
      <c r="AB45" s="180" t="str">
        <f>IF(B45="-","0.00",(VLOOKUP(B45,Sheet1!$A$3:$G$47,7,FALSE))*H45/43560)</f>
        <v>0.00</v>
      </c>
      <c r="AC45" s="68"/>
      <c r="AD45" s="68"/>
      <c r="AE45" s="68"/>
      <c r="AF45" s="68"/>
      <c r="AG45" s="68"/>
      <c r="AH45" s="68"/>
      <c r="AI45" s="68"/>
      <c r="AJ45" s="68"/>
      <c r="AK45" s="68"/>
      <c r="AL45" s="68"/>
      <c r="AM45" s="68"/>
    </row>
    <row r="46" spans="2:39" ht="13.5" customHeight="1" x14ac:dyDescent="0.2">
      <c r="B46" s="350" t="s">
        <v>424</v>
      </c>
      <c r="C46" s="351"/>
      <c r="D46" s="197" t="str">
        <f>IF(B46="","",IF($AJ$9=1,VLOOKUP(B46,Sheet1!$A$3:$D$47,3,FALSE),IF($AJ$9=2,VLOOKUP(B46,Sheet1!$A$3:$D$47,4,FALSE),VLOOKUP(B46,Sheet1!$A$3:$D$47,4,FALSE))))</f>
        <v>-</v>
      </c>
      <c r="E46" s="172" t="str">
        <f>IF(B46="-","",L8)</f>
        <v/>
      </c>
      <c r="F46" s="335"/>
      <c r="G46" s="335"/>
      <c r="H46" s="466" t="str">
        <f t="shared" si="2"/>
        <v/>
      </c>
      <c r="I46" s="467"/>
      <c r="J46" s="326" t="str">
        <f t="shared" si="3"/>
        <v/>
      </c>
      <c r="K46" s="326"/>
      <c r="L46" s="326" t="str">
        <f>IF(B46="","",VLOOKUP(B46,Sheet1!$A$3:$F$47,5,FALSE))</f>
        <v>-</v>
      </c>
      <c r="M46" s="326"/>
      <c r="N46" s="326" t="str">
        <f>IF(B46="","",VLOOKUP(B46,Sheet1!$A$3:$F$47,6,FALSE))</f>
        <v>-</v>
      </c>
      <c r="O46" s="326"/>
      <c r="P46" s="49"/>
      <c r="Q46" s="9"/>
      <c r="R46" s="2"/>
      <c r="S46" s="2"/>
      <c r="T46" s="2"/>
      <c r="U46" s="2"/>
      <c r="V46" s="2"/>
      <c r="W46" s="2"/>
      <c r="X46" s="2"/>
      <c r="Y46" s="2"/>
      <c r="Z46" s="2"/>
      <c r="AA46" s="211">
        <f>IF(B46="","",VLOOKUP(B46,Sheet1!$A$3:$J$47,10,FALSE))</f>
        <v>0</v>
      </c>
      <c r="AB46" s="180" t="str">
        <f>IF(B46="-","0.00",(VLOOKUP(B46,Sheet1!$A$3:$G$47,7,FALSE))*H46/43560)</f>
        <v>0.00</v>
      </c>
      <c r="AC46" s="68"/>
      <c r="AD46" s="68"/>
      <c r="AE46" s="68"/>
      <c r="AF46" s="68"/>
      <c r="AG46" s="68"/>
      <c r="AH46" s="68"/>
      <c r="AI46" s="68"/>
      <c r="AJ46" s="68"/>
      <c r="AK46" s="68"/>
      <c r="AL46" s="68"/>
      <c r="AM46" s="68"/>
    </row>
    <row r="47" spans="2:39" ht="13.5" customHeight="1" x14ac:dyDescent="0.2">
      <c r="B47" s="350" t="s">
        <v>424</v>
      </c>
      <c r="C47" s="351"/>
      <c r="D47" s="197" t="str">
        <f>IF(B47="","",IF($AJ$9=1,VLOOKUP(B47,Sheet1!$A$3:$D$47,3,FALSE),IF($AJ$9=2,VLOOKUP(B47,Sheet1!$A$3:$D$47,4,FALSE),VLOOKUP(B47,Sheet1!$A$3:$D$47,4,FALSE))))</f>
        <v>-</v>
      </c>
      <c r="E47" s="172" t="str">
        <f>IF(B47="-","",L8)</f>
        <v/>
      </c>
      <c r="F47" s="335"/>
      <c r="G47" s="335"/>
      <c r="H47" s="466" t="str">
        <f t="shared" si="2"/>
        <v/>
      </c>
      <c r="I47" s="467"/>
      <c r="J47" s="326" t="str">
        <f t="shared" si="3"/>
        <v/>
      </c>
      <c r="K47" s="326"/>
      <c r="L47" s="326" t="str">
        <f>IF(B47="","",VLOOKUP(B47,Sheet1!$A$3:$F$47,5,FALSE))</f>
        <v>-</v>
      </c>
      <c r="M47" s="326"/>
      <c r="N47" s="326" t="str">
        <f>IF(B47="","",VLOOKUP(B47,Sheet1!$A$3:$F$47,6,FALSE))</f>
        <v>-</v>
      </c>
      <c r="O47" s="326"/>
      <c r="P47" s="49"/>
      <c r="Q47" s="9"/>
      <c r="R47" s="2"/>
      <c r="S47" s="2"/>
      <c r="T47" s="2"/>
      <c r="U47" s="2"/>
      <c r="V47" s="2"/>
      <c r="W47" s="2"/>
      <c r="X47" s="2"/>
      <c r="Y47" s="2"/>
      <c r="Z47" s="2"/>
      <c r="AA47" s="211">
        <f>IF(B47="","",VLOOKUP(B47,Sheet1!$A$3:$J$47,10,FALSE))</f>
        <v>0</v>
      </c>
      <c r="AB47" s="180" t="str">
        <f>IF(B47="-","0.00",(VLOOKUP(B47,Sheet1!$A$3:$G$47,7,FALSE))*H47/43560)</f>
        <v>0.00</v>
      </c>
      <c r="AC47" s="68"/>
      <c r="AD47" s="68"/>
      <c r="AE47" s="68"/>
      <c r="AF47" s="68"/>
      <c r="AG47" s="68"/>
      <c r="AH47" s="68"/>
      <c r="AI47" s="68"/>
      <c r="AJ47" s="68"/>
      <c r="AK47" s="68"/>
      <c r="AL47" s="68"/>
      <c r="AM47" s="68"/>
    </row>
    <row r="48" spans="2:39" ht="13.5" customHeight="1" x14ac:dyDescent="0.2">
      <c r="B48" s="350" t="s">
        <v>424</v>
      </c>
      <c r="C48" s="351"/>
      <c r="D48" s="197" t="str">
        <f>IF(B48="","",IF($AJ$9=1,VLOOKUP(B48,Sheet1!$A$3:$D$47,3,FALSE),IF($AJ$9=2,VLOOKUP(B48,Sheet1!$A$3:$D$47,4,FALSE),VLOOKUP(B48,Sheet1!$A$3:$D$47,4,FALSE))))</f>
        <v>-</v>
      </c>
      <c r="E48" s="172" t="str">
        <f>IF(B48="-","",L8)</f>
        <v/>
      </c>
      <c r="F48" s="335"/>
      <c r="G48" s="335"/>
      <c r="H48" s="466" t="str">
        <f t="shared" si="2"/>
        <v/>
      </c>
      <c r="I48" s="467"/>
      <c r="J48" s="326" t="str">
        <f t="shared" si="3"/>
        <v/>
      </c>
      <c r="K48" s="326"/>
      <c r="L48" s="326" t="str">
        <f>IF(B48="","",VLOOKUP(B48,Sheet1!$A$3:$F$47,5,FALSE))</f>
        <v>-</v>
      </c>
      <c r="M48" s="326"/>
      <c r="N48" s="326" t="str">
        <f>IF(B48="","",VLOOKUP(B48,Sheet1!$A$3:$F$47,6,FALSE))</f>
        <v>-</v>
      </c>
      <c r="O48" s="326"/>
      <c r="P48" s="49"/>
      <c r="Q48" s="9"/>
      <c r="R48" s="2"/>
      <c r="S48" s="2"/>
      <c r="T48" s="2"/>
      <c r="U48" s="2"/>
      <c r="V48" s="2"/>
      <c r="W48" s="2"/>
      <c r="X48" s="2"/>
      <c r="Y48" s="2"/>
      <c r="Z48" s="2"/>
      <c r="AA48" s="211">
        <f>IF(B48="","",VLOOKUP(B48,Sheet1!$A$3:$J$47,10,FALSE))</f>
        <v>0</v>
      </c>
      <c r="AB48" s="180" t="str">
        <f>IF(B48="-","0.00",(VLOOKUP(B48,Sheet1!$A$3:$G$47,7,FALSE))*H48/43560)</f>
        <v>0.00</v>
      </c>
      <c r="AC48" s="68"/>
      <c r="AD48" s="68"/>
      <c r="AE48" s="68"/>
      <c r="AF48" s="68"/>
      <c r="AG48" s="68"/>
      <c r="AH48" s="68"/>
      <c r="AI48" s="68"/>
      <c r="AJ48" s="68"/>
      <c r="AK48" s="68"/>
      <c r="AL48" s="68"/>
      <c r="AM48" s="68"/>
    </row>
    <row r="49" spans="2:39" ht="13.5" customHeight="1" x14ac:dyDescent="0.2">
      <c r="B49" s="350" t="s">
        <v>424</v>
      </c>
      <c r="C49" s="351"/>
      <c r="D49" s="197" t="str">
        <f>IF(B49="","",IF($AJ$9=1,VLOOKUP(B49,Sheet1!$A$3:$D$47,3,FALSE),IF($AJ$9=2,VLOOKUP(B49,Sheet1!$A$3:$D$47,4,FALSE),VLOOKUP(B49,Sheet1!$A$3:$D$47,4,FALSE))))</f>
        <v>-</v>
      </c>
      <c r="E49" s="172" t="str">
        <f>IF(B49="-","",L8)</f>
        <v/>
      </c>
      <c r="F49" s="335"/>
      <c r="G49" s="335"/>
      <c r="H49" s="466" t="str">
        <f t="shared" si="2"/>
        <v/>
      </c>
      <c r="I49" s="467"/>
      <c r="J49" s="326" t="str">
        <f t="shared" si="3"/>
        <v/>
      </c>
      <c r="K49" s="326"/>
      <c r="L49" s="326" t="str">
        <f>IF(B49="","",VLOOKUP(B49,Sheet1!$A$3:$F$47,5,FALSE))</f>
        <v>-</v>
      </c>
      <c r="M49" s="326"/>
      <c r="N49" s="326" t="str">
        <f>IF(B49="","",VLOOKUP(B49,Sheet1!$A$3:$F$47,6,FALSE))</f>
        <v>-</v>
      </c>
      <c r="O49" s="326"/>
      <c r="P49" s="49"/>
      <c r="Q49" s="9"/>
      <c r="R49" s="2"/>
      <c r="S49" s="2"/>
      <c r="T49" s="2"/>
      <c r="U49" s="2"/>
      <c r="V49" s="2"/>
      <c r="W49" s="2"/>
      <c r="X49" s="2"/>
      <c r="Y49" s="2"/>
      <c r="Z49" s="2"/>
      <c r="AA49" s="211">
        <f>IF(B49="","",VLOOKUP(B49,Sheet1!$A$3:$J$47,10,FALSE))</f>
        <v>0</v>
      </c>
      <c r="AB49" s="180" t="str">
        <f>IF(B49="-","0.00",(VLOOKUP(B49,Sheet1!$A$3:$G$47,7,FALSE))*H49/43560)</f>
        <v>0.00</v>
      </c>
      <c r="AC49" s="68"/>
      <c r="AD49" s="68"/>
      <c r="AE49" s="68"/>
      <c r="AF49" s="68"/>
      <c r="AG49" s="68"/>
      <c r="AH49" s="68"/>
      <c r="AI49" s="68"/>
      <c r="AJ49" s="68"/>
      <c r="AK49" s="68"/>
      <c r="AL49" s="68"/>
      <c r="AM49" s="68"/>
    </row>
    <row r="50" spans="2:39" ht="13.5" customHeight="1" x14ac:dyDescent="0.2">
      <c r="B50" s="350" t="s">
        <v>424</v>
      </c>
      <c r="C50" s="351"/>
      <c r="D50" s="197" t="str">
        <f>IF(B50="","",IF($AJ$9=1,VLOOKUP(B50,Sheet1!$A$3:$D$47,3,FALSE),IF($AJ$9=2,VLOOKUP(B50,Sheet1!$A$3:$D$47,4,FALSE),VLOOKUP(B50,Sheet1!$A$3:$D$47,4,FALSE))))</f>
        <v>-</v>
      </c>
      <c r="E50" s="172" t="str">
        <f>IF(B50="-","",L8)</f>
        <v/>
      </c>
      <c r="F50" s="335"/>
      <c r="G50" s="335"/>
      <c r="H50" s="466" t="str">
        <f t="shared" si="2"/>
        <v/>
      </c>
      <c r="I50" s="467"/>
      <c r="J50" s="326" t="str">
        <f t="shared" si="3"/>
        <v/>
      </c>
      <c r="K50" s="326"/>
      <c r="L50" s="326" t="str">
        <f>IF(B50="","",VLOOKUP(B50,Sheet1!$A$3:$F$47,5,FALSE))</f>
        <v>-</v>
      </c>
      <c r="M50" s="326"/>
      <c r="N50" s="326" t="str">
        <f>IF(B50="","",VLOOKUP(B50,Sheet1!$A$3:$F$47,6,FALSE))</f>
        <v>-</v>
      </c>
      <c r="O50" s="326"/>
      <c r="P50" s="49"/>
      <c r="Q50" s="9"/>
      <c r="R50" s="2"/>
      <c r="S50" s="2"/>
      <c r="T50" s="2"/>
      <c r="U50" s="2"/>
      <c r="V50" s="2"/>
      <c r="W50" s="2"/>
      <c r="X50" s="2"/>
      <c r="Y50" s="2"/>
      <c r="Z50" s="2"/>
      <c r="AA50" s="211">
        <f>IF(B50="","",VLOOKUP(B50,Sheet1!$A$3:$J$47,10,FALSE))</f>
        <v>0</v>
      </c>
      <c r="AB50" s="180" t="str">
        <f>IF(B50="-","0.00",(VLOOKUP(B50,Sheet1!$A$3:$G$47,7,FALSE))*H50/43560)</f>
        <v>0.00</v>
      </c>
      <c r="AC50" s="68"/>
      <c r="AD50" s="68"/>
      <c r="AE50" s="68"/>
      <c r="AF50" s="68"/>
      <c r="AG50" s="68"/>
      <c r="AH50" s="68"/>
      <c r="AI50" s="68"/>
      <c r="AJ50" s="68"/>
      <c r="AK50" s="68"/>
      <c r="AL50" s="68"/>
      <c r="AM50" s="68"/>
    </row>
    <row r="51" spans="2:39" ht="13.5" customHeight="1" x14ac:dyDescent="0.2">
      <c r="B51" s="350" t="s">
        <v>424</v>
      </c>
      <c r="C51" s="351"/>
      <c r="D51" s="197" t="str">
        <f>IF(B51="","",IF($AJ$9=1,VLOOKUP(B51,Sheet1!$A$3:$D$47,3,FALSE),IF($AJ$9=2,VLOOKUP(B51,Sheet1!$A$3:$D$47,4,FALSE),VLOOKUP(B51,Sheet1!$A$3:$D$47,4,FALSE))))</f>
        <v>-</v>
      </c>
      <c r="E51" s="172" t="str">
        <f>IF(B51="-","",L8)</f>
        <v/>
      </c>
      <c r="F51" s="335"/>
      <c r="G51" s="335"/>
      <c r="H51" s="466" t="str">
        <f t="shared" si="2"/>
        <v/>
      </c>
      <c r="I51" s="467"/>
      <c r="J51" s="326" t="str">
        <f t="shared" ref="J51:J53" si="4">IF(F51="","",E51*H51)</f>
        <v/>
      </c>
      <c r="K51" s="326"/>
      <c r="L51" s="326" t="str">
        <f>IF(B51="","",VLOOKUP(B51,Sheet1!$A$3:$F$47,5,FALSE))</f>
        <v>-</v>
      </c>
      <c r="M51" s="326"/>
      <c r="N51" s="326" t="str">
        <f>IF(B51="","",VLOOKUP(B51,Sheet1!$A$3:$F$47,6,FALSE))</f>
        <v>-</v>
      </c>
      <c r="O51" s="326"/>
      <c r="P51" s="49"/>
      <c r="Q51" s="9"/>
      <c r="R51" s="2"/>
      <c r="S51" s="2"/>
      <c r="T51" s="2"/>
      <c r="U51" s="2"/>
      <c r="V51" s="2"/>
      <c r="W51" s="2"/>
      <c r="X51" s="2"/>
      <c r="Y51" s="2"/>
      <c r="Z51" s="2"/>
      <c r="AA51" s="211">
        <f>IF(B51="","",VLOOKUP(B51,Sheet1!$A$3:$J$47,10,FALSE))</f>
        <v>0</v>
      </c>
      <c r="AB51" s="180" t="str">
        <f>IF(B51="-","0.00",(VLOOKUP(B51,Sheet1!$A$3:$G$47,7,FALSE))*H51/43560)</f>
        <v>0.00</v>
      </c>
      <c r="AC51" s="68"/>
      <c r="AD51" s="68"/>
      <c r="AE51" s="68"/>
      <c r="AF51" s="68"/>
      <c r="AG51" s="68"/>
      <c r="AH51" s="68"/>
      <c r="AI51" s="68"/>
      <c r="AJ51" s="68"/>
      <c r="AK51" s="68"/>
      <c r="AL51" s="68"/>
      <c r="AM51" s="68"/>
    </row>
    <row r="52" spans="2:39" ht="13.5" customHeight="1" x14ac:dyDescent="0.2">
      <c r="B52" s="350" t="s">
        <v>424</v>
      </c>
      <c r="C52" s="351"/>
      <c r="D52" s="197" t="str">
        <f>IF(B52="","",IF($AJ$9=1,VLOOKUP(B52,Sheet1!$A$3:$D$47,3,FALSE),IF($AJ$9=2,VLOOKUP(B52,Sheet1!$A$3:$D$47,4,FALSE),VLOOKUP(B52,Sheet1!$A$3:$D$47,4,FALSE))))</f>
        <v>-</v>
      </c>
      <c r="E52" s="172" t="str">
        <f>IF(B52="-","",L8)</f>
        <v/>
      </c>
      <c r="F52" s="335"/>
      <c r="G52" s="335"/>
      <c r="H52" s="466" t="str">
        <f t="shared" si="2"/>
        <v/>
      </c>
      <c r="I52" s="467"/>
      <c r="J52" s="326" t="str">
        <f t="shared" si="4"/>
        <v/>
      </c>
      <c r="K52" s="326"/>
      <c r="L52" s="326" t="str">
        <f>IF(B52="","",VLOOKUP(B52,Sheet1!$A$3:$F$47,5,FALSE))</f>
        <v>-</v>
      </c>
      <c r="M52" s="326"/>
      <c r="N52" s="326" t="str">
        <f>IF(B52="","",VLOOKUP(B52,Sheet1!$A$3:$F$47,6,FALSE))</f>
        <v>-</v>
      </c>
      <c r="O52" s="326"/>
      <c r="P52" s="49"/>
      <c r="Q52" s="9"/>
      <c r="R52" s="2"/>
      <c r="S52" s="2"/>
      <c r="T52" s="2"/>
      <c r="U52" s="2"/>
      <c r="V52" s="2"/>
      <c r="W52" s="2"/>
      <c r="X52" s="2"/>
      <c r="Y52" s="2"/>
      <c r="Z52" s="2"/>
      <c r="AA52" s="211">
        <f>IF(B52="","",VLOOKUP(B52,Sheet1!$A$3:$J$47,10,FALSE))</f>
        <v>0</v>
      </c>
      <c r="AB52" s="180" t="str">
        <f>IF(B52="-","0.00",(VLOOKUP(B52,Sheet1!$A$3:$G$47,7,FALSE))*H52/43560)</f>
        <v>0.00</v>
      </c>
      <c r="AC52" s="68"/>
      <c r="AD52" s="68"/>
      <c r="AE52" s="68"/>
      <c r="AF52" s="68"/>
      <c r="AG52" s="68"/>
      <c r="AH52" s="68"/>
      <c r="AI52" s="68"/>
      <c r="AJ52" s="68"/>
      <c r="AK52" s="68"/>
      <c r="AL52" s="68"/>
      <c r="AM52" s="68"/>
    </row>
    <row r="53" spans="2:39" ht="13.5" customHeight="1" x14ac:dyDescent="0.2">
      <c r="B53" s="350" t="s">
        <v>424</v>
      </c>
      <c r="C53" s="351"/>
      <c r="D53" s="197" t="str">
        <f>IF(B53="","",IF($AJ$9=1,VLOOKUP(B53,Sheet1!$A$3:$D$47,3,FALSE),IF($AJ$9=2,VLOOKUP(B53,Sheet1!$A$3:$D$47,4,FALSE),VLOOKUP(B53,Sheet1!$A$3:$D$47,4,FALSE))))</f>
        <v>-</v>
      </c>
      <c r="E53" s="172" t="str">
        <f>IF(B53="-","",L8)</f>
        <v/>
      </c>
      <c r="F53" s="335"/>
      <c r="G53" s="335"/>
      <c r="H53" s="466" t="str">
        <f t="shared" si="2"/>
        <v/>
      </c>
      <c r="I53" s="467"/>
      <c r="J53" s="326" t="str">
        <f t="shared" si="4"/>
        <v/>
      </c>
      <c r="K53" s="326"/>
      <c r="L53" s="326" t="str">
        <f>IF(B53="","",VLOOKUP(B53,Sheet1!$A$3:$F$47,5,FALSE))</f>
        <v>-</v>
      </c>
      <c r="M53" s="326"/>
      <c r="N53" s="326" t="str">
        <f>IF(B53="","",VLOOKUP(B53,Sheet1!$A$3:$F$47,6,FALSE))</f>
        <v>-</v>
      </c>
      <c r="O53" s="326"/>
      <c r="P53" s="49"/>
      <c r="Q53" s="9"/>
      <c r="R53" s="2"/>
      <c r="S53" s="2"/>
      <c r="T53" s="2"/>
      <c r="U53" s="2"/>
      <c r="V53" s="2"/>
      <c r="W53" s="2"/>
      <c r="X53" s="2"/>
      <c r="Y53" s="2"/>
      <c r="Z53" s="2"/>
      <c r="AA53" s="211">
        <f>IF(B53="","",VLOOKUP(B53,Sheet1!$A$3:$J$47,10,FALSE))</f>
        <v>0</v>
      </c>
      <c r="AB53" s="180" t="str">
        <f>IF(B53="-","0.00",(VLOOKUP(B53,Sheet1!$A$3:$G$47,7,FALSE))*H53/43560)</f>
        <v>0.00</v>
      </c>
      <c r="AC53" s="68"/>
      <c r="AD53" s="71"/>
      <c r="AE53" s="68"/>
      <c r="AF53" s="68"/>
      <c r="AG53" s="68"/>
      <c r="AH53" s="68"/>
      <c r="AI53" s="68"/>
      <c r="AJ53" s="68"/>
      <c r="AK53" s="68"/>
      <c r="AL53" s="68"/>
      <c r="AM53" s="68"/>
    </row>
    <row r="54" spans="2:39" ht="13.5" customHeight="1" thickBot="1" x14ac:dyDescent="0.25">
      <c r="B54" s="350" t="s">
        <v>424</v>
      </c>
      <c r="C54" s="351"/>
      <c r="D54" s="199" t="str">
        <f>IF(B54="","",IF($AJ$9=1,VLOOKUP(B54,Sheet1!$A$3:$D$47,3,FALSE),IF($AJ$9=2,VLOOKUP(B54,Sheet1!$A$3:$D$47,4,FALSE),VLOOKUP(B54,Sheet1!$A$3:$D$47,4,FALSE))))</f>
        <v>-</v>
      </c>
      <c r="E54" s="173" t="str">
        <f>IF(B54="-","",L8)</f>
        <v/>
      </c>
      <c r="F54" s="330"/>
      <c r="G54" s="330"/>
      <c r="H54" s="371" t="str">
        <f t="shared" si="2"/>
        <v/>
      </c>
      <c r="I54" s="372"/>
      <c r="J54" s="329" t="str">
        <f t="shared" si="1"/>
        <v/>
      </c>
      <c r="K54" s="329"/>
      <c r="L54" s="329" t="str">
        <f>IF(B54="","",VLOOKUP(B54,Sheet1!$A$3:$F$47,5,FALSE))</f>
        <v>-</v>
      </c>
      <c r="M54" s="329"/>
      <c r="N54" s="329" t="str">
        <f>IF(B54="","",VLOOKUP(B54,Sheet1!$A$3:$F$47,6,FALSE))</f>
        <v>-</v>
      </c>
      <c r="O54" s="329"/>
      <c r="P54" s="181" t="e">
        <f>IF(B54="","",VLOOKUP(B54,$Q$70:$V$101,6,FALSE))</f>
        <v>#N/A</v>
      </c>
      <c r="Q54" s="182"/>
      <c r="R54" s="183"/>
      <c r="S54" s="183"/>
      <c r="T54" s="183"/>
      <c r="U54" s="183"/>
      <c r="V54" s="183"/>
      <c r="W54" s="183"/>
      <c r="X54" s="183"/>
      <c r="Y54" s="183"/>
      <c r="Z54" s="183"/>
      <c r="AA54" s="211">
        <f>IF(B54="","",VLOOKUP(B54,Sheet1!$A$3:$J$47,10,FALSE))</f>
        <v>0</v>
      </c>
      <c r="AB54" s="184" t="str">
        <f>IF(B54="-","0.00",(VLOOKUP(B54,Sheet1!$A$3:$G$47,7,FALSE))*H54/43560)</f>
        <v>0.00</v>
      </c>
      <c r="AC54" s="68"/>
      <c r="AD54" s="68"/>
      <c r="AE54" s="68"/>
      <c r="AF54" s="68"/>
      <c r="AG54" s="68"/>
      <c r="AH54" s="68"/>
      <c r="AI54" s="68"/>
      <c r="AJ54" s="68"/>
      <c r="AK54" s="68"/>
      <c r="AL54" s="68"/>
      <c r="AM54" s="68"/>
    </row>
    <row r="55" spans="2:39" ht="22.9" customHeight="1" thickBot="1" x14ac:dyDescent="0.25">
      <c r="C55" s="15"/>
      <c r="D55" s="11"/>
      <c r="E55" s="178"/>
      <c r="F55" s="368">
        <f>SUM(F35:G54)</f>
        <v>0</v>
      </c>
      <c r="G55" s="369"/>
      <c r="H55" s="471" t="s">
        <v>421</v>
      </c>
      <c r="I55" s="472"/>
      <c r="J55" s="327">
        <f>SUM(J35:K54)</f>
        <v>0</v>
      </c>
      <c r="K55" s="328"/>
      <c r="L55" s="213"/>
      <c r="M55" s="473" t="s">
        <v>423</v>
      </c>
      <c r="N55" s="474"/>
      <c r="O55" s="474"/>
      <c r="P55" s="221"/>
      <c r="Q55" s="215"/>
      <c r="R55" s="214"/>
      <c r="S55" s="214"/>
      <c r="T55" s="214"/>
      <c r="U55" s="214"/>
      <c r="V55" s="214"/>
      <c r="W55" s="214"/>
      <c r="X55" s="214"/>
      <c r="Y55" s="214"/>
      <c r="Z55" s="214"/>
      <c r="AA55" s="214"/>
      <c r="AB55" s="222">
        <f>SUM(AB35:AB54)</f>
        <v>0</v>
      </c>
      <c r="AC55" s="68"/>
      <c r="AD55" s="68"/>
      <c r="AE55" s="68"/>
      <c r="AF55" s="68"/>
      <c r="AG55" s="68"/>
      <c r="AH55" s="68"/>
      <c r="AI55" s="68"/>
      <c r="AJ55" s="68"/>
      <c r="AK55" s="68"/>
      <c r="AL55" s="68"/>
      <c r="AM55" s="68"/>
    </row>
    <row r="56" spans="2:39" ht="22.9" customHeight="1" x14ac:dyDescent="0.2">
      <c r="B56" s="357" t="s">
        <v>171</v>
      </c>
      <c r="C56" s="357"/>
      <c r="D56" s="357"/>
      <c r="E56" s="358" t="str">
        <f>IF(L8="","",SUM(J55/L8))</f>
        <v/>
      </c>
      <c r="F56" s="358"/>
      <c r="G56" s="358"/>
      <c r="L56" s="2"/>
      <c r="M56" s="2"/>
      <c r="N56" s="12" t="s">
        <v>88</v>
      </c>
      <c r="O56" s="288" t="e">
        <f>AVERAGEIF(AA35:AA54, "&gt;0")</f>
        <v>#DIV/0!</v>
      </c>
      <c r="P56" s="51" t="e">
        <f>IF(N35="","",SUM(P35:P54)/COUNTIF(P35:P54,"&gt;0"))</f>
        <v>#N/A</v>
      </c>
      <c r="Q56" s="7"/>
      <c r="AC56" s="68"/>
      <c r="AD56" s="68"/>
      <c r="AE56" s="68"/>
      <c r="AF56" s="68"/>
      <c r="AG56" s="68"/>
      <c r="AH56" s="68"/>
      <c r="AI56" s="68"/>
      <c r="AJ56" s="68"/>
      <c r="AK56" s="68"/>
      <c r="AL56" s="68"/>
      <c r="AM56" s="68"/>
    </row>
    <row r="57" spans="2:39" ht="15.6" customHeight="1" thickBot="1" x14ac:dyDescent="0.25">
      <c r="B57" s="6" t="s">
        <v>37</v>
      </c>
      <c r="Q57" s="7"/>
      <c r="AC57" s="68"/>
      <c r="AD57" s="68"/>
      <c r="AE57" s="68"/>
      <c r="AF57" s="68"/>
      <c r="AG57" s="68"/>
      <c r="AH57" s="68"/>
      <c r="AI57" s="68"/>
      <c r="AJ57" s="68"/>
      <c r="AK57" s="68"/>
      <c r="AL57" s="68"/>
      <c r="AM57" s="68"/>
    </row>
    <row r="58" spans="2:39" ht="13.15" customHeight="1" x14ac:dyDescent="0.2">
      <c r="B58" s="359"/>
      <c r="C58" s="360"/>
      <c r="D58" s="360"/>
      <c r="E58" s="360"/>
      <c r="F58" s="360"/>
      <c r="G58" s="360"/>
      <c r="H58" s="360"/>
      <c r="I58" s="360"/>
      <c r="J58" s="360"/>
      <c r="K58" s="360"/>
      <c r="L58" s="360"/>
      <c r="M58" s="360"/>
      <c r="N58" s="360"/>
      <c r="O58" s="361"/>
      <c r="Q58" s="10"/>
      <c r="AC58" s="68"/>
      <c r="AD58" s="68"/>
      <c r="AE58" s="68"/>
      <c r="AF58" s="68"/>
      <c r="AG58" s="68"/>
      <c r="AH58" s="68"/>
      <c r="AI58" s="68"/>
      <c r="AJ58" s="68"/>
      <c r="AK58" s="68"/>
      <c r="AL58" s="68"/>
      <c r="AM58" s="68"/>
    </row>
    <row r="59" spans="2:39" s="14" customFormat="1" ht="13.15" customHeight="1" x14ac:dyDescent="0.2">
      <c r="B59" s="362"/>
      <c r="C59" s="363"/>
      <c r="D59" s="363"/>
      <c r="E59" s="363"/>
      <c r="F59" s="363"/>
      <c r="G59" s="363"/>
      <c r="H59" s="363"/>
      <c r="I59" s="363"/>
      <c r="J59" s="363"/>
      <c r="K59" s="363"/>
      <c r="L59" s="363"/>
      <c r="M59" s="363"/>
      <c r="N59" s="363"/>
      <c r="O59" s="364"/>
      <c r="Q59" s="7"/>
      <c r="AB59" s="103"/>
      <c r="AC59" s="68"/>
      <c r="AD59" s="68"/>
      <c r="AE59" s="68"/>
      <c r="AF59" s="68"/>
      <c r="AG59" s="68"/>
      <c r="AH59" s="68"/>
      <c r="AI59" s="68"/>
      <c r="AJ59" s="68"/>
      <c r="AK59" s="68"/>
      <c r="AL59" s="68"/>
      <c r="AM59" s="68"/>
    </row>
    <row r="60" spans="2:39" s="44" customFormat="1" ht="13.15" customHeight="1" thickBot="1" x14ac:dyDescent="0.25">
      <c r="B60" s="365"/>
      <c r="C60" s="366"/>
      <c r="D60" s="366"/>
      <c r="E60" s="366"/>
      <c r="F60" s="366"/>
      <c r="G60" s="366"/>
      <c r="H60" s="366"/>
      <c r="I60" s="366"/>
      <c r="J60" s="366"/>
      <c r="K60" s="366"/>
      <c r="L60" s="366"/>
      <c r="M60" s="366"/>
      <c r="N60" s="366"/>
      <c r="O60" s="367"/>
      <c r="AB60" s="104"/>
      <c r="AC60" s="70"/>
      <c r="AD60" s="70"/>
      <c r="AE60" s="70"/>
      <c r="AF60" s="70"/>
      <c r="AG60" s="70"/>
      <c r="AH60" s="70"/>
      <c r="AI60" s="70"/>
      <c r="AJ60" s="70"/>
      <c r="AK60" s="70"/>
      <c r="AL60" s="70"/>
      <c r="AM60" s="70"/>
    </row>
    <row r="61" spans="2:39" ht="9.75" customHeight="1" x14ac:dyDescent="0.2">
      <c r="B61" s="44"/>
      <c r="C61" s="44"/>
      <c r="D61" s="44"/>
      <c r="E61" s="44"/>
      <c r="F61" s="44"/>
      <c r="G61" s="44"/>
      <c r="H61" s="44"/>
      <c r="I61" s="44"/>
      <c r="J61" s="44"/>
      <c r="K61" s="44"/>
      <c r="L61" s="44"/>
      <c r="M61" s="44"/>
      <c r="N61" s="44"/>
      <c r="O61" s="44"/>
      <c r="Q61" s="7"/>
      <c r="AC61" s="68"/>
      <c r="AD61" s="68"/>
      <c r="AE61" s="68"/>
      <c r="AF61" s="68"/>
      <c r="AG61" s="68"/>
      <c r="AH61" s="68"/>
      <c r="AI61" s="68"/>
      <c r="AJ61" s="68"/>
      <c r="AK61" s="68"/>
      <c r="AL61" s="68"/>
      <c r="AM61" s="68"/>
    </row>
    <row r="62" spans="2:39" ht="13.15" customHeight="1" x14ac:dyDescent="0.2">
      <c r="B62" s="36" t="s">
        <v>174</v>
      </c>
      <c r="C62" s="356"/>
      <c r="D62" s="356"/>
      <c r="E62" s="356"/>
      <c r="F62" s="356"/>
      <c r="H62" s="36" t="s">
        <v>38</v>
      </c>
      <c r="I62" s="370"/>
      <c r="J62" s="356"/>
      <c r="K62" s="356"/>
      <c r="L62" s="19"/>
      <c r="M62" s="19"/>
      <c r="N62" s="19"/>
      <c r="O62" s="32"/>
      <c r="Q62" s="7"/>
      <c r="AC62" s="68"/>
      <c r="AD62" s="68"/>
      <c r="AE62" s="68"/>
      <c r="AF62" s="68"/>
      <c r="AG62" s="68"/>
      <c r="AH62" s="68"/>
      <c r="AI62" s="68"/>
      <c r="AJ62" s="68"/>
      <c r="AK62" s="68"/>
      <c r="AL62" s="68"/>
      <c r="AM62" s="68"/>
    </row>
    <row r="63" spans="2:39" s="21" customFormat="1" ht="15" customHeight="1" x14ac:dyDescent="0.2">
      <c r="B63" s="18"/>
      <c r="C63" s="33"/>
      <c r="D63" s="33"/>
      <c r="E63" s="33"/>
      <c r="F63" s="33"/>
      <c r="G63" s="35"/>
      <c r="H63" s="36"/>
      <c r="I63" s="33"/>
      <c r="J63" s="33"/>
      <c r="K63" s="33"/>
      <c r="L63" s="19"/>
      <c r="M63" s="19"/>
      <c r="N63" s="19"/>
      <c r="O63" s="32"/>
      <c r="Q63" s="19"/>
      <c r="AB63" s="105"/>
      <c r="AC63" s="69"/>
      <c r="AD63" s="69"/>
      <c r="AE63" s="69"/>
      <c r="AF63" s="69"/>
      <c r="AG63" s="69"/>
      <c r="AH63" s="69"/>
      <c r="AI63" s="69"/>
      <c r="AJ63" s="69"/>
      <c r="AK63" s="69"/>
      <c r="AL63" s="69"/>
      <c r="AM63" s="69"/>
    </row>
    <row r="64" spans="2:39" s="21" customFormat="1" ht="13.15" customHeight="1" x14ac:dyDescent="0.2">
      <c r="B64" s="36" t="s">
        <v>173</v>
      </c>
      <c r="C64" s="347"/>
      <c r="D64" s="348"/>
      <c r="E64" s="348"/>
      <c r="F64" s="348"/>
      <c r="G64" s="35"/>
      <c r="H64" s="36" t="s">
        <v>38</v>
      </c>
      <c r="I64" s="349"/>
      <c r="J64" s="348"/>
      <c r="K64" s="348"/>
      <c r="L64" s="19"/>
      <c r="M64" s="35" t="s">
        <v>175</v>
      </c>
      <c r="N64" s="347"/>
      <c r="O64" s="348"/>
      <c r="Q64" s="19"/>
      <c r="AB64" s="105"/>
      <c r="AC64" s="69"/>
      <c r="AD64" s="69"/>
      <c r="AE64" s="69"/>
      <c r="AF64" s="69"/>
      <c r="AG64" s="69"/>
      <c r="AH64" s="69"/>
      <c r="AI64" s="69"/>
      <c r="AJ64" s="69"/>
      <c r="AK64" s="69"/>
      <c r="AL64" s="69"/>
      <c r="AM64" s="69"/>
    </row>
    <row r="65" spans="2:39" s="21" customFormat="1" ht="19.5" customHeight="1" x14ac:dyDescent="0.25">
      <c r="B65" s="421" t="s">
        <v>54</v>
      </c>
      <c r="C65" s="421"/>
      <c r="D65" s="421"/>
      <c r="E65" s="421"/>
      <c r="F65" s="421"/>
      <c r="G65" s="421"/>
      <c r="H65" s="421"/>
      <c r="I65" s="421"/>
      <c r="J65" s="421"/>
      <c r="K65" s="421"/>
      <c r="L65" s="421"/>
      <c r="M65" s="421"/>
      <c r="N65" s="421"/>
      <c r="O65" s="421"/>
      <c r="AB65" s="105"/>
      <c r="AC65" s="69"/>
      <c r="AD65" s="69"/>
      <c r="AE65" s="69"/>
      <c r="AF65" s="69"/>
      <c r="AG65" s="69"/>
      <c r="AH65" s="69"/>
      <c r="AI65" s="69"/>
      <c r="AJ65" s="69"/>
      <c r="AK65" s="69"/>
      <c r="AL65" s="69"/>
      <c r="AM65" s="69"/>
    </row>
    <row r="66" spans="2:39" s="21" customFormat="1" ht="14.25" customHeight="1" x14ac:dyDescent="0.2">
      <c r="B66" s="22"/>
      <c r="C66" s="22"/>
      <c r="D66" s="22"/>
      <c r="E66" s="22"/>
      <c r="F66" s="22"/>
      <c r="G66" s="22"/>
      <c r="H66" s="22"/>
      <c r="I66" s="23"/>
      <c r="J66" s="23"/>
      <c r="K66" s="23"/>
      <c r="L66" s="23"/>
      <c r="M66" s="23"/>
      <c r="N66" s="23"/>
      <c r="O66" s="24"/>
      <c r="R66" s="395" t="s">
        <v>12</v>
      </c>
      <c r="S66" s="395" t="s">
        <v>6</v>
      </c>
      <c r="T66" s="395" t="s">
        <v>18</v>
      </c>
      <c r="U66" s="381" t="s">
        <v>39</v>
      </c>
      <c r="AB66" s="105"/>
      <c r="AC66" s="69"/>
      <c r="AD66" s="69"/>
      <c r="AE66" s="69"/>
      <c r="AF66" s="69"/>
      <c r="AG66" s="69"/>
      <c r="AH66" s="69"/>
      <c r="AI66" s="69"/>
      <c r="AJ66" s="69"/>
      <c r="AK66" s="69"/>
      <c r="AL66" s="69"/>
      <c r="AM66" s="69"/>
    </row>
    <row r="67" spans="2:39" s="21" customFormat="1" ht="14.25" customHeight="1" x14ac:dyDescent="0.2">
      <c r="B67" s="113" t="s">
        <v>62</v>
      </c>
      <c r="C67" s="411" t="str">
        <f>IF(C5="","",C5)</f>
        <v/>
      </c>
      <c r="D67" s="411"/>
      <c r="E67" s="411"/>
      <c r="F67" s="411"/>
      <c r="G67" s="411"/>
      <c r="H67" s="411"/>
      <c r="I67" s="409" t="s">
        <v>64</v>
      </c>
      <c r="J67" s="409"/>
      <c r="K67" s="409"/>
      <c r="L67" s="428" t="str">
        <f>IF(L5="","",L5)</f>
        <v/>
      </c>
      <c r="M67" s="428"/>
      <c r="N67" s="428"/>
      <c r="O67" s="428"/>
      <c r="R67" s="395"/>
      <c r="S67" s="395"/>
      <c r="T67" s="395"/>
      <c r="U67" s="381"/>
      <c r="AB67" s="105"/>
      <c r="AC67" s="69"/>
      <c r="AD67" s="69"/>
      <c r="AE67" s="69"/>
      <c r="AF67" s="69"/>
      <c r="AG67" s="69"/>
      <c r="AH67" s="69"/>
      <c r="AI67" s="69"/>
      <c r="AJ67" s="69"/>
      <c r="AK67" s="69"/>
      <c r="AL67" s="69"/>
      <c r="AM67" s="69"/>
    </row>
    <row r="68" spans="2:39" s="21" customFormat="1" ht="13.9" customHeight="1" x14ac:dyDescent="0.2">
      <c r="B68" s="113" t="s">
        <v>63</v>
      </c>
      <c r="C68" s="300" t="str">
        <f>IF(C6="","",C6)</f>
        <v/>
      </c>
      <c r="D68" s="300"/>
      <c r="E68" s="300"/>
      <c r="F68" s="300"/>
      <c r="G68" s="300"/>
      <c r="H68" s="300"/>
      <c r="I68" s="409" t="s">
        <v>65</v>
      </c>
      <c r="J68" s="409"/>
      <c r="K68" s="409"/>
      <c r="L68" s="408" t="str">
        <f>IF(L6="","",L6)</f>
        <v/>
      </c>
      <c r="M68" s="408"/>
      <c r="N68" s="408"/>
      <c r="O68" s="408"/>
      <c r="Q68" s="25" t="s">
        <v>0</v>
      </c>
      <c r="R68" s="395"/>
      <c r="S68" s="395"/>
      <c r="T68" s="395"/>
      <c r="U68" s="381"/>
      <c r="AB68" s="105"/>
      <c r="AC68" s="69"/>
      <c r="AD68" s="69"/>
      <c r="AE68" s="69"/>
      <c r="AF68" s="69"/>
      <c r="AG68" s="69"/>
      <c r="AH68" s="69"/>
      <c r="AI68" s="69"/>
      <c r="AJ68" s="69"/>
      <c r="AK68" s="69"/>
      <c r="AL68" s="69"/>
      <c r="AM68" s="69"/>
    </row>
    <row r="69" spans="2:39" s="21" customFormat="1" ht="14.25" customHeight="1" x14ac:dyDescent="0.2">
      <c r="B69" s="114" t="s">
        <v>166</v>
      </c>
      <c r="C69" s="411" t="str">
        <f>IF(C7="","",C7)</f>
        <v/>
      </c>
      <c r="D69" s="411"/>
      <c r="E69" s="27"/>
      <c r="F69" s="30"/>
      <c r="G69" s="27"/>
      <c r="H69" s="410" t="s">
        <v>155</v>
      </c>
      <c r="I69" s="410"/>
      <c r="J69" s="410"/>
      <c r="K69" s="410"/>
      <c r="L69" s="408" t="str">
        <f>IF(L7="","",L7)</f>
        <v/>
      </c>
      <c r="M69" s="408"/>
      <c r="N69" s="408"/>
      <c r="O69" s="408"/>
      <c r="Q69" s="28"/>
      <c r="R69" s="396"/>
      <c r="S69" s="396"/>
      <c r="T69" s="396"/>
      <c r="U69" s="397"/>
      <c r="AB69" s="105"/>
      <c r="AC69" s="69"/>
      <c r="AD69" s="69"/>
      <c r="AE69" s="69"/>
      <c r="AF69" s="69"/>
      <c r="AG69" s="69"/>
      <c r="AH69" s="69"/>
      <c r="AI69" s="69"/>
      <c r="AJ69" s="69"/>
      <c r="AK69" s="69"/>
      <c r="AL69" s="69"/>
      <c r="AM69" s="69"/>
    </row>
    <row r="70" spans="2:39" s="21" customFormat="1" ht="14.25" customHeight="1" thickBot="1" x14ac:dyDescent="0.25">
      <c r="B70" s="112" t="s">
        <v>68</v>
      </c>
      <c r="C70" s="286" t="str">
        <f>IF(C8="","",C8)</f>
        <v/>
      </c>
      <c r="D70" s="112" t="s">
        <v>67</v>
      </c>
      <c r="E70" s="286" t="str">
        <f>IF(E8="","",E8)</f>
        <v/>
      </c>
      <c r="F70" s="414" t="s">
        <v>66</v>
      </c>
      <c r="G70" s="414"/>
      <c r="H70" s="417" t="str">
        <f>IF(H8="","",H8)</f>
        <v/>
      </c>
      <c r="I70" s="417"/>
      <c r="J70" s="415" t="s">
        <v>167</v>
      </c>
      <c r="K70" s="415"/>
      <c r="L70" s="415"/>
      <c r="M70" s="416" t="str">
        <f>IF(L8="","",L8)</f>
        <v/>
      </c>
      <c r="N70" s="416"/>
      <c r="O70" s="416"/>
      <c r="Q70" s="45" t="s">
        <v>97</v>
      </c>
      <c r="R70" s="63" t="s">
        <v>14</v>
      </c>
      <c r="S70" s="64">
        <v>10</v>
      </c>
      <c r="T70" s="65" t="s">
        <v>20</v>
      </c>
      <c r="U70" s="63" t="s">
        <v>11</v>
      </c>
      <c r="V70" s="21">
        <v>0.5</v>
      </c>
      <c r="AB70" s="105"/>
      <c r="AC70" s="69"/>
      <c r="AD70" s="69"/>
      <c r="AE70" s="69"/>
      <c r="AF70" s="69"/>
      <c r="AG70" s="69"/>
      <c r="AH70" s="69"/>
      <c r="AI70" s="69"/>
      <c r="AJ70" s="69"/>
      <c r="AK70" s="69"/>
      <c r="AL70" s="69"/>
      <c r="AM70" s="69"/>
    </row>
    <row r="71" spans="2:39" s="21" customFormat="1" ht="8.25" customHeight="1" thickTop="1" x14ac:dyDescent="0.2">
      <c r="B71" s="111"/>
      <c r="C71" s="29"/>
      <c r="D71" s="111"/>
      <c r="E71" s="29"/>
      <c r="F71" s="111"/>
      <c r="G71" s="111"/>
      <c r="H71" s="29"/>
      <c r="I71" s="30"/>
      <c r="J71" s="30"/>
      <c r="K71" s="30"/>
      <c r="L71" s="26"/>
      <c r="M71" s="109"/>
      <c r="N71" s="26"/>
      <c r="O71" s="30"/>
      <c r="Q71" s="45" t="s">
        <v>2</v>
      </c>
      <c r="R71" s="46" t="s">
        <v>13</v>
      </c>
      <c r="S71" s="46">
        <v>50</v>
      </c>
      <c r="T71" s="46" t="s">
        <v>17</v>
      </c>
      <c r="U71" s="46" t="s">
        <v>10</v>
      </c>
      <c r="V71" s="21">
        <v>1.25</v>
      </c>
      <c r="AB71" s="105"/>
      <c r="AC71" s="69"/>
      <c r="AD71" s="69"/>
      <c r="AE71" s="69"/>
      <c r="AF71" s="69"/>
      <c r="AG71" s="69"/>
      <c r="AH71" s="69"/>
      <c r="AI71" s="69"/>
      <c r="AJ71" s="69"/>
      <c r="AK71" s="69"/>
      <c r="AL71" s="69"/>
      <c r="AM71" s="69"/>
    </row>
    <row r="72" spans="2:39" s="21" customFormat="1" ht="27.75" customHeight="1" thickBot="1" x14ac:dyDescent="0.25">
      <c r="B72" s="398" t="s">
        <v>156</v>
      </c>
      <c r="C72" s="398"/>
      <c r="D72" s="398"/>
      <c r="E72" s="398"/>
      <c r="F72" s="398"/>
      <c r="G72" s="399"/>
      <c r="H72" s="399"/>
      <c r="I72" s="399"/>
      <c r="J72" s="399"/>
      <c r="K72" s="399"/>
      <c r="L72" s="399"/>
      <c r="M72" s="399"/>
      <c r="N72" s="399"/>
      <c r="O72" s="399"/>
      <c r="Q72" s="45" t="s">
        <v>8</v>
      </c>
      <c r="R72" s="46" t="s">
        <v>15</v>
      </c>
      <c r="S72" s="46">
        <v>48</v>
      </c>
      <c r="T72" s="46" t="s">
        <v>19</v>
      </c>
      <c r="U72" s="46" t="s">
        <v>11</v>
      </c>
      <c r="V72" s="21">
        <v>1</v>
      </c>
      <c r="AB72" s="105"/>
      <c r="AC72" s="69"/>
      <c r="AD72" s="69"/>
      <c r="AE72" s="69"/>
      <c r="AF72" s="69"/>
      <c r="AG72" s="69"/>
      <c r="AH72" s="69"/>
      <c r="AI72" s="69"/>
      <c r="AJ72" s="69"/>
      <c r="AK72" s="69"/>
      <c r="AL72" s="69"/>
      <c r="AM72" s="69"/>
    </row>
    <row r="73" spans="2:39" s="21" customFormat="1" ht="37.5" customHeight="1" thickBot="1" x14ac:dyDescent="0.25">
      <c r="B73" s="425" t="s">
        <v>157</v>
      </c>
      <c r="C73" s="426"/>
      <c r="D73" s="427"/>
      <c r="E73" s="412" t="s">
        <v>172</v>
      </c>
      <c r="F73" s="413"/>
      <c r="G73" s="401"/>
      <c r="H73" s="401"/>
      <c r="I73" s="404" t="s">
        <v>158</v>
      </c>
      <c r="J73" s="405"/>
      <c r="K73" s="405"/>
      <c r="L73" s="405"/>
      <c r="M73" s="405"/>
      <c r="N73" s="405"/>
      <c r="O73" s="406"/>
      <c r="Q73" s="45" t="s">
        <v>112</v>
      </c>
      <c r="R73" s="46" t="s">
        <v>14</v>
      </c>
      <c r="S73" s="46">
        <v>5</v>
      </c>
      <c r="T73" s="46" t="s">
        <v>20</v>
      </c>
      <c r="U73" s="46" t="s">
        <v>11</v>
      </c>
      <c r="V73" s="19">
        <v>0.5</v>
      </c>
      <c r="AB73" s="105"/>
      <c r="AC73" s="69"/>
      <c r="AD73" s="69"/>
      <c r="AE73" s="69"/>
      <c r="AF73" s="69"/>
      <c r="AG73" s="69"/>
      <c r="AH73" s="69"/>
      <c r="AI73" s="69"/>
      <c r="AJ73" s="69"/>
      <c r="AK73" s="69"/>
      <c r="AL73" s="69"/>
      <c r="AM73" s="69"/>
    </row>
    <row r="74" spans="2:39" ht="15" customHeight="1" x14ac:dyDescent="0.2">
      <c r="B74" s="402" t="str">
        <f>IF(B35="","",B35)</f>
        <v>-</v>
      </c>
      <c r="C74" s="403"/>
      <c r="D74" s="403"/>
      <c r="E74" s="400"/>
      <c r="F74" s="400"/>
      <c r="G74" s="314"/>
      <c r="H74" s="314"/>
      <c r="I74" s="407" t="s">
        <v>159</v>
      </c>
      <c r="J74" s="311"/>
      <c r="K74" s="311"/>
      <c r="L74" s="311"/>
      <c r="M74" s="311"/>
      <c r="N74" s="311"/>
      <c r="O74" s="312"/>
      <c r="P74" s="74"/>
      <c r="Q74" s="54" t="s">
        <v>105</v>
      </c>
      <c r="R74" s="43" t="s">
        <v>14</v>
      </c>
      <c r="S74" s="43">
        <v>70</v>
      </c>
      <c r="T74" s="43" t="s">
        <v>19</v>
      </c>
      <c r="U74" s="43" t="s">
        <v>10</v>
      </c>
      <c r="V74" s="19">
        <v>1</v>
      </c>
      <c r="AC74" s="68"/>
      <c r="AD74" s="68"/>
      <c r="AE74" s="68"/>
      <c r="AF74" s="68"/>
      <c r="AG74" s="68"/>
      <c r="AH74" s="68"/>
      <c r="AI74" s="68"/>
      <c r="AJ74" s="68"/>
      <c r="AK74" s="68"/>
      <c r="AL74" s="68"/>
      <c r="AM74" s="68"/>
    </row>
    <row r="75" spans="2:39" ht="15" customHeight="1" x14ac:dyDescent="0.2">
      <c r="B75" s="318" t="str">
        <f>IF(B36="","",B36)</f>
        <v>-</v>
      </c>
      <c r="C75" s="319"/>
      <c r="D75" s="319"/>
      <c r="E75" s="309"/>
      <c r="F75" s="309"/>
      <c r="G75" s="314"/>
      <c r="H75" s="314"/>
      <c r="I75" s="331"/>
      <c r="J75" s="332"/>
      <c r="K75" s="332"/>
      <c r="L75" s="332"/>
      <c r="M75" s="332"/>
      <c r="N75" s="332"/>
      <c r="O75" s="333"/>
      <c r="P75" s="74"/>
      <c r="Q75" s="54" t="s">
        <v>101</v>
      </c>
      <c r="R75" s="43" t="s">
        <v>14</v>
      </c>
      <c r="S75" s="43">
        <v>100</v>
      </c>
      <c r="T75" s="43" t="s">
        <v>107</v>
      </c>
      <c r="U75" s="43" t="s">
        <v>10</v>
      </c>
      <c r="V75" s="19">
        <v>2.25</v>
      </c>
      <c r="AC75" s="68"/>
      <c r="AD75" s="68"/>
      <c r="AE75" s="68"/>
      <c r="AF75" s="68"/>
      <c r="AG75" s="68"/>
      <c r="AH75" s="68"/>
      <c r="AI75" s="68"/>
      <c r="AJ75" s="68"/>
      <c r="AK75" s="68"/>
      <c r="AL75" s="68"/>
      <c r="AM75" s="68"/>
    </row>
    <row r="76" spans="2:39" ht="15" customHeight="1" x14ac:dyDescent="0.2">
      <c r="B76" s="318" t="str">
        <f>IF(B37="","",B37)</f>
        <v>-</v>
      </c>
      <c r="C76" s="319"/>
      <c r="D76" s="319"/>
      <c r="E76" s="309"/>
      <c r="F76" s="309"/>
      <c r="G76" s="314"/>
      <c r="H76" s="314"/>
      <c r="I76" s="422" t="s">
        <v>160</v>
      </c>
      <c r="J76" s="423"/>
      <c r="K76" s="423"/>
      <c r="L76" s="423"/>
      <c r="M76" s="423"/>
      <c r="N76" s="423"/>
      <c r="O76" s="424"/>
      <c r="P76" s="74"/>
      <c r="Q76" s="54" t="s">
        <v>1</v>
      </c>
      <c r="R76" s="43" t="s">
        <v>16</v>
      </c>
      <c r="S76" s="43">
        <v>20</v>
      </c>
      <c r="T76" s="43" t="s">
        <v>94</v>
      </c>
      <c r="U76" s="43" t="s">
        <v>10</v>
      </c>
      <c r="V76" s="19">
        <v>1.25</v>
      </c>
      <c r="AC76" s="68"/>
      <c r="AD76" s="68"/>
      <c r="AE76" s="68"/>
      <c r="AF76" s="68"/>
      <c r="AG76" s="68"/>
      <c r="AH76" s="68"/>
      <c r="AI76" s="68"/>
      <c r="AJ76" s="68"/>
      <c r="AK76" s="68"/>
      <c r="AL76" s="68"/>
      <c r="AM76" s="68"/>
    </row>
    <row r="77" spans="2:39" ht="15" customHeight="1" x14ac:dyDescent="0.2">
      <c r="B77" s="318" t="str">
        <f t="shared" ref="B77:B93" si="5">IF(B38="","",B38)</f>
        <v>-</v>
      </c>
      <c r="C77" s="319"/>
      <c r="D77" s="319"/>
      <c r="E77" s="309"/>
      <c r="F77" s="309"/>
      <c r="G77" s="314"/>
      <c r="H77" s="314"/>
      <c r="I77" s="331"/>
      <c r="J77" s="332"/>
      <c r="K77" s="332"/>
      <c r="L77" s="332"/>
      <c r="M77" s="332"/>
      <c r="N77" s="332"/>
      <c r="O77" s="333"/>
      <c r="P77" s="74"/>
      <c r="Q77" s="54" t="s">
        <v>50</v>
      </c>
      <c r="R77" s="43" t="s">
        <v>15</v>
      </c>
      <c r="S77" s="43">
        <v>30</v>
      </c>
      <c r="T77" s="43" t="s">
        <v>93</v>
      </c>
      <c r="U77" s="43" t="s">
        <v>10</v>
      </c>
      <c r="V77" s="19">
        <v>1.25</v>
      </c>
      <c r="AC77" s="68"/>
      <c r="AD77" s="68"/>
      <c r="AE77" s="68"/>
      <c r="AF77" s="68"/>
      <c r="AG77" s="68"/>
      <c r="AH77" s="68"/>
      <c r="AI77" s="68"/>
      <c r="AJ77" s="68"/>
      <c r="AK77" s="68"/>
      <c r="AL77" s="68"/>
      <c r="AM77" s="68"/>
    </row>
    <row r="78" spans="2:39" ht="15" customHeight="1" x14ac:dyDescent="0.2">
      <c r="B78" s="318" t="str">
        <f t="shared" si="5"/>
        <v>-</v>
      </c>
      <c r="C78" s="319"/>
      <c r="D78" s="319"/>
      <c r="E78" s="309"/>
      <c r="F78" s="309"/>
      <c r="G78" s="314"/>
      <c r="H78" s="314"/>
      <c r="I78" s="334"/>
      <c r="J78" s="332"/>
      <c r="K78" s="332"/>
      <c r="L78" s="332"/>
      <c r="M78" s="332"/>
      <c r="N78" s="332"/>
      <c r="O78" s="333"/>
      <c r="P78" s="174"/>
      <c r="Q78" s="54" t="s">
        <v>106</v>
      </c>
      <c r="R78" s="43" t="s">
        <v>14</v>
      </c>
      <c r="S78" s="43">
        <v>90</v>
      </c>
      <c r="T78" s="43" t="s">
        <v>92</v>
      </c>
      <c r="U78" s="43" t="s">
        <v>10</v>
      </c>
      <c r="V78" s="19">
        <v>2.25</v>
      </c>
      <c r="AC78" s="68"/>
      <c r="AD78" s="68"/>
      <c r="AE78" s="68"/>
      <c r="AF78" s="68"/>
      <c r="AG78" s="68"/>
      <c r="AH78" s="68"/>
      <c r="AI78" s="68"/>
      <c r="AJ78" s="68"/>
      <c r="AK78" s="68"/>
      <c r="AL78" s="68"/>
      <c r="AM78" s="68"/>
    </row>
    <row r="79" spans="2:39" ht="15" customHeight="1" x14ac:dyDescent="0.2">
      <c r="B79" s="318" t="str">
        <f t="shared" si="5"/>
        <v>-</v>
      </c>
      <c r="C79" s="319"/>
      <c r="D79" s="319"/>
      <c r="E79" s="309"/>
      <c r="F79" s="309"/>
      <c r="G79" s="314"/>
      <c r="H79" s="314"/>
      <c r="I79" s="175"/>
      <c r="J79" s="58"/>
      <c r="K79" s="58"/>
      <c r="L79" s="58"/>
      <c r="M79" s="58"/>
      <c r="N79" s="20"/>
      <c r="O79" s="59"/>
      <c r="P79" s="74"/>
      <c r="Q79" s="54" t="s">
        <v>3</v>
      </c>
      <c r="R79" s="43" t="s">
        <v>14</v>
      </c>
      <c r="S79" s="43">
        <v>35</v>
      </c>
      <c r="T79" s="43" t="s">
        <v>20</v>
      </c>
      <c r="U79" s="43" t="s">
        <v>11</v>
      </c>
      <c r="V79" s="19">
        <v>0.5</v>
      </c>
      <c r="AC79" s="68"/>
      <c r="AD79" s="68"/>
      <c r="AE79" s="68"/>
      <c r="AF79" s="68"/>
      <c r="AG79" s="68"/>
      <c r="AH79" s="68"/>
      <c r="AI79" s="68"/>
      <c r="AJ79" s="68"/>
      <c r="AK79" s="68"/>
      <c r="AL79" s="68"/>
      <c r="AM79" s="68"/>
    </row>
    <row r="80" spans="2:39" ht="15" customHeight="1" x14ac:dyDescent="0.2">
      <c r="B80" s="318" t="str">
        <f t="shared" si="5"/>
        <v>-</v>
      </c>
      <c r="C80" s="319"/>
      <c r="D80" s="319"/>
      <c r="E80" s="309"/>
      <c r="F80" s="309"/>
      <c r="G80" s="314"/>
      <c r="H80" s="314"/>
      <c r="I80" s="175"/>
      <c r="J80" s="429" t="s">
        <v>161</v>
      </c>
      <c r="K80" s="429"/>
      <c r="L80" s="429"/>
      <c r="M80" s="322"/>
      <c r="N80" s="323"/>
      <c r="O80" s="324"/>
      <c r="P80" s="74"/>
      <c r="Q80" s="54" t="s">
        <v>111</v>
      </c>
      <c r="R80" s="43" t="s">
        <v>14</v>
      </c>
      <c r="S80" s="43">
        <v>15</v>
      </c>
      <c r="T80" s="43" t="s">
        <v>19</v>
      </c>
      <c r="U80" s="43" t="s">
        <v>10</v>
      </c>
      <c r="V80" s="19">
        <v>1</v>
      </c>
      <c r="AC80" s="68"/>
      <c r="AD80" s="68"/>
      <c r="AE80" s="68"/>
      <c r="AF80" s="68"/>
      <c r="AG80" s="68"/>
      <c r="AH80" s="68"/>
      <c r="AI80" s="68"/>
      <c r="AJ80" s="68"/>
      <c r="AK80" s="68"/>
      <c r="AL80" s="68"/>
      <c r="AM80" s="68"/>
    </row>
    <row r="81" spans="2:39" ht="15" customHeight="1" x14ac:dyDescent="0.2">
      <c r="B81" s="318" t="str">
        <f t="shared" si="5"/>
        <v>-</v>
      </c>
      <c r="C81" s="319"/>
      <c r="D81" s="319"/>
      <c r="E81" s="309"/>
      <c r="F81" s="309"/>
      <c r="G81" s="314"/>
      <c r="H81" s="314"/>
      <c r="I81" s="175"/>
      <c r="J81" s="58"/>
      <c r="K81" s="58"/>
      <c r="L81" s="58"/>
      <c r="M81" s="58"/>
      <c r="N81" s="58"/>
      <c r="O81" s="60"/>
      <c r="P81" s="74"/>
      <c r="Q81" s="42" t="s">
        <v>110</v>
      </c>
      <c r="R81" s="43" t="s">
        <v>14</v>
      </c>
      <c r="S81" s="43">
        <v>2</v>
      </c>
      <c r="T81" s="43" t="s">
        <v>20</v>
      </c>
      <c r="U81" s="43" t="s">
        <v>11</v>
      </c>
      <c r="V81" s="19">
        <v>0.5</v>
      </c>
      <c r="AC81" s="68"/>
      <c r="AD81" s="68"/>
      <c r="AE81" s="68"/>
      <c r="AF81" s="68"/>
      <c r="AG81" s="68"/>
      <c r="AH81" s="68"/>
      <c r="AI81" s="68"/>
      <c r="AJ81" s="68"/>
      <c r="AK81" s="68"/>
      <c r="AL81" s="68"/>
      <c r="AM81" s="68"/>
    </row>
    <row r="82" spans="2:39" ht="15" customHeight="1" x14ac:dyDescent="0.2">
      <c r="B82" s="318" t="str">
        <f t="shared" si="5"/>
        <v>-</v>
      </c>
      <c r="C82" s="319"/>
      <c r="D82" s="319"/>
      <c r="E82" s="309"/>
      <c r="F82" s="309"/>
      <c r="G82" s="314"/>
      <c r="H82" s="314"/>
      <c r="I82" s="175"/>
      <c r="J82" s="429" t="s">
        <v>162</v>
      </c>
      <c r="K82" s="429"/>
      <c r="L82" s="429"/>
      <c r="M82" s="430"/>
      <c r="N82" s="430"/>
      <c r="O82" s="56" t="s">
        <v>70</v>
      </c>
      <c r="P82" s="74"/>
      <c r="Q82" s="54" t="s">
        <v>103</v>
      </c>
      <c r="R82" s="43" t="s">
        <v>16</v>
      </c>
      <c r="S82" s="43">
        <v>15</v>
      </c>
      <c r="T82" s="43" t="s">
        <v>20</v>
      </c>
      <c r="U82" s="43" t="s">
        <v>11</v>
      </c>
      <c r="V82" s="19">
        <v>0.5</v>
      </c>
      <c r="AC82" s="68"/>
      <c r="AD82" s="68"/>
      <c r="AE82" s="68"/>
      <c r="AF82" s="68"/>
      <c r="AG82" s="68"/>
      <c r="AH82" s="68"/>
      <c r="AI82" s="68"/>
      <c r="AJ82" s="68"/>
      <c r="AK82" s="68"/>
      <c r="AL82" s="68"/>
      <c r="AM82" s="68"/>
    </row>
    <row r="83" spans="2:39" ht="15" customHeight="1" x14ac:dyDescent="0.2">
      <c r="B83" s="318" t="str">
        <f t="shared" si="5"/>
        <v>-</v>
      </c>
      <c r="C83" s="319"/>
      <c r="D83" s="319"/>
      <c r="E83" s="309"/>
      <c r="F83" s="309"/>
      <c r="G83" s="314"/>
      <c r="H83" s="314"/>
      <c r="I83" s="175"/>
      <c r="J83" s="58"/>
      <c r="K83" s="58"/>
      <c r="L83" s="58"/>
      <c r="M83" s="58"/>
      <c r="N83" s="58"/>
      <c r="O83" s="60"/>
      <c r="P83" s="74"/>
      <c r="Q83" s="54" t="s">
        <v>104</v>
      </c>
      <c r="R83" s="43" t="s">
        <v>16</v>
      </c>
      <c r="S83" s="43">
        <v>10</v>
      </c>
      <c r="T83" s="43" t="s">
        <v>20</v>
      </c>
      <c r="U83" s="43" t="s">
        <v>11</v>
      </c>
      <c r="V83" s="19">
        <v>0.5</v>
      </c>
      <c r="AC83" s="68"/>
      <c r="AD83" s="68"/>
      <c r="AE83" s="68"/>
      <c r="AF83" s="68"/>
      <c r="AG83" s="68"/>
      <c r="AH83" s="68"/>
      <c r="AI83" s="68"/>
      <c r="AJ83" s="68"/>
      <c r="AK83" s="68"/>
      <c r="AL83" s="68"/>
      <c r="AM83" s="68"/>
    </row>
    <row r="84" spans="2:39" ht="15" customHeight="1" x14ac:dyDescent="0.2">
      <c r="B84" s="318" t="str">
        <f t="shared" si="5"/>
        <v>-</v>
      </c>
      <c r="C84" s="319"/>
      <c r="D84" s="319"/>
      <c r="E84" s="309"/>
      <c r="F84" s="309"/>
      <c r="G84" s="314"/>
      <c r="H84" s="314"/>
      <c r="I84" s="407" t="s">
        <v>428</v>
      </c>
      <c r="J84" s="311"/>
      <c r="K84" s="311"/>
      <c r="L84" s="304" t="s">
        <v>424</v>
      </c>
      <c r="M84" s="304"/>
      <c r="N84" s="304"/>
      <c r="O84" s="304"/>
      <c r="P84" s="74"/>
      <c r="Q84" s="54" t="s">
        <v>102</v>
      </c>
      <c r="R84" s="43" t="s">
        <v>16</v>
      </c>
      <c r="S84" s="43">
        <v>20</v>
      </c>
      <c r="T84" s="43" t="s">
        <v>20</v>
      </c>
      <c r="U84" s="43" t="s">
        <v>11</v>
      </c>
      <c r="V84" s="19">
        <v>0.5</v>
      </c>
      <c r="AB84" s="146"/>
      <c r="AC84" s="68"/>
      <c r="AD84" s="68"/>
      <c r="AE84" s="68"/>
      <c r="AF84" s="68"/>
      <c r="AG84" s="68"/>
      <c r="AH84" s="68"/>
      <c r="AI84" s="68"/>
      <c r="AJ84" s="68"/>
      <c r="AK84" s="68"/>
      <c r="AL84" s="68"/>
      <c r="AM84" s="68"/>
    </row>
    <row r="85" spans="2:39" ht="15" customHeight="1" x14ac:dyDescent="0.2">
      <c r="B85" s="318" t="str">
        <f t="shared" si="5"/>
        <v>-</v>
      </c>
      <c r="C85" s="319"/>
      <c r="D85" s="319"/>
      <c r="E85" s="309"/>
      <c r="F85" s="309"/>
      <c r="G85" s="314"/>
      <c r="H85" s="314"/>
      <c r="I85" s="407"/>
      <c r="J85" s="311"/>
      <c r="K85" s="311"/>
      <c r="L85" s="304"/>
      <c r="M85" s="304"/>
      <c r="N85" s="304"/>
      <c r="O85" s="304"/>
      <c r="P85" s="74"/>
      <c r="Q85" s="54" t="s">
        <v>100</v>
      </c>
      <c r="R85" s="43" t="s">
        <v>14</v>
      </c>
      <c r="S85" s="43">
        <v>5</v>
      </c>
      <c r="T85" s="43" t="s">
        <v>20</v>
      </c>
      <c r="U85" s="43" t="s">
        <v>11</v>
      </c>
      <c r="V85" s="19">
        <v>0.5</v>
      </c>
      <c r="AB85" s="146"/>
      <c r="AC85" s="68"/>
      <c r="AD85" s="68"/>
      <c r="AE85" s="68"/>
      <c r="AF85" s="68"/>
      <c r="AG85" s="68"/>
      <c r="AH85" s="68"/>
      <c r="AI85" s="68"/>
      <c r="AJ85" s="68"/>
      <c r="AK85" s="68"/>
      <c r="AL85" s="68"/>
      <c r="AM85" s="68"/>
    </row>
    <row r="86" spans="2:39" ht="15" customHeight="1" x14ac:dyDescent="0.2">
      <c r="B86" s="318" t="str">
        <f t="shared" si="5"/>
        <v>-</v>
      </c>
      <c r="C86" s="319"/>
      <c r="D86" s="319"/>
      <c r="E86" s="309"/>
      <c r="F86" s="309"/>
      <c r="G86" s="314"/>
      <c r="H86" s="314"/>
      <c r="I86" s="176"/>
      <c r="J86" s="2"/>
      <c r="K86" s="2"/>
      <c r="L86" s="2"/>
      <c r="M86" s="2"/>
      <c r="N86" s="2"/>
      <c r="O86" s="177"/>
      <c r="P86" s="74"/>
      <c r="Q86" s="54" t="s">
        <v>109</v>
      </c>
      <c r="R86" s="43" t="s">
        <v>13</v>
      </c>
      <c r="S86" s="43">
        <v>80</v>
      </c>
      <c r="T86" s="43" t="s">
        <v>19</v>
      </c>
      <c r="U86" s="43" t="s">
        <v>10</v>
      </c>
      <c r="V86" s="19">
        <v>1</v>
      </c>
      <c r="AB86" s="146"/>
      <c r="AC86" s="68"/>
      <c r="AD86" s="68"/>
      <c r="AE86" s="68"/>
      <c r="AF86" s="68"/>
      <c r="AG86" s="68"/>
      <c r="AH86" s="68"/>
      <c r="AI86" s="68"/>
      <c r="AJ86" s="68"/>
      <c r="AK86" s="68"/>
      <c r="AL86" s="68"/>
      <c r="AM86" s="68"/>
    </row>
    <row r="87" spans="2:39" ht="15" customHeight="1" x14ac:dyDescent="0.2">
      <c r="B87" s="318" t="str">
        <f t="shared" si="5"/>
        <v>-</v>
      </c>
      <c r="C87" s="319"/>
      <c r="D87" s="319"/>
      <c r="E87" s="309"/>
      <c r="F87" s="309"/>
      <c r="G87" s="336"/>
      <c r="H87" s="336"/>
      <c r="I87" s="176"/>
      <c r="J87" s="2"/>
      <c r="K87" s="2"/>
      <c r="L87" s="2"/>
      <c r="M87" s="2"/>
      <c r="N87" s="2"/>
      <c r="O87" s="177"/>
      <c r="P87" s="74"/>
      <c r="Q87" s="54" t="s">
        <v>35</v>
      </c>
      <c r="R87" s="43" t="s">
        <v>14</v>
      </c>
      <c r="S87" s="43">
        <v>8</v>
      </c>
      <c r="T87" s="43" t="s">
        <v>21</v>
      </c>
      <c r="U87" s="43" t="s">
        <v>11</v>
      </c>
      <c r="V87" s="19">
        <v>0.5</v>
      </c>
      <c r="AB87" s="146"/>
      <c r="AC87" s="68"/>
      <c r="AD87" s="68"/>
      <c r="AE87" s="68"/>
      <c r="AF87" s="68"/>
      <c r="AG87" s="68"/>
      <c r="AH87" s="68"/>
      <c r="AI87" s="68"/>
      <c r="AJ87" s="68"/>
      <c r="AK87" s="68"/>
      <c r="AL87" s="68"/>
      <c r="AM87" s="68"/>
    </row>
    <row r="88" spans="2:39" ht="15" customHeight="1" x14ac:dyDescent="0.2">
      <c r="B88" s="318" t="str">
        <f t="shared" si="5"/>
        <v>-</v>
      </c>
      <c r="C88" s="319"/>
      <c r="D88" s="319"/>
      <c r="E88" s="309"/>
      <c r="F88" s="309"/>
      <c r="G88" s="313"/>
      <c r="H88" s="313"/>
      <c r="I88" s="407" t="s">
        <v>154</v>
      </c>
      <c r="J88" s="311"/>
      <c r="K88" s="311"/>
      <c r="L88" s="311"/>
      <c r="M88" s="311"/>
      <c r="N88" s="311"/>
      <c r="O88" s="312"/>
      <c r="P88" s="74"/>
      <c r="Q88" s="54" t="s">
        <v>98</v>
      </c>
      <c r="R88" s="43" t="s">
        <v>14</v>
      </c>
      <c r="S88" s="43">
        <v>7</v>
      </c>
      <c r="T88" s="43" t="s">
        <v>20</v>
      </c>
      <c r="U88" s="43" t="s">
        <v>11</v>
      </c>
      <c r="V88" s="19">
        <v>0.5</v>
      </c>
      <c r="AC88" s="68"/>
      <c r="AD88" s="68"/>
      <c r="AE88" s="68"/>
      <c r="AF88" s="68"/>
      <c r="AG88" s="68"/>
      <c r="AH88" s="68"/>
      <c r="AI88" s="68"/>
      <c r="AJ88" s="68"/>
      <c r="AK88" s="68"/>
      <c r="AL88" s="68"/>
      <c r="AM88" s="68"/>
    </row>
    <row r="89" spans="2:39" ht="15" customHeight="1" x14ac:dyDescent="0.2">
      <c r="B89" s="318" t="str">
        <f t="shared" si="5"/>
        <v>-</v>
      </c>
      <c r="C89" s="319"/>
      <c r="D89" s="319"/>
      <c r="E89" s="309"/>
      <c r="F89" s="309"/>
      <c r="G89" s="313"/>
      <c r="H89" s="313"/>
      <c r="I89" s="418" t="s">
        <v>424</v>
      </c>
      <c r="J89" s="419"/>
      <c r="K89" s="419"/>
      <c r="L89" s="419"/>
      <c r="M89" s="419"/>
      <c r="N89" s="419"/>
      <c r="O89" s="420"/>
      <c r="P89" s="74"/>
      <c r="Q89" s="66" t="s">
        <v>108</v>
      </c>
      <c r="R89" s="67" t="s">
        <v>13</v>
      </c>
      <c r="S89" s="62">
        <v>60</v>
      </c>
      <c r="T89" s="62" t="s">
        <v>91</v>
      </c>
      <c r="U89" s="67" t="s">
        <v>10</v>
      </c>
      <c r="V89" s="19">
        <v>1.25</v>
      </c>
      <c r="AC89" s="68"/>
      <c r="AD89" s="68"/>
      <c r="AE89" s="68"/>
      <c r="AF89" s="68"/>
      <c r="AG89" s="68"/>
      <c r="AH89" s="68"/>
      <c r="AI89" s="68"/>
      <c r="AJ89" s="68"/>
      <c r="AK89" s="68"/>
      <c r="AL89" s="68"/>
      <c r="AM89" s="68"/>
    </row>
    <row r="90" spans="2:39" ht="15" customHeight="1" x14ac:dyDescent="0.2">
      <c r="B90" s="318" t="str">
        <f t="shared" si="5"/>
        <v>-</v>
      </c>
      <c r="C90" s="319"/>
      <c r="D90" s="319"/>
      <c r="E90" s="309"/>
      <c r="F90" s="309"/>
      <c r="G90" s="313"/>
      <c r="H90" s="313"/>
      <c r="I90" s="422" t="s">
        <v>163</v>
      </c>
      <c r="J90" s="423"/>
      <c r="K90" s="423"/>
      <c r="L90" s="423"/>
      <c r="M90" s="423"/>
      <c r="N90" s="423"/>
      <c r="O90" s="424"/>
      <c r="P90" s="74"/>
      <c r="Q90" s="66"/>
      <c r="R90" s="67"/>
      <c r="S90" s="62"/>
      <c r="T90" s="62"/>
      <c r="U90" s="67"/>
      <c r="V90" s="19"/>
      <c r="AC90" s="68"/>
      <c r="AD90" s="68"/>
      <c r="AE90" s="68"/>
      <c r="AF90" s="68"/>
      <c r="AG90" s="68"/>
      <c r="AH90" s="68"/>
      <c r="AI90" s="68"/>
      <c r="AJ90" s="68"/>
      <c r="AK90" s="68"/>
      <c r="AL90" s="68"/>
      <c r="AM90" s="68"/>
    </row>
    <row r="91" spans="2:39" ht="15" customHeight="1" x14ac:dyDescent="0.2">
      <c r="B91" s="318" t="str">
        <f t="shared" si="5"/>
        <v>-</v>
      </c>
      <c r="C91" s="319"/>
      <c r="D91" s="319"/>
      <c r="E91" s="309"/>
      <c r="F91" s="309"/>
      <c r="G91" s="313"/>
      <c r="H91" s="313"/>
      <c r="I91" s="475"/>
      <c r="J91" s="476"/>
      <c r="K91" s="476"/>
      <c r="L91" s="476"/>
      <c r="M91" s="476"/>
      <c r="N91" s="476"/>
      <c r="O91" s="477"/>
      <c r="P91" s="74"/>
      <c r="Q91" s="66"/>
      <c r="R91" s="67"/>
      <c r="S91" s="62"/>
      <c r="T91" s="62"/>
      <c r="U91" s="67"/>
      <c r="V91" s="19"/>
      <c r="AC91" s="68"/>
      <c r="AD91" s="68"/>
      <c r="AE91" s="68"/>
      <c r="AF91" s="68"/>
      <c r="AG91" s="68"/>
      <c r="AH91" s="68"/>
      <c r="AI91" s="68"/>
      <c r="AJ91" s="68"/>
      <c r="AK91" s="68"/>
      <c r="AL91" s="68"/>
      <c r="AM91" s="68"/>
    </row>
    <row r="92" spans="2:39" ht="15" customHeight="1" thickBot="1" x14ac:dyDescent="0.25">
      <c r="B92" s="318" t="str">
        <f t="shared" si="5"/>
        <v>-</v>
      </c>
      <c r="C92" s="319"/>
      <c r="D92" s="319"/>
      <c r="E92" s="309"/>
      <c r="F92" s="309"/>
      <c r="G92" s="313"/>
      <c r="H92" s="313"/>
      <c r="I92" s="233"/>
      <c r="J92" s="234"/>
      <c r="K92" s="234"/>
      <c r="L92" s="234"/>
      <c r="M92" s="234"/>
      <c r="N92" s="234"/>
      <c r="O92" s="235"/>
      <c r="P92" s="74"/>
      <c r="Q92" s="66"/>
      <c r="R92" s="67"/>
      <c r="S92" s="62"/>
      <c r="T92" s="62"/>
      <c r="U92" s="67"/>
      <c r="V92" s="19"/>
      <c r="AC92" s="68"/>
      <c r="AD92" s="68"/>
      <c r="AE92" s="68"/>
      <c r="AF92" s="68"/>
      <c r="AG92" s="68"/>
      <c r="AH92" s="68"/>
      <c r="AI92" s="68"/>
      <c r="AJ92" s="68"/>
      <c r="AK92" s="68"/>
      <c r="AL92" s="68"/>
      <c r="AM92" s="68"/>
    </row>
    <row r="93" spans="2:39" ht="15" customHeight="1" thickBot="1" x14ac:dyDescent="0.25">
      <c r="B93" s="320" t="str">
        <f t="shared" si="5"/>
        <v>-</v>
      </c>
      <c r="C93" s="321"/>
      <c r="D93" s="321"/>
      <c r="E93" s="309"/>
      <c r="F93" s="309"/>
      <c r="G93" s="313"/>
      <c r="H93" s="313"/>
      <c r="I93" s="58"/>
      <c r="J93" s="58"/>
      <c r="K93" s="58"/>
      <c r="L93" s="311" t="s">
        <v>164</v>
      </c>
      <c r="M93" s="311"/>
      <c r="N93" s="311"/>
      <c r="O93" s="312"/>
      <c r="P93" s="57"/>
      <c r="Q93" s="55" t="s">
        <v>96</v>
      </c>
      <c r="R93" s="67" t="s">
        <v>13</v>
      </c>
      <c r="S93" s="43">
        <v>25</v>
      </c>
      <c r="T93" s="43" t="s">
        <v>21</v>
      </c>
      <c r="U93" s="67" t="s">
        <v>10</v>
      </c>
      <c r="V93" s="19">
        <v>0.5</v>
      </c>
      <c r="AC93" s="68"/>
      <c r="AD93" s="68"/>
      <c r="AE93" s="68"/>
      <c r="AF93" s="68"/>
      <c r="AG93" s="68"/>
      <c r="AH93" s="68"/>
      <c r="AI93" s="68"/>
      <c r="AJ93" s="68"/>
      <c r="AK93" s="68"/>
      <c r="AL93" s="68"/>
      <c r="AM93" s="68"/>
    </row>
    <row r="94" spans="2:39" ht="15" customHeight="1" x14ac:dyDescent="0.2">
      <c r="B94" s="52"/>
      <c r="C94" s="110"/>
      <c r="D94" s="115" t="s">
        <v>165</v>
      </c>
      <c r="E94" s="346">
        <f>SUM(E74:F93)</f>
        <v>0</v>
      </c>
      <c r="F94" s="346"/>
      <c r="G94" s="58"/>
      <c r="H94" s="58"/>
      <c r="I94" s="224"/>
      <c r="J94" s="58"/>
      <c r="K94" s="26"/>
      <c r="L94" s="311"/>
      <c r="M94" s="311"/>
      <c r="N94" s="311"/>
      <c r="O94" s="312"/>
      <c r="P94" s="57"/>
      <c r="Q94" s="66" t="s">
        <v>113</v>
      </c>
      <c r="R94" s="67" t="s">
        <v>13</v>
      </c>
      <c r="S94" s="62">
        <v>25</v>
      </c>
      <c r="T94" s="62" t="s">
        <v>21</v>
      </c>
      <c r="U94" s="67" t="s">
        <v>10</v>
      </c>
      <c r="V94" s="19">
        <v>0.5</v>
      </c>
      <c r="AC94" s="68"/>
      <c r="AD94" s="68"/>
      <c r="AE94" s="68"/>
      <c r="AF94" s="68"/>
      <c r="AG94" s="68"/>
      <c r="AH94" s="68"/>
      <c r="AI94" s="68"/>
      <c r="AJ94" s="68"/>
      <c r="AK94" s="68"/>
      <c r="AL94" s="68"/>
      <c r="AM94" s="68"/>
    </row>
    <row r="95" spans="2:39" ht="19.899999999999999" customHeight="1" x14ac:dyDescent="0.2">
      <c r="B95" s="52"/>
      <c r="C95" s="116"/>
      <c r="D95" s="48"/>
      <c r="E95" s="48"/>
      <c r="F95" s="53"/>
      <c r="G95" s="470" t="s">
        <v>69</v>
      </c>
      <c r="H95" s="470"/>
      <c r="I95" s="470"/>
      <c r="J95" s="303" t="s">
        <v>424</v>
      </c>
      <c r="K95" s="303"/>
      <c r="L95" s="61"/>
      <c r="M95" s="310"/>
      <c r="N95" s="310"/>
      <c r="O95" s="47" t="s">
        <v>70</v>
      </c>
      <c r="P95" s="57"/>
      <c r="Q95" s="55" t="s">
        <v>55</v>
      </c>
      <c r="R95" s="43" t="s">
        <v>15</v>
      </c>
      <c r="S95" s="43">
        <v>25</v>
      </c>
      <c r="T95" s="43" t="s">
        <v>93</v>
      </c>
      <c r="U95" s="43" t="s">
        <v>10</v>
      </c>
      <c r="V95" s="19">
        <v>1.25</v>
      </c>
      <c r="AC95" s="68"/>
      <c r="AD95" s="68"/>
      <c r="AE95" s="68"/>
      <c r="AF95" s="68"/>
      <c r="AG95" s="68"/>
      <c r="AH95" s="68"/>
      <c r="AI95" s="68"/>
      <c r="AJ95" s="68"/>
      <c r="AK95" s="68"/>
      <c r="AL95" s="68"/>
      <c r="AM95" s="68"/>
    </row>
    <row r="96" spans="2:39" ht="15" customHeight="1" x14ac:dyDescent="0.2">
      <c r="B96" s="77" t="s">
        <v>73</v>
      </c>
      <c r="C96" s="23"/>
      <c r="D96" s="23"/>
      <c r="E96" s="23"/>
      <c r="F96" s="24"/>
      <c r="G96" s="200"/>
      <c r="H96" s="325"/>
      <c r="I96" s="325"/>
      <c r="J96" s="115"/>
      <c r="K96" s="78"/>
      <c r="L96" s="78"/>
      <c r="M96" s="78"/>
      <c r="N96" s="58"/>
      <c r="O96" s="60"/>
      <c r="P96" s="57"/>
      <c r="Q96" s="54" t="s">
        <v>99</v>
      </c>
      <c r="R96" s="43" t="s">
        <v>16</v>
      </c>
      <c r="S96" s="43">
        <v>12</v>
      </c>
      <c r="T96" s="43" t="s">
        <v>19</v>
      </c>
      <c r="U96" s="43" t="s">
        <v>10</v>
      </c>
      <c r="V96" s="19">
        <v>1</v>
      </c>
      <c r="AC96" s="68"/>
      <c r="AD96" s="68"/>
      <c r="AE96" s="68"/>
      <c r="AF96" s="68"/>
      <c r="AG96" s="68"/>
      <c r="AH96" s="68"/>
      <c r="AI96" s="68"/>
      <c r="AJ96" s="68"/>
      <c r="AK96" s="68"/>
      <c r="AL96" s="68"/>
      <c r="AM96" s="68"/>
    </row>
    <row r="97" spans="2:39" ht="12.6" customHeight="1" x14ac:dyDescent="0.2">
      <c r="B97" s="337"/>
      <c r="C97" s="338"/>
      <c r="D97" s="338"/>
      <c r="E97" s="338"/>
      <c r="F97" s="338"/>
      <c r="G97" s="338"/>
      <c r="H97" s="338"/>
      <c r="I97" s="338"/>
      <c r="J97" s="338"/>
      <c r="K97" s="338"/>
      <c r="L97" s="338"/>
      <c r="M97" s="338"/>
      <c r="N97" s="338"/>
      <c r="O97" s="339"/>
      <c r="Q97" s="42" t="s">
        <v>5</v>
      </c>
      <c r="R97" s="43" t="s">
        <v>15</v>
      </c>
      <c r="S97" s="43">
        <v>45</v>
      </c>
      <c r="T97" s="43" t="s">
        <v>93</v>
      </c>
      <c r="U97" s="43" t="s">
        <v>10</v>
      </c>
      <c r="V97" s="19">
        <v>1.25</v>
      </c>
      <c r="AC97" s="68"/>
      <c r="AD97" s="68"/>
      <c r="AE97" s="68"/>
      <c r="AF97" s="68"/>
      <c r="AG97" s="68"/>
      <c r="AH97" s="68"/>
      <c r="AI97" s="68"/>
      <c r="AJ97" s="68"/>
      <c r="AK97" s="68"/>
      <c r="AL97" s="68"/>
      <c r="AM97" s="68"/>
    </row>
    <row r="98" spans="2:39" ht="12.6" customHeight="1" x14ac:dyDescent="0.2">
      <c r="B98" s="340"/>
      <c r="C98" s="341"/>
      <c r="D98" s="341"/>
      <c r="E98" s="341"/>
      <c r="F98" s="341"/>
      <c r="G98" s="341"/>
      <c r="H98" s="341"/>
      <c r="I98" s="341"/>
      <c r="J98" s="341"/>
      <c r="K98" s="341"/>
      <c r="L98" s="341"/>
      <c r="M98" s="341"/>
      <c r="N98" s="341"/>
      <c r="O98" s="342"/>
      <c r="Q98" s="42" t="s">
        <v>9</v>
      </c>
      <c r="R98" s="43" t="s">
        <v>16</v>
      </c>
      <c r="S98" s="43">
        <v>25</v>
      </c>
      <c r="T98" s="43" t="s">
        <v>19</v>
      </c>
      <c r="U98" s="43" t="s">
        <v>10</v>
      </c>
      <c r="V98" s="19">
        <v>1</v>
      </c>
      <c r="AC98" s="68"/>
      <c r="AD98" s="68"/>
      <c r="AE98" s="68"/>
      <c r="AF98" s="68"/>
      <c r="AG98" s="68"/>
      <c r="AH98" s="68"/>
      <c r="AI98" s="68"/>
      <c r="AJ98" s="68"/>
      <c r="AK98" s="68"/>
      <c r="AL98" s="68"/>
      <c r="AM98" s="68"/>
    </row>
    <row r="99" spans="2:39" ht="12.6" customHeight="1" x14ac:dyDescent="0.2">
      <c r="B99" s="340"/>
      <c r="C99" s="341"/>
      <c r="D99" s="341"/>
      <c r="E99" s="341"/>
      <c r="F99" s="341"/>
      <c r="G99" s="341"/>
      <c r="H99" s="341"/>
      <c r="I99" s="341"/>
      <c r="J99" s="341"/>
      <c r="K99" s="341"/>
      <c r="L99" s="341"/>
      <c r="M99" s="341"/>
      <c r="N99" s="341"/>
      <c r="O99" s="342"/>
      <c r="Q99" s="42" t="s">
        <v>4</v>
      </c>
      <c r="R99" s="43" t="s">
        <v>15</v>
      </c>
      <c r="S99" s="43">
        <v>4</v>
      </c>
      <c r="T99" s="43" t="s">
        <v>89</v>
      </c>
      <c r="U99" s="43" t="s">
        <v>10</v>
      </c>
      <c r="V99" s="19">
        <v>0.75</v>
      </c>
      <c r="AC99" s="68"/>
      <c r="AD99" s="68"/>
      <c r="AE99" s="68"/>
      <c r="AF99" s="68"/>
      <c r="AG99" s="68"/>
      <c r="AH99" s="68"/>
      <c r="AI99" s="68"/>
      <c r="AJ99" s="68"/>
      <c r="AK99" s="68"/>
      <c r="AL99" s="68"/>
      <c r="AM99" s="68"/>
    </row>
    <row r="100" spans="2:39" s="2" customFormat="1" ht="12" customHeight="1" x14ac:dyDescent="0.2">
      <c r="B100" s="343"/>
      <c r="C100" s="344"/>
      <c r="D100" s="344"/>
      <c r="E100" s="344"/>
      <c r="F100" s="344"/>
      <c r="G100" s="344"/>
      <c r="H100" s="344"/>
      <c r="I100" s="344"/>
      <c r="J100" s="344"/>
      <c r="K100" s="344"/>
      <c r="L100" s="344"/>
      <c r="M100" s="344"/>
      <c r="N100" s="344"/>
      <c r="O100" s="345"/>
      <c r="P100" s="41"/>
      <c r="Q100" s="42" t="s">
        <v>36</v>
      </c>
      <c r="R100" s="43" t="s">
        <v>14</v>
      </c>
      <c r="S100" s="43">
        <v>8</v>
      </c>
      <c r="T100" s="43" t="s">
        <v>90</v>
      </c>
      <c r="U100" s="43" t="s">
        <v>11</v>
      </c>
      <c r="V100" s="19">
        <v>0.75</v>
      </c>
      <c r="AB100" s="106"/>
      <c r="AC100" s="71"/>
      <c r="AD100" s="71"/>
      <c r="AE100" s="71"/>
      <c r="AF100" s="71"/>
      <c r="AG100" s="71"/>
      <c r="AH100" s="71"/>
      <c r="AI100" s="71"/>
      <c r="AJ100" s="71"/>
      <c r="AK100" s="71"/>
      <c r="AL100" s="71"/>
      <c r="AM100" s="71"/>
    </row>
    <row r="101" spans="2:39" ht="12.6" customHeight="1" x14ac:dyDescent="0.2">
      <c r="B101" s="41"/>
      <c r="C101" s="41"/>
      <c r="D101" s="41"/>
      <c r="E101" s="41"/>
      <c r="F101" s="41"/>
      <c r="G101" s="41"/>
      <c r="H101" s="41"/>
      <c r="I101" s="41"/>
      <c r="J101" s="41"/>
      <c r="K101" s="41"/>
      <c r="L101" s="41"/>
      <c r="M101" s="41"/>
      <c r="N101" s="41"/>
      <c r="O101" s="41"/>
      <c r="Q101" s="42" t="s">
        <v>114</v>
      </c>
      <c r="R101" s="43" t="s">
        <v>13</v>
      </c>
      <c r="S101" s="43">
        <v>60</v>
      </c>
      <c r="T101" s="43" t="s">
        <v>91</v>
      </c>
      <c r="U101" s="43" t="s">
        <v>10</v>
      </c>
      <c r="V101" s="19">
        <v>1.25</v>
      </c>
      <c r="AC101" s="68"/>
      <c r="AD101" s="68"/>
      <c r="AE101" s="68"/>
      <c r="AF101" s="68"/>
      <c r="AG101" s="68"/>
      <c r="AH101" s="68"/>
      <c r="AI101" s="68"/>
      <c r="AJ101" s="68"/>
      <c r="AK101" s="68"/>
      <c r="AL101" s="68"/>
      <c r="AM101" s="68"/>
    </row>
    <row r="102" spans="2:39" ht="12.6" customHeight="1" x14ac:dyDescent="0.2">
      <c r="B102" s="305"/>
      <c r="C102" s="306"/>
      <c r="D102" s="306"/>
      <c r="E102" s="306"/>
      <c r="F102" s="20"/>
      <c r="G102" s="308"/>
      <c r="H102" s="306"/>
      <c r="I102" s="306"/>
      <c r="J102" s="306"/>
      <c r="K102" s="306"/>
      <c r="L102" s="20"/>
      <c r="M102" s="20"/>
      <c r="N102" s="20"/>
      <c r="O102" s="20"/>
      <c r="AC102" s="68"/>
      <c r="AD102" s="68"/>
      <c r="AE102" s="68"/>
      <c r="AF102" s="68"/>
      <c r="AG102" s="68"/>
      <c r="AH102" s="68"/>
      <c r="AI102" s="68"/>
      <c r="AJ102" s="68"/>
      <c r="AK102" s="68"/>
      <c r="AL102" s="68"/>
      <c r="AM102" s="68"/>
    </row>
    <row r="103" spans="2:39" ht="12.6" customHeight="1" x14ac:dyDescent="0.2">
      <c r="B103" s="307"/>
      <c r="C103" s="307"/>
      <c r="D103" s="307"/>
      <c r="E103" s="307"/>
      <c r="F103" s="20"/>
      <c r="G103" s="307"/>
      <c r="H103" s="307"/>
      <c r="I103" s="307"/>
      <c r="J103" s="307"/>
      <c r="K103" s="307"/>
      <c r="L103" s="20"/>
      <c r="M103" s="20"/>
      <c r="N103" s="20"/>
      <c r="O103" s="20"/>
      <c r="AC103" s="68"/>
      <c r="AD103" s="68"/>
      <c r="AE103" s="68"/>
      <c r="AF103" s="68"/>
      <c r="AG103" s="68"/>
      <c r="AH103" s="68"/>
      <c r="AI103" s="68"/>
      <c r="AJ103" s="68"/>
      <c r="AK103" s="68"/>
      <c r="AL103" s="68"/>
      <c r="AM103" s="68"/>
    </row>
    <row r="104" spans="2:39" ht="12.6" customHeight="1" x14ac:dyDescent="0.2">
      <c r="B104" s="8" t="s">
        <v>75</v>
      </c>
      <c r="C104" s="20"/>
      <c r="D104" s="20"/>
      <c r="E104" s="20"/>
      <c r="F104" s="20"/>
      <c r="G104" s="8" t="s">
        <v>76</v>
      </c>
      <c r="H104" s="20"/>
      <c r="I104" s="20"/>
      <c r="J104" s="20"/>
      <c r="K104" s="20"/>
      <c r="L104" s="20"/>
      <c r="M104" s="20"/>
      <c r="N104" s="20"/>
      <c r="O104" s="20"/>
      <c r="AC104" s="68"/>
      <c r="AD104" s="68"/>
      <c r="AE104" s="68"/>
      <c r="AF104" s="68"/>
      <c r="AG104" s="68"/>
      <c r="AH104" s="68"/>
      <c r="AI104" s="68"/>
      <c r="AJ104" s="68"/>
      <c r="AK104" s="68"/>
      <c r="AL104" s="68"/>
      <c r="AM104" s="68"/>
    </row>
    <row r="105" spans="2:39" ht="6" customHeight="1" x14ac:dyDescent="0.2">
      <c r="C105" s="9"/>
      <c r="D105" s="9"/>
      <c r="E105" s="9"/>
      <c r="F105" s="9"/>
      <c r="H105" s="9"/>
      <c r="I105" s="9"/>
      <c r="J105" s="9"/>
      <c r="K105" s="9"/>
      <c r="L105" s="20"/>
      <c r="M105" s="20"/>
      <c r="N105" s="20"/>
      <c r="O105" s="20"/>
      <c r="AC105" s="68"/>
      <c r="AD105" s="68"/>
      <c r="AE105" s="68"/>
      <c r="AF105" s="68"/>
      <c r="AG105" s="68"/>
      <c r="AH105" s="68"/>
      <c r="AI105" s="68"/>
      <c r="AJ105" s="68"/>
      <c r="AK105" s="68"/>
      <c r="AL105" s="68"/>
      <c r="AM105" s="68"/>
    </row>
    <row r="106" spans="2:39" s="21" customFormat="1" ht="15.75" customHeight="1" x14ac:dyDescent="0.2">
      <c r="B106" s="50" t="s">
        <v>86</v>
      </c>
      <c r="C106" s="9"/>
      <c r="D106" s="9"/>
      <c r="E106" s="9"/>
      <c r="F106" s="9"/>
      <c r="G106" s="9"/>
      <c r="H106" s="9"/>
      <c r="I106" s="9"/>
      <c r="J106" s="9"/>
      <c r="K106" s="9"/>
      <c r="L106" s="20"/>
      <c r="M106" s="20"/>
      <c r="N106" s="20"/>
      <c r="O106" s="20"/>
      <c r="AB106" s="105"/>
      <c r="AC106" s="69"/>
      <c r="AD106" s="69"/>
      <c r="AE106" s="69"/>
      <c r="AF106" s="69"/>
      <c r="AG106" s="69"/>
      <c r="AH106" s="69"/>
      <c r="AI106" s="69"/>
      <c r="AJ106" s="69"/>
      <c r="AK106" s="69"/>
      <c r="AL106" s="69"/>
      <c r="AM106" s="69"/>
    </row>
    <row r="107" spans="2:39" s="21" customFormat="1" ht="12.6" customHeight="1" x14ac:dyDescent="0.2">
      <c r="B107" s="9"/>
      <c r="C107" s="9"/>
      <c r="D107" s="9"/>
      <c r="E107" s="9"/>
      <c r="F107" s="9"/>
      <c r="G107" s="9"/>
      <c r="H107" s="9"/>
      <c r="I107" s="9"/>
      <c r="J107" s="9"/>
      <c r="K107" s="9"/>
      <c r="L107" s="20"/>
      <c r="M107" s="20"/>
      <c r="N107" s="20"/>
      <c r="O107" s="20"/>
      <c r="AB107" s="105"/>
      <c r="AC107" s="69"/>
      <c r="AD107" s="69"/>
      <c r="AE107" s="69"/>
      <c r="AF107" s="69"/>
      <c r="AG107" s="69"/>
      <c r="AH107" s="69"/>
      <c r="AI107" s="69"/>
      <c r="AJ107" s="69"/>
      <c r="AK107" s="69"/>
      <c r="AL107" s="69"/>
      <c r="AM107" s="69"/>
    </row>
    <row r="108" spans="2:39" s="21" customFormat="1" ht="12.6" customHeight="1" x14ac:dyDescent="0.2">
      <c r="B108" s="305"/>
      <c r="C108" s="306"/>
      <c r="D108" s="306"/>
      <c r="E108" s="306"/>
      <c r="F108" s="20"/>
      <c r="G108" s="308"/>
      <c r="H108" s="306"/>
      <c r="I108" s="306"/>
      <c r="J108" s="306"/>
      <c r="K108" s="306"/>
      <c r="L108" s="37"/>
      <c r="M108" s="315"/>
      <c r="N108" s="316"/>
      <c r="O108" s="316"/>
      <c r="AB108" s="105"/>
      <c r="AC108" s="69"/>
      <c r="AD108" s="69"/>
      <c r="AE108" s="69"/>
      <c r="AF108" s="69"/>
      <c r="AG108" s="69"/>
      <c r="AH108" s="69"/>
      <c r="AI108" s="69"/>
      <c r="AJ108" s="69"/>
      <c r="AK108" s="69"/>
      <c r="AL108" s="69"/>
      <c r="AM108" s="69"/>
    </row>
    <row r="109" spans="2:39" s="21" customFormat="1" ht="12.6" customHeight="1" x14ac:dyDescent="0.2">
      <c r="B109" s="307"/>
      <c r="C109" s="307"/>
      <c r="D109" s="307"/>
      <c r="E109" s="307"/>
      <c r="F109" s="20"/>
      <c r="G109" s="307"/>
      <c r="H109" s="307"/>
      <c r="I109" s="307"/>
      <c r="J109" s="307"/>
      <c r="K109" s="307"/>
      <c r="L109" s="20"/>
      <c r="M109" s="317"/>
      <c r="N109" s="317"/>
      <c r="O109" s="317"/>
      <c r="AB109" s="105"/>
      <c r="AC109" s="69"/>
      <c r="AD109" s="69"/>
      <c r="AE109" s="69"/>
      <c r="AF109" s="69"/>
      <c r="AG109" s="69"/>
      <c r="AH109" s="69"/>
      <c r="AI109" s="69"/>
      <c r="AJ109" s="69"/>
      <c r="AK109" s="69"/>
      <c r="AL109" s="69"/>
      <c r="AM109" s="69"/>
    </row>
    <row r="110" spans="2:39" s="21" customFormat="1" ht="12.6" customHeight="1" x14ac:dyDescent="0.2">
      <c r="B110" s="34" t="s">
        <v>425</v>
      </c>
      <c r="C110" s="20"/>
      <c r="D110" s="20"/>
      <c r="E110" s="20"/>
      <c r="F110" s="20"/>
      <c r="G110" s="34" t="s">
        <v>76</v>
      </c>
      <c r="H110" s="20"/>
      <c r="I110" s="20"/>
      <c r="J110" s="20"/>
      <c r="K110" s="20"/>
      <c r="L110" s="33"/>
      <c r="M110" s="117" t="s">
        <v>176</v>
      </c>
      <c r="N110" s="33"/>
      <c r="O110" s="33"/>
      <c r="AB110" s="105"/>
      <c r="AC110" s="69"/>
      <c r="AD110" s="69"/>
      <c r="AE110" s="69"/>
      <c r="AF110" s="69"/>
      <c r="AG110" s="69"/>
      <c r="AH110" s="69"/>
      <c r="AI110" s="69"/>
      <c r="AJ110" s="69"/>
      <c r="AK110" s="69"/>
      <c r="AL110" s="69"/>
      <c r="AM110" s="69"/>
    </row>
    <row r="111" spans="2:39" s="21" customFormat="1" ht="12.6" customHeight="1" x14ac:dyDescent="0.2">
      <c r="B111" s="19"/>
      <c r="C111" s="39"/>
      <c r="D111" s="39"/>
      <c r="E111" s="38"/>
      <c r="F111" s="38"/>
      <c r="G111" s="38"/>
      <c r="H111" s="38"/>
      <c r="I111" s="38"/>
      <c r="J111" s="38"/>
      <c r="K111" s="38"/>
      <c r="L111" s="38"/>
      <c r="M111" s="38"/>
      <c r="N111" s="38"/>
      <c r="O111" s="38"/>
      <c r="AB111" s="105"/>
      <c r="AC111" s="69"/>
      <c r="AD111" s="69"/>
      <c r="AE111" s="69"/>
      <c r="AF111" s="69"/>
      <c r="AG111" s="69"/>
      <c r="AH111" s="69"/>
      <c r="AI111" s="69"/>
      <c r="AJ111" s="69"/>
      <c r="AK111" s="69"/>
      <c r="AL111" s="69"/>
      <c r="AM111" s="69"/>
    </row>
    <row r="112" spans="2:39" s="21" customFormat="1" ht="12.6" customHeight="1" x14ac:dyDescent="0.2">
      <c r="B112" s="19"/>
      <c r="C112" s="19"/>
      <c r="D112" s="20"/>
      <c r="E112" s="20"/>
      <c r="F112" s="20"/>
      <c r="G112" s="19"/>
      <c r="H112" s="40"/>
      <c r="I112" s="20"/>
      <c r="J112" s="20"/>
      <c r="K112" s="20"/>
      <c r="L112" s="20"/>
      <c r="M112" s="20"/>
      <c r="N112" s="20"/>
      <c r="O112" s="33"/>
      <c r="AB112" s="105"/>
      <c r="AC112" s="69"/>
      <c r="AD112" s="69"/>
      <c r="AE112" s="69"/>
      <c r="AF112" s="69"/>
      <c r="AG112" s="69"/>
      <c r="AH112" s="69"/>
      <c r="AI112" s="69"/>
      <c r="AJ112" s="69"/>
      <c r="AK112" s="69"/>
      <c r="AL112" s="69"/>
      <c r="AM112" s="69"/>
    </row>
    <row r="113" spans="2:39" s="21" customFormat="1" ht="12.6" customHeight="1" x14ac:dyDescent="0.2">
      <c r="B113" s="19"/>
      <c r="C113" s="19"/>
      <c r="D113" s="20"/>
      <c r="E113" s="20"/>
      <c r="F113" s="20"/>
      <c r="G113" s="19"/>
      <c r="H113" s="40"/>
      <c r="I113" s="20"/>
      <c r="J113" s="20"/>
      <c r="K113" s="20"/>
      <c r="L113" s="20"/>
      <c r="M113" s="20"/>
      <c r="N113" s="20"/>
      <c r="O113" s="33"/>
      <c r="AB113" s="105"/>
      <c r="AC113" s="69"/>
      <c r="AD113" s="69"/>
      <c r="AE113" s="69"/>
      <c r="AF113" s="69"/>
      <c r="AG113" s="69"/>
      <c r="AH113" s="69"/>
      <c r="AI113" s="69"/>
      <c r="AJ113" s="69"/>
      <c r="AK113" s="69"/>
      <c r="AL113" s="69"/>
      <c r="AM113" s="69"/>
    </row>
    <row r="114" spans="2:39" s="21" customFormat="1" ht="12.6" customHeight="1" x14ac:dyDescent="0.2">
      <c r="B114" s="19"/>
      <c r="C114" s="19"/>
      <c r="D114" s="20"/>
      <c r="E114" s="20"/>
      <c r="F114" s="20"/>
      <c r="G114" s="19"/>
      <c r="H114" s="40"/>
      <c r="I114" s="20"/>
      <c r="J114" s="20"/>
      <c r="K114" s="20"/>
      <c r="L114" s="20"/>
      <c r="M114" s="20"/>
      <c r="N114" s="20"/>
      <c r="O114" s="33"/>
      <c r="AB114" s="105"/>
      <c r="AC114" s="69"/>
      <c r="AD114" s="69"/>
      <c r="AE114" s="69"/>
      <c r="AF114" s="69"/>
      <c r="AG114" s="69"/>
      <c r="AH114" s="69"/>
      <c r="AI114" s="69"/>
      <c r="AJ114" s="69"/>
      <c r="AK114" s="69"/>
      <c r="AL114" s="69"/>
      <c r="AM114" s="69"/>
    </row>
    <row r="115" spans="2:39" s="21" customFormat="1" ht="12.6" customHeight="1" x14ac:dyDescent="0.2">
      <c r="B115" s="19"/>
      <c r="C115" s="19"/>
      <c r="D115" s="19"/>
      <c r="E115" s="19"/>
      <c r="F115" s="19"/>
      <c r="G115" s="19"/>
      <c r="H115" s="19"/>
      <c r="I115" s="19"/>
      <c r="J115" s="19"/>
      <c r="K115" s="19"/>
      <c r="L115" s="19"/>
      <c r="M115" s="19"/>
      <c r="N115" s="19"/>
      <c r="O115" s="19"/>
      <c r="AB115" s="105"/>
    </row>
    <row r="116" spans="2:39" s="21" customFormat="1" ht="12.6" customHeight="1" x14ac:dyDescent="0.2">
      <c r="AB116" s="105"/>
    </row>
    <row r="117" spans="2:39" s="21" customFormat="1" ht="12.6" customHeight="1" x14ac:dyDescent="0.2">
      <c r="AB117" s="105"/>
    </row>
    <row r="118" spans="2:39" s="21" customFormat="1" ht="12.6" customHeight="1" x14ac:dyDescent="0.2">
      <c r="AB118" s="105"/>
    </row>
    <row r="119" spans="2:39" s="21" customFormat="1" ht="12.6" customHeight="1" x14ac:dyDescent="0.2">
      <c r="AB119" s="105"/>
    </row>
    <row r="120" spans="2:39" s="21" customFormat="1" ht="12.6" customHeight="1" x14ac:dyDescent="0.2">
      <c r="AB120" s="105"/>
    </row>
    <row r="121" spans="2:39" s="21" customFormat="1" ht="12.6" customHeight="1" x14ac:dyDescent="0.2">
      <c r="AB121" s="105"/>
    </row>
    <row r="122" spans="2:39" s="21" customFormat="1" ht="12.6" customHeight="1" x14ac:dyDescent="0.2">
      <c r="AB122" s="105"/>
    </row>
    <row r="123" spans="2:39" s="21" customFormat="1" ht="12.6" customHeight="1" x14ac:dyDescent="0.2">
      <c r="AB123" s="105"/>
    </row>
    <row r="124" spans="2:39" s="21" customFormat="1" ht="12.6" customHeight="1" x14ac:dyDescent="0.2">
      <c r="AB124" s="105"/>
    </row>
    <row r="125" spans="2:39" s="21" customFormat="1" ht="12.6" customHeight="1" x14ac:dyDescent="0.2">
      <c r="AB125" s="105"/>
    </row>
    <row r="126" spans="2:39" s="21" customFormat="1" x14ac:dyDescent="0.2">
      <c r="AB126" s="105"/>
    </row>
    <row r="127" spans="2:39" s="21" customFormat="1" x14ac:dyDescent="0.2">
      <c r="AB127" s="105"/>
    </row>
    <row r="128" spans="2:39" s="21" customFormat="1" x14ac:dyDescent="0.2">
      <c r="AB128" s="105"/>
    </row>
    <row r="129" spans="28:28" s="21" customFormat="1" x14ac:dyDescent="0.2">
      <c r="AB129" s="105"/>
    </row>
    <row r="130" spans="28:28" s="21" customFormat="1" x14ac:dyDescent="0.2">
      <c r="AB130" s="105"/>
    </row>
    <row r="131" spans="28:28" s="21" customFormat="1" x14ac:dyDescent="0.2">
      <c r="AB131" s="105"/>
    </row>
    <row r="132" spans="28:28" s="21" customFormat="1" x14ac:dyDescent="0.2">
      <c r="AB132" s="105"/>
    </row>
    <row r="133" spans="28:28" s="21" customFormat="1" x14ac:dyDescent="0.2">
      <c r="AB133" s="105"/>
    </row>
    <row r="134" spans="28:28" s="21" customFormat="1" x14ac:dyDescent="0.2">
      <c r="AB134" s="105"/>
    </row>
    <row r="135" spans="28:28" s="21" customFormat="1" x14ac:dyDescent="0.2">
      <c r="AB135" s="105"/>
    </row>
    <row r="136" spans="28:28" s="21" customFormat="1" x14ac:dyDescent="0.2">
      <c r="AB136" s="105"/>
    </row>
    <row r="137" spans="28:28" s="21" customFormat="1" x14ac:dyDescent="0.2">
      <c r="AB137" s="105"/>
    </row>
    <row r="138" spans="28:28" s="21" customFormat="1" x14ac:dyDescent="0.2">
      <c r="AB138" s="105"/>
    </row>
    <row r="139" spans="28:28" s="21" customFormat="1" x14ac:dyDescent="0.2">
      <c r="AB139" s="105"/>
    </row>
    <row r="140" spans="28:28" s="21" customFormat="1" x14ac:dyDescent="0.2">
      <c r="AB140" s="105"/>
    </row>
    <row r="141" spans="28:28" s="21" customFormat="1" x14ac:dyDescent="0.2">
      <c r="AB141" s="105"/>
    </row>
    <row r="142" spans="28:28" s="21" customFormat="1" x14ac:dyDescent="0.2">
      <c r="AB142" s="105"/>
    </row>
    <row r="143" spans="28:28" s="21" customFormat="1" x14ac:dyDescent="0.2">
      <c r="AB143" s="105"/>
    </row>
    <row r="144" spans="28:28" s="21" customFormat="1" x14ac:dyDescent="0.2">
      <c r="AB144" s="105"/>
    </row>
    <row r="145" spans="28:28" s="21" customFormat="1" x14ac:dyDescent="0.2">
      <c r="AB145" s="105"/>
    </row>
    <row r="146" spans="28:28" s="21" customFormat="1" x14ac:dyDescent="0.2">
      <c r="AB146" s="105"/>
    </row>
    <row r="147" spans="28:28" s="21" customFormat="1" x14ac:dyDescent="0.2">
      <c r="AB147" s="105"/>
    </row>
    <row r="148" spans="28:28" s="21" customFormat="1" x14ac:dyDescent="0.2">
      <c r="AB148" s="105"/>
    </row>
    <row r="149" spans="28:28" s="21" customFormat="1" x14ac:dyDescent="0.2">
      <c r="AB149" s="105"/>
    </row>
    <row r="150" spans="28:28" s="21" customFormat="1" x14ac:dyDescent="0.2">
      <c r="AB150" s="105"/>
    </row>
    <row r="151" spans="28:28" s="21" customFormat="1" x14ac:dyDescent="0.2">
      <c r="AB151" s="105"/>
    </row>
    <row r="152" spans="28:28" s="21" customFormat="1" x14ac:dyDescent="0.2">
      <c r="AB152" s="105"/>
    </row>
    <row r="153" spans="28:28" s="21" customFormat="1" x14ac:dyDescent="0.2">
      <c r="AB153" s="105"/>
    </row>
    <row r="154" spans="28:28" s="21" customFormat="1" x14ac:dyDescent="0.2">
      <c r="AB154" s="105"/>
    </row>
    <row r="155" spans="28:28" s="21" customFormat="1" x14ac:dyDescent="0.2">
      <c r="AB155" s="105"/>
    </row>
    <row r="156" spans="28:28" s="21" customFormat="1" x14ac:dyDescent="0.2">
      <c r="AB156" s="105"/>
    </row>
    <row r="157" spans="28:28" s="21" customFormat="1" x14ac:dyDescent="0.2">
      <c r="AB157" s="105"/>
    </row>
    <row r="158" spans="28:28" s="21" customFormat="1" x14ac:dyDescent="0.2">
      <c r="AB158" s="105"/>
    </row>
    <row r="159" spans="28:28" s="21" customFormat="1" x14ac:dyDescent="0.2">
      <c r="AB159" s="105"/>
    </row>
    <row r="160" spans="28:28" s="21" customFormat="1" x14ac:dyDescent="0.2">
      <c r="AB160" s="105"/>
    </row>
    <row r="161" spans="2:28" s="21" customFormat="1" x14ac:dyDescent="0.2">
      <c r="AB161" s="105"/>
    </row>
    <row r="162" spans="2:28" x14ac:dyDescent="0.2">
      <c r="B162" s="21"/>
      <c r="C162" s="21"/>
      <c r="D162" s="21"/>
      <c r="E162" s="21"/>
      <c r="F162" s="21"/>
      <c r="G162" s="21"/>
      <c r="H162" s="21"/>
      <c r="I162" s="21"/>
      <c r="J162" s="21"/>
      <c r="K162" s="21"/>
      <c r="L162" s="21"/>
      <c r="M162" s="21"/>
      <c r="N162" s="21"/>
      <c r="O162" s="21"/>
    </row>
    <row r="163" spans="2:28" x14ac:dyDescent="0.2">
      <c r="B163" s="21"/>
      <c r="C163" s="21"/>
      <c r="D163" s="21"/>
      <c r="E163" s="21"/>
      <c r="F163" s="21"/>
      <c r="G163" s="21"/>
      <c r="H163" s="21"/>
      <c r="I163" s="21"/>
      <c r="J163" s="21"/>
      <c r="K163" s="21"/>
      <c r="L163" s="21"/>
      <c r="M163" s="21"/>
      <c r="N163" s="21"/>
      <c r="O163" s="21"/>
    </row>
    <row r="164" spans="2:28" x14ac:dyDescent="0.2">
      <c r="B164" s="21"/>
      <c r="C164" s="21"/>
      <c r="D164" s="21"/>
      <c r="E164" s="21"/>
      <c r="F164" s="21"/>
      <c r="G164" s="21"/>
      <c r="H164" s="21"/>
      <c r="I164" s="21"/>
      <c r="J164" s="21"/>
      <c r="K164" s="21"/>
      <c r="L164" s="21"/>
      <c r="M164" s="21"/>
      <c r="N164" s="21"/>
      <c r="O164" s="21"/>
    </row>
    <row r="165" spans="2:28" x14ac:dyDescent="0.2">
      <c r="B165" s="21"/>
      <c r="C165" s="21"/>
      <c r="D165" s="21"/>
      <c r="E165" s="21"/>
      <c r="F165" s="21"/>
      <c r="G165" s="21"/>
      <c r="H165" s="21"/>
      <c r="I165" s="21"/>
      <c r="J165" s="21"/>
      <c r="K165" s="21"/>
      <c r="L165" s="21"/>
      <c r="M165" s="21"/>
      <c r="N165" s="21"/>
      <c r="O165" s="21"/>
    </row>
  </sheetData>
  <sheetProtection algorithmName="SHA-512" hashValue="9g8TpU35Gh+t1EPKxyKaNduVlbN5onfYWlonSDodms2Uwh9NREUpd4vYgdtrN5OXNE1UtJdX4CmNgH9edrWVSg==" saltValue="hpd073XpG7zbf/WfiyNdpg==" spinCount="100000" sheet="1" objects="1" scenarios="1" selectLockedCells="1"/>
  <customSheetViews>
    <customSheetView guid="{D093BDB0-EBF8-4D36-8795-4DF965EA24D3}" showPageBreaks="1" showGridLines="0" printArea="1" showRuler="0" topLeftCell="H58">
      <selection activeCell="U84" sqref="U84"/>
      <pageMargins left="0.5" right="0.5" top="0.75" bottom="0.38" header="0.4" footer="0.4"/>
      <pageSetup orientation="portrait" r:id="rId1"/>
      <headerFooter alignWithMargins="0">
        <oddHeader>&amp;LUS Department of Agriculture
Natural Resources Conservation Service&amp;RNE-CPA-XX
4/2009</oddHeader>
      </headerFooter>
    </customSheetView>
    <customSheetView guid="{D613C846-1889-462D-93F3-1367D28B4CAD}" showPageBreaks="1" showGridLines="0" printArea="1" hiddenColumns="1" showRuler="0" topLeftCell="A79">
      <selection activeCell="B66" sqref="B66:D66"/>
      <pageMargins left="0.5" right="0.5" top="0.75" bottom="0.38" header="0.4" footer="0.4"/>
      <pageSetup orientation="portrait" r:id="rId2"/>
      <headerFooter alignWithMargins="0">
        <oddHeader>&amp;LUS Department of Agriculture
Natural Resources Conservation Service&amp;RNE-CPA-XX
4/2009</oddHeader>
      </headerFooter>
    </customSheetView>
  </customSheetViews>
  <mergeCells count="290">
    <mergeCell ref="G95:I95"/>
    <mergeCell ref="H55:I55"/>
    <mergeCell ref="M55:O55"/>
    <mergeCell ref="E92:F92"/>
    <mergeCell ref="I84:K85"/>
    <mergeCell ref="N45:O45"/>
    <mergeCell ref="N46:O46"/>
    <mergeCell ref="N47:O47"/>
    <mergeCell ref="N48:O48"/>
    <mergeCell ref="N49:O49"/>
    <mergeCell ref="N50:O50"/>
    <mergeCell ref="N51:O51"/>
    <mergeCell ref="N52:O52"/>
    <mergeCell ref="N53:O53"/>
    <mergeCell ref="L47:M47"/>
    <mergeCell ref="L48:M48"/>
    <mergeCell ref="L49:M49"/>
    <mergeCell ref="I90:O90"/>
    <mergeCell ref="I91:O91"/>
    <mergeCell ref="E90:F90"/>
    <mergeCell ref="E91:F91"/>
    <mergeCell ref="F52:G52"/>
    <mergeCell ref="F53:G53"/>
    <mergeCell ref="H53:I53"/>
    <mergeCell ref="H46:I46"/>
    <mergeCell ref="H47:I47"/>
    <mergeCell ref="H48:I48"/>
    <mergeCell ref="H49:I49"/>
    <mergeCell ref="H50:I50"/>
    <mergeCell ref="H51:I51"/>
    <mergeCell ref="H52:I52"/>
    <mergeCell ref="AB33:AB34"/>
    <mergeCell ref="J33:K34"/>
    <mergeCell ref="L45:M45"/>
    <mergeCell ref="L46:M46"/>
    <mergeCell ref="N37:O37"/>
    <mergeCell ref="H36:I36"/>
    <mergeCell ref="H37:I37"/>
    <mergeCell ref="H38:I38"/>
    <mergeCell ref="H39:I39"/>
    <mergeCell ref="H40:I40"/>
    <mergeCell ref="H41:I41"/>
    <mergeCell ref="B35:C35"/>
    <mergeCell ref="H45:I45"/>
    <mergeCell ref="B41:C41"/>
    <mergeCell ref="B42:C42"/>
    <mergeCell ref="B43:C43"/>
    <mergeCell ref="B44:C44"/>
    <mergeCell ref="H42:I42"/>
    <mergeCell ref="H43:I43"/>
    <mergeCell ref="H44:I44"/>
    <mergeCell ref="F38:G38"/>
    <mergeCell ref="F39:G39"/>
    <mergeCell ref="F35:G35"/>
    <mergeCell ref="F37:G37"/>
    <mergeCell ref="H33:I34"/>
    <mergeCell ref="H35:I35"/>
    <mergeCell ref="D24:E24"/>
    <mergeCell ref="F24:I24"/>
    <mergeCell ref="B28:O28"/>
    <mergeCell ref="B26:B27"/>
    <mergeCell ref="C26:O27"/>
    <mergeCell ref="B24:C24"/>
    <mergeCell ref="B25:C25"/>
    <mergeCell ref="B37:C37"/>
    <mergeCell ref="N33:O34"/>
    <mergeCell ref="L33:M34"/>
    <mergeCell ref="L37:M37"/>
    <mergeCell ref="L35:M35"/>
    <mergeCell ref="L36:M36"/>
    <mergeCell ref="J36:K36"/>
    <mergeCell ref="B36:C36"/>
    <mergeCell ref="E33:E34"/>
    <mergeCell ref="F36:G36"/>
    <mergeCell ref="F33:G34"/>
    <mergeCell ref="D33:D34"/>
    <mergeCell ref="B33:C34"/>
    <mergeCell ref="G79:H79"/>
    <mergeCell ref="J80:L80"/>
    <mergeCell ref="M82:N82"/>
    <mergeCell ref="J24:M24"/>
    <mergeCell ref="N39:O39"/>
    <mergeCell ref="N38:O38"/>
    <mergeCell ref="L39:M39"/>
    <mergeCell ref="J38:K38"/>
    <mergeCell ref="M25:O25"/>
    <mergeCell ref="I25:L25"/>
    <mergeCell ref="L50:M50"/>
    <mergeCell ref="L51:M51"/>
    <mergeCell ref="L52:M52"/>
    <mergeCell ref="L53:M53"/>
    <mergeCell ref="J45:K45"/>
    <mergeCell ref="J46:K46"/>
    <mergeCell ref="J47:K47"/>
    <mergeCell ref="J48:K48"/>
    <mergeCell ref="J49:K49"/>
    <mergeCell ref="J50:K50"/>
    <mergeCell ref="J51:K51"/>
    <mergeCell ref="J52:K52"/>
    <mergeCell ref="J53:K53"/>
    <mergeCell ref="D25:H25"/>
    <mergeCell ref="H70:I70"/>
    <mergeCell ref="I89:O89"/>
    <mergeCell ref="G88:H88"/>
    <mergeCell ref="I88:O88"/>
    <mergeCell ref="G83:H83"/>
    <mergeCell ref="G86:H86"/>
    <mergeCell ref="B65:O65"/>
    <mergeCell ref="G77:H77"/>
    <mergeCell ref="G78:H78"/>
    <mergeCell ref="I75:O75"/>
    <mergeCell ref="I76:O76"/>
    <mergeCell ref="B73:D73"/>
    <mergeCell ref="B76:D76"/>
    <mergeCell ref="B77:D77"/>
    <mergeCell ref="L67:O67"/>
    <mergeCell ref="C67:H67"/>
    <mergeCell ref="E77:F77"/>
    <mergeCell ref="G74:H74"/>
    <mergeCell ref="G75:H75"/>
    <mergeCell ref="G76:H76"/>
    <mergeCell ref="E78:F78"/>
    <mergeCell ref="J82:L82"/>
    <mergeCell ref="E79:F79"/>
    <mergeCell ref="G82:H82"/>
    <mergeCell ref="E84:F84"/>
    <mergeCell ref="E85:F85"/>
    <mergeCell ref="T66:T69"/>
    <mergeCell ref="U66:U69"/>
    <mergeCell ref="B72:O72"/>
    <mergeCell ref="E74:F74"/>
    <mergeCell ref="G73:H73"/>
    <mergeCell ref="B75:D75"/>
    <mergeCell ref="B74:D74"/>
    <mergeCell ref="I73:O73"/>
    <mergeCell ref="I74:O74"/>
    <mergeCell ref="L68:O68"/>
    <mergeCell ref="I67:K67"/>
    <mergeCell ref="I68:K68"/>
    <mergeCell ref="H69:K69"/>
    <mergeCell ref="E75:F75"/>
    <mergeCell ref="C69:D69"/>
    <mergeCell ref="E73:F73"/>
    <mergeCell ref="R66:R69"/>
    <mergeCell ref="S66:S69"/>
    <mergeCell ref="F70:G70"/>
    <mergeCell ref="L69:O69"/>
    <mergeCell ref="J70:L70"/>
    <mergeCell ref="M70:O70"/>
    <mergeCell ref="B16:O16"/>
    <mergeCell ref="B20:O20"/>
    <mergeCell ref="B21:O21"/>
    <mergeCell ref="B2:O2"/>
    <mergeCell ref="C6:H6"/>
    <mergeCell ref="I5:K5"/>
    <mergeCell ref="F42:G42"/>
    <mergeCell ref="N42:O42"/>
    <mergeCell ref="F43:G43"/>
    <mergeCell ref="L42:M42"/>
    <mergeCell ref="L43:M43"/>
    <mergeCell ref="N41:O41"/>
    <mergeCell ref="J41:K41"/>
    <mergeCell ref="J43:K43"/>
    <mergeCell ref="G11:H11"/>
    <mergeCell ref="G13:H13"/>
    <mergeCell ref="G7:K7"/>
    <mergeCell ref="J35:K35"/>
    <mergeCell ref="J37:K37"/>
    <mergeCell ref="B29:O29"/>
    <mergeCell ref="B30:O30"/>
    <mergeCell ref="B31:O31"/>
    <mergeCell ref="N35:O35"/>
    <mergeCell ref="N36:O36"/>
    <mergeCell ref="C5:H5"/>
    <mergeCell ref="L5:N5"/>
    <mergeCell ref="I6:K6"/>
    <mergeCell ref="L6:O6"/>
    <mergeCell ref="L8:N8"/>
    <mergeCell ref="G14:H14"/>
    <mergeCell ref="G12:H12"/>
    <mergeCell ref="L7:N7"/>
    <mergeCell ref="B15:O15"/>
    <mergeCell ref="B47:C47"/>
    <mergeCell ref="B48:C48"/>
    <mergeCell ref="B49:C49"/>
    <mergeCell ref="B50:C50"/>
    <mergeCell ref="F45:G45"/>
    <mergeCell ref="F46:G46"/>
    <mergeCell ref="F47:G47"/>
    <mergeCell ref="F48:G48"/>
    <mergeCell ref="F49:G49"/>
    <mergeCell ref="F50:G50"/>
    <mergeCell ref="B45:C45"/>
    <mergeCell ref="B46:C46"/>
    <mergeCell ref="B79:D79"/>
    <mergeCell ref="C18:O18"/>
    <mergeCell ref="C7:F7"/>
    <mergeCell ref="H8:I8"/>
    <mergeCell ref="L38:M38"/>
    <mergeCell ref="F41:G41"/>
    <mergeCell ref="C62:F62"/>
    <mergeCell ref="B56:D56"/>
    <mergeCell ref="E56:G56"/>
    <mergeCell ref="B58:O60"/>
    <mergeCell ref="F55:G55"/>
    <mergeCell ref="J54:K54"/>
    <mergeCell ref="L54:M54"/>
    <mergeCell ref="L44:M44"/>
    <mergeCell ref="N44:O44"/>
    <mergeCell ref="J44:K44"/>
    <mergeCell ref="B38:C38"/>
    <mergeCell ref="B39:C39"/>
    <mergeCell ref="B40:C40"/>
    <mergeCell ref="I62:K62"/>
    <mergeCell ref="B54:C54"/>
    <mergeCell ref="H54:I54"/>
    <mergeCell ref="F44:G44"/>
    <mergeCell ref="B32:O32"/>
    <mergeCell ref="E83:F83"/>
    <mergeCell ref="G102:K103"/>
    <mergeCell ref="I77:O78"/>
    <mergeCell ref="F40:G40"/>
    <mergeCell ref="N40:O40"/>
    <mergeCell ref="L41:M41"/>
    <mergeCell ref="J40:K40"/>
    <mergeCell ref="L40:M40"/>
    <mergeCell ref="E86:F86"/>
    <mergeCell ref="E87:F87"/>
    <mergeCell ref="G90:H90"/>
    <mergeCell ref="G87:H87"/>
    <mergeCell ref="G84:H84"/>
    <mergeCell ref="G85:H85"/>
    <mergeCell ref="B97:O100"/>
    <mergeCell ref="E94:F94"/>
    <mergeCell ref="B88:D88"/>
    <mergeCell ref="C64:F64"/>
    <mergeCell ref="I64:K64"/>
    <mergeCell ref="N64:O64"/>
    <mergeCell ref="B51:C51"/>
    <mergeCell ref="B52:C52"/>
    <mergeCell ref="B53:C53"/>
    <mergeCell ref="F51:G51"/>
    <mergeCell ref="G89:H89"/>
    <mergeCell ref="G91:H91"/>
    <mergeCell ref="G92:H92"/>
    <mergeCell ref="B91:D91"/>
    <mergeCell ref="B92:D92"/>
    <mergeCell ref="M80:O80"/>
    <mergeCell ref="H96:I96"/>
    <mergeCell ref="J39:K39"/>
    <mergeCell ref="J55:K55"/>
    <mergeCell ref="J42:K42"/>
    <mergeCell ref="N43:O43"/>
    <mergeCell ref="N54:O54"/>
    <mergeCell ref="F54:G54"/>
    <mergeCell ref="B84:D84"/>
    <mergeCell ref="B85:D85"/>
    <mergeCell ref="B80:D80"/>
    <mergeCell ref="B81:D81"/>
    <mergeCell ref="B82:D82"/>
    <mergeCell ref="B83:D83"/>
    <mergeCell ref="E76:F76"/>
    <mergeCell ref="E80:F80"/>
    <mergeCell ref="E81:F81"/>
    <mergeCell ref="B78:D78"/>
    <mergeCell ref="E82:F82"/>
    <mergeCell ref="C68:H68"/>
    <mergeCell ref="B23:O23"/>
    <mergeCell ref="B22:O22"/>
    <mergeCell ref="B19:O19"/>
    <mergeCell ref="J95:K95"/>
    <mergeCell ref="L84:O85"/>
    <mergeCell ref="B17:O17"/>
    <mergeCell ref="B108:E109"/>
    <mergeCell ref="G108:K109"/>
    <mergeCell ref="B102:E103"/>
    <mergeCell ref="E93:F93"/>
    <mergeCell ref="M95:N95"/>
    <mergeCell ref="L93:O94"/>
    <mergeCell ref="G93:H93"/>
    <mergeCell ref="G80:H80"/>
    <mergeCell ref="G81:H81"/>
    <mergeCell ref="M108:O109"/>
    <mergeCell ref="B86:D86"/>
    <mergeCell ref="B87:D87"/>
    <mergeCell ref="B90:D90"/>
    <mergeCell ref="E88:F88"/>
    <mergeCell ref="B89:D89"/>
    <mergeCell ref="E89:F89"/>
    <mergeCell ref="B93:D93"/>
  </mergeCells>
  <phoneticPr fontId="4" type="noConversion"/>
  <dataValidations count="7">
    <dataValidation type="list" allowBlank="1" showInputMessage="1" showErrorMessage="1" sqref="L5:N5" xr:uid="{00000000-0002-0000-0000-000000000000}">
      <formula1>Programs</formula1>
    </dataValidation>
    <dataValidation type="list" allowBlank="1" showInputMessage="1" showErrorMessage="1" sqref="J24:M24 I91:O91" xr:uid="{00000000-0002-0000-0000-000001000000}">
      <formula1>Term_Method</formula1>
    </dataValidation>
    <dataValidation type="list" errorStyle="information" allowBlank="1" showInputMessage="1" showErrorMessage="1" sqref="B74:D93" xr:uid="{00000000-0002-0000-0000-000003000000}">
      <formula1>Crops</formula1>
    </dataValidation>
    <dataValidation type="list" showInputMessage="1" showErrorMessage="1" error="SELECT &quot;-&quot; FROM LIST" sqref="B35:C54" xr:uid="{E8D18D06-6C97-4B6B-95CF-6EBC2FED6402}">
      <formula1>Crops</formula1>
    </dataValidation>
    <dataValidation type="list" allowBlank="1" showInputMessage="1" showErrorMessage="1" sqref="J95:K95" xr:uid="{B7CA19FF-51DB-4C33-B53A-0E90469940B6}">
      <formula1>Irrigated</formula1>
    </dataValidation>
    <dataValidation type="list" allowBlank="1" showInputMessage="1" showErrorMessage="1" sqref="L84" xr:uid="{C9F2AA20-FB04-42D9-8338-13F93555494D}">
      <formula1>Planting_Method</formula1>
    </dataValidation>
    <dataValidation type="list" allowBlank="1" showInputMessage="1" showErrorMessage="1" sqref="I89:O89" xr:uid="{99138D69-B0D6-45E3-811D-1FD0F5BBE01D}">
      <formula1>Weed_Control</formula1>
    </dataValidation>
  </dataValidations>
  <pageMargins left="0.5" right="0.5" top="1" bottom="0.13" header="0.4" footer="0.4"/>
  <pageSetup scale="78" fitToHeight="0" orientation="portrait" r:id="rId3"/>
  <headerFooter alignWithMargins="0">
    <oddHeader xml:space="preserve">&amp;LUS Department of Agriculture
Natural Resources Conservation Service&amp;RCover Crops 340
November 2018
</oddHeader>
  </headerFooter>
  <rowBreaks count="1" manualBreakCount="1">
    <brk id="64" max="16383" man="1"/>
  </rowBreaks>
  <cellWatches>
    <cellWatch r="L35"/>
  </cellWatches>
  <drawing r:id="rId4"/>
  <legacyDrawing r:id="rId5"/>
  <mc:AlternateContent xmlns:mc="http://schemas.openxmlformats.org/markup-compatibility/2006">
    <mc:Choice Requires="x14">
      <controls>
        <mc:AlternateContent xmlns:mc="http://schemas.openxmlformats.org/markup-compatibility/2006">
          <mc:Choice Requires="x14">
            <control shapeId="3239" r:id="rId6" name="Option Button 167">
              <controlPr locked="0" defaultSize="0" autoFill="0" autoLine="0" autoPict="0">
                <anchor moveWithCells="1">
                  <from>
                    <xdr:col>3</xdr:col>
                    <xdr:colOff>276225</xdr:colOff>
                    <xdr:row>17</xdr:row>
                    <xdr:rowOff>19050</xdr:rowOff>
                  </from>
                  <to>
                    <xdr:col>5</xdr:col>
                    <xdr:colOff>200025</xdr:colOff>
                    <xdr:row>18</xdr:row>
                    <xdr:rowOff>9525</xdr:rowOff>
                  </to>
                </anchor>
              </controlPr>
            </control>
          </mc:Choice>
        </mc:AlternateContent>
        <mc:AlternateContent xmlns:mc="http://schemas.openxmlformats.org/markup-compatibility/2006">
          <mc:Choice Requires="x14">
            <control shapeId="3240" r:id="rId7" name="Option Button 168">
              <controlPr defaultSize="0" autoFill="0" autoLine="0" autoPict="0">
                <anchor moveWithCells="1">
                  <from>
                    <xdr:col>7</xdr:col>
                    <xdr:colOff>257175</xdr:colOff>
                    <xdr:row>17</xdr:row>
                    <xdr:rowOff>0</xdr:rowOff>
                  </from>
                  <to>
                    <xdr:col>11</xdr:col>
                    <xdr:colOff>104775</xdr:colOff>
                    <xdr:row>18</xdr:row>
                    <xdr:rowOff>0</xdr:rowOff>
                  </to>
                </anchor>
              </controlPr>
            </control>
          </mc:Choice>
        </mc:AlternateContent>
        <mc:AlternateContent xmlns:mc="http://schemas.openxmlformats.org/markup-compatibility/2006">
          <mc:Choice Requires="x14">
            <control shapeId="3136" r:id="rId8" name="Button 64">
              <controlPr defaultSize="0" print="0" autoFill="0" autoPict="0" macro="[0]!Button64_Click2_PERCENT">
                <anchor moveWithCells="1" sizeWithCells="1">
                  <from>
                    <xdr:col>11</xdr:col>
                    <xdr:colOff>352425</xdr:colOff>
                    <xdr:row>1</xdr:row>
                    <xdr:rowOff>57150</xdr:rowOff>
                  </from>
                  <to>
                    <xdr:col>27</xdr:col>
                    <xdr:colOff>314325</xdr:colOff>
                    <xdr:row>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F3AF-3CB1-4168-A193-9C1DEAAA1EB2}">
  <sheetPr codeName="Sheet5">
    <tabColor theme="9" tint="0.59999389629810485"/>
    <pageSetUpPr fitToPage="1"/>
  </sheetPr>
  <dimension ref="A1:AM165"/>
  <sheetViews>
    <sheetView zoomScaleNormal="100" workbookViewId="0">
      <selection activeCell="C7" sqref="C7:F7"/>
    </sheetView>
  </sheetViews>
  <sheetFormatPr defaultRowHeight="12.75" x14ac:dyDescent="0.2"/>
  <cols>
    <col min="1" max="1" width="6.7109375" customWidth="1"/>
    <col min="2" max="2" width="14.140625" customWidth="1"/>
    <col min="3" max="3" width="10.42578125" customWidth="1"/>
    <col min="4" max="4" width="10.7109375" customWidth="1"/>
    <col min="5" max="5" width="6.5703125" customWidth="1"/>
    <col min="6" max="6" width="7.5703125" customWidth="1"/>
    <col min="7" max="7" width="4.28515625" customWidth="1"/>
    <col min="8" max="8" width="10" customWidth="1"/>
    <col min="9" max="9" width="5.5703125" customWidth="1"/>
    <col min="10" max="10" width="4.85546875" customWidth="1"/>
    <col min="11" max="11" width="5.28515625" customWidth="1"/>
    <col min="12" max="12" width="8.28515625" customWidth="1"/>
    <col min="13" max="13" width="4.7109375" customWidth="1"/>
    <col min="14" max="14" width="3.140625" customWidth="1"/>
    <col min="15" max="15" width="10.42578125" customWidth="1"/>
    <col min="16" max="16" width="9.140625" hidden="1" customWidth="1"/>
    <col min="17" max="17" width="26.5703125" hidden="1" customWidth="1"/>
    <col min="18" max="18" width="9.140625" hidden="1" customWidth="1"/>
    <col min="19" max="19" width="18.5703125" hidden="1" customWidth="1"/>
    <col min="20" max="27" width="9.140625" hidden="1" customWidth="1"/>
    <col min="28" max="28" width="9.7109375" style="102" customWidth="1"/>
    <col min="29" max="40" width="0" hidden="1" customWidth="1"/>
  </cols>
  <sheetData>
    <row r="1" spans="1:39" ht="11.25" customHeight="1" x14ac:dyDescent="0.2">
      <c r="AC1" s="68"/>
      <c r="AD1" s="68"/>
      <c r="AE1" s="68"/>
      <c r="AF1" s="68"/>
      <c r="AG1" s="68"/>
      <c r="AH1" s="68"/>
      <c r="AI1" s="68"/>
      <c r="AJ1" s="68"/>
      <c r="AK1" s="68"/>
      <c r="AL1" s="68"/>
      <c r="AM1" s="68"/>
    </row>
    <row r="2" spans="1:39" ht="18" customHeight="1" x14ac:dyDescent="0.25">
      <c r="B2" s="478" t="s">
        <v>126</v>
      </c>
      <c r="C2" s="478"/>
      <c r="D2" s="478"/>
      <c r="E2" s="478"/>
      <c r="F2" s="478"/>
      <c r="G2" s="478"/>
      <c r="H2" s="478"/>
      <c r="I2" s="478"/>
      <c r="J2" s="478"/>
      <c r="K2" s="478"/>
      <c r="L2" s="478"/>
      <c r="M2" s="478"/>
      <c r="N2" s="478"/>
      <c r="O2" s="478"/>
      <c r="AC2" s="68"/>
      <c r="AD2" s="68"/>
      <c r="AE2" s="68"/>
      <c r="AF2" s="68"/>
      <c r="AG2" s="68"/>
      <c r="AH2" s="68"/>
      <c r="AI2" s="68"/>
      <c r="AJ2" s="68"/>
      <c r="AK2" s="68"/>
      <c r="AL2" s="68"/>
      <c r="AM2" s="68"/>
    </row>
    <row r="3" spans="1:39" ht="13.5" customHeight="1" x14ac:dyDescent="0.2">
      <c r="B3" s="1" t="s">
        <v>7</v>
      </c>
      <c r="C3" s="1"/>
      <c r="AC3" s="68"/>
      <c r="AD3" s="68"/>
      <c r="AE3" s="68"/>
      <c r="AF3" s="68"/>
      <c r="AG3" s="68"/>
      <c r="AH3" s="68"/>
      <c r="AI3" s="68"/>
      <c r="AJ3" s="68"/>
      <c r="AK3" s="68"/>
      <c r="AL3" s="68"/>
      <c r="AM3" s="68"/>
    </row>
    <row r="4" spans="1:39" ht="9" customHeight="1" x14ac:dyDescent="0.2">
      <c r="AC4" s="68"/>
      <c r="AD4" s="68"/>
      <c r="AE4" s="68"/>
      <c r="AF4" s="68"/>
      <c r="AG4" s="68"/>
      <c r="AH4" s="68"/>
      <c r="AI4" s="68"/>
      <c r="AJ4" s="68"/>
      <c r="AK4" s="68"/>
      <c r="AL4" s="68"/>
      <c r="AM4" s="68"/>
    </row>
    <row r="5" spans="1:39" ht="14.25" customHeight="1" x14ac:dyDescent="0.2">
      <c r="B5" s="171" t="s">
        <v>62</v>
      </c>
      <c r="C5" s="374"/>
      <c r="D5" s="374"/>
      <c r="E5" s="374"/>
      <c r="F5" s="374"/>
      <c r="G5" s="374"/>
      <c r="H5" s="374"/>
      <c r="I5" s="357" t="s">
        <v>64</v>
      </c>
      <c r="J5" s="357"/>
      <c r="K5" s="357"/>
      <c r="L5" s="375"/>
      <c r="M5" s="376"/>
      <c r="N5" s="376"/>
      <c r="O5" s="20"/>
      <c r="AC5" s="68"/>
      <c r="AD5" s="68"/>
      <c r="AE5" s="68"/>
      <c r="AF5" s="68"/>
      <c r="AG5" s="68"/>
      <c r="AH5" s="68"/>
      <c r="AI5" s="68"/>
      <c r="AJ5" s="68"/>
      <c r="AK5" s="68"/>
      <c r="AL5" s="68"/>
      <c r="AM5" s="68"/>
    </row>
    <row r="6" spans="1:39" ht="14.25" customHeight="1" x14ac:dyDescent="0.2">
      <c r="B6" s="171" t="s">
        <v>63</v>
      </c>
      <c r="C6" s="479"/>
      <c r="D6" s="480"/>
      <c r="E6" s="481"/>
      <c r="F6" s="481"/>
      <c r="G6" s="481"/>
      <c r="H6" s="481"/>
      <c r="I6" s="357" t="s">
        <v>65</v>
      </c>
      <c r="J6" s="357"/>
      <c r="K6" s="357"/>
      <c r="L6" s="482"/>
      <c r="M6" s="483"/>
      <c r="N6" s="483"/>
      <c r="O6" s="483"/>
      <c r="AC6" s="68"/>
      <c r="AD6" s="68"/>
      <c r="AE6" s="68"/>
      <c r="AF6" s="68"/>
      <c r="AG6" s="68"/>
      <c r="AH6" s="68"/>
      <c r="AI6" s="68"/>
      <c r="AJ6" s="68"/>
      <c r="AK6" s="68"/>
      <c r="AL6" s="68"/>
      <c r="AM6" s="68"/>
    </row>
    <row r="7" spans="1:39" ht="14.25" customHeight="1" x14ac:dyDescent="0.2">
      <c r="B7" s="171" t="s">
        <v>116</v>
      </c>
      <c r="C7" s="353"/>
      <c r="D7" s="353"/>
      <c r="E7" s="353"/>
      <c r="F7" s="353"/>
      <c r="G7" s="357" t="s">
        <v>117</v>
      </c>
      <c r="H7" s="357"/>
      <c r="I7" s="357"/>
      <c r="J7" s="357"/>
      <c r="K7" s="357"/>
      <c r="L7" s="380"/>
      <c r="M7" s="380"/>
      <c r="N7" s="380"/>
      <c r="AC7" s="68"/>
      <c r="AD7" s="68"/>
      <c r="AE7" s="68"/>
      <c r="AF7" s="68"/>
      <c r="AG7" s="68"/>
      <c r="AH7" s="68"/>
      <c r="AI7" s="68"/>
      <c r="AJ7" s="68"/>
      <c r="AK7" s="68"/>
      <c r="AL7" s="68"/>
      <c r="AM7" s="68"/>
    </row>
    <row r="8" spans="1:39" ht="14.25" customHeight="1" thickBot="1" x14ac:dyDescent="0.25">
      <c r="B8" s="16" t="s">
        <v>68</v>
      </c>
      <c r="C8" s="119"/>
      <c r="D8" s="16" t="s">
        <v>67</v>
      </c>
      <c r="E8" s="108"/>
      <c r="F8" s="17"/>
      <c r="G8" s="16" t="s">
        <v>66</v>
      </c>
      <c r="H8" s="354"/>
      <c r="I8" s="355"/>
      <c r="J8" s="17"/>
      <c r="K8" s="31" t="s">
        <v>31</v>
      </c>
      <c r="L8" s="377"/>
      <c r="M8" s="377"/>
      <c r="N8" s="377"/>
      <c r="O8" s="17"/>
      <c r="AC8" s="68"/>
      <c r="AD8" s="68"/>
      <c r="AE8" s="68"/>
      <c r="AF8" s="68"/>
      <c r="AG8" s="68"/>
      <c r="AH8" s="68"/>
      <c r="AI8" s="68"/>
      <c r="AJ8" s="68"/>
      <c r="AK8" s="68"/>
      <c r="AL8" s="68"/>
      <c r="AM8" s="68"/>
    </row>
    <row r="9" spans="1:39" ht="18.75" customHeight="1" thickTop="1" x14ac:dyDescent="0.2">
      <c r="B9" s="4" t="s">
        <v>74</v>
      </c>
      <c r="C9" s="4"/>
      <c r="D9" s="4"/>
      <c r="E9" s="4"/>
      <c r="F9" s="4"/>
      <c r="G9" s="4"/>
      <c r="H9" s="4"/>
      <c r="I9" s="4"/>
      <c r="J9" s="4"/>
      <c r="K9" s="4"/>
      <c r="L9" s="4"/>
      <c r="M9" s="4"/>
      <c r="N9" s="4"/>
      <c r="O9" s="4"/>
      <c r="AC9" s="68"/>
      <c r="AD9" s="68"/>
      <c r="AE9" s="68"/>
      <c r="AF9" s="68"/>
      <c r="AG9" s="68"/>
      <c r="AH9" s="68"/>
      <c r="AI9" s="68"/>
      <c r="AJ9" s="79">
        <v>2</v>
      </c>
      <c r="AK9" s="68"/>
      <c r="AL9" s="68"/>
      <c r="AM9" s="68"/>
    </row>
    <row r="10" spans="1:39" ht="11.45" customHeight="1" x14ac:dyDescent="0.2">
      <c r="AC10" s="68"/>
      <c r="AD10" s="68"/>
      <c r="AE10" s="68"/>
      <c r="AF10" s="68"/>
      <c r="AG10" s="68"/>
      <c r="AH10" s="68"/>
      <c r="AI10" s="68"/>
      <c r="AJ10" s="68"/>
      <c r="AK10" s="68"/>
      <c r="AL10" s="68"/>
      <c r="AM10" s="68"/>
    </row>
    <row r="11" spans="1:39" ht="19.899999999999999" customHeight="1" x14ac:dyDescent="0.2">
      <c r="B11" s="13"/>
      <c r="C11" s="76" t="s">
        <v>432</v>
      </c>
      <c r="G11" s="356"/>
      <c r="H11" s="356"/>
      <c r="I11" s="76" t="s">
        <v>438</v>
      </c>
      <c r="AC11" s="68"/>
      <c r="AD11" s="68"/>
      <c r="AE11" s="68"/>
      <c r="AF11" s="68"/>
      <c r="AG11" s="68"/>
      <c r="AH11" s="68"/>
      <c r="AI11" s="68"/>
      <c r="AJ11" s="68"/>
      <c r="AK11" s="68"/>
      <c r="AL11" s="68"/>
      <c r="AM11" s="68"/>
    </row>
    <row r="12" spans="1:39" ht="19.899999999999999" customHeight="1" x14ac:dyDescent="0.2">
      <c r="B12" s="80"/>
      <c r="C12" s="76" t="s">
        <v>435</v>
      </c>
      <c r="D12" s="5"/>
      <c r="E12" s="5"/>
      <c r="F12" s="5"/>
      <c r="G12" s="484"/>
      <c r="H12" s="484"/>
      <c r="I12" s="72" t="s">
        <v>433</v>
      </c>
      <c r="AC12" s="68"/>
      <c r="AD12" s="68"/>
      <c r="AE12" s="68"/>
      <c r="AF12" s="68"/>
      <c r="AG12" s="68"/>
      <c r="AH12" s="68"/>
      <c r="AI12" s="68"/>
      <c r="AJ12" s="68"/>
      <c r="AK12" s="68"/>
      <c r="AL12" s="68"/>
      <c r="AM12" s="68"/>
    </row>
    <row r="13" spans="1:39" ht="19.899999999999999" customHeight="1" x14ac:dyDescent="0.2">
      <c r="B13" s="223"/>
      <c r="C13" s="76" t="s">
        <v>434</v>
      </c>
      <c r="G13" s="484"/>
      <c r="H13" s="484"/>
      <c r="I13" s="75" t="s">
        <v>436</v>
      </c>
      <c r="AC13" s="68"/>
      <c r="AD13" s="68"/>
      <c r="AE13" s="68"/>
      <c r="AF13" s="68"/>
      <c r="AG13" s="68"/>
      <c r="AH13" s="68"/>
      <c r="AI13" s="68"/>
      <c r="AJ13" s="68"/>
      <c r="AK13" s="68"/>
      <c r="AL13" s="68"/>
      <c r="AM13" s="68"/>
    </row>
    <row r="14" spans="1:39" ht="15" customHeight="1" x14ac:dyDescent="0.2">
      <c r="A14" s="21"/>
      <c r="B14" s="117"/>
      <c r="C14" s="21"/>
      <c r="D14" s="21"/>
      <c r="E14" s="21"/>
      <c r="F14" s="21"/>
      <c r="G14" s="378"/>
      <c r="H14" s="378"/>
      <c r="I14" s="21" t="s">
        <v>437</v>
      </c>
      <c r="J14" s="226"/>
      <c r="K14" s="226"/>
      <c r="L14" s="226"/>
      <c r="M14" s="226"/>
      <c r="N14" s="226"/>
      <c r="O14" s="226"/>
      <c r="P14" s="21"/>
      <c r="Q14" s="21"/>
      <c r="R14" s="21"/>
      <c r="S14" s="21"/>
      <c r="T14" s="21"/>
      <c r="U14" s="21"/>
      <c r="V14" s="21"/>
      <c r="W14" s="21"/>
      <c r="X14" s="21"/>
      <c r="Y14" s="21"/>
      <c r="Z14" s="21"/>
      <c r="AA14" s="21"/>
      <c r="AB14" s="105"/>
      <c r="AC14" s="68"/>
      <c r="AD14" s="68"/>
      <c r="AE14" s="68"/>
      <c r="AF14" s="68"/>
      <c r="AG14" s="68"/>
      <c r="AH14" s="68"/>
      <c r="AI14" s="68"/>
      <c r="AJ14" s="68"/>
      <c r="AK14" s="68"/>
      <c r="AL14" s="68"/>
      <c r="AM14" s="68"/>
    </row>
    <row r="15" spans="1:39" ht="5.45" customHeight="1" x14ac:dyDescent="0.2">
      <c r="A15" s="21"/>
      <c r="B15" s="378"/>
      <c r="C15" s="378"/>
      <c r="D15" s="378"/>
      <c r="E15" s="378"/>
      <c r="F15" s="378"/>
      <c r="G15" s="378"/>
      <c r="H15" s="378"/>
      <c r="I15" s="378"/>
      <c r="J15" s="378"/>
      <c r="K15" s="378"/>
      <c r="L15" s="378"/>
      <c r="M15" s="378"/>
      <c r="N15" s="378"/>
      <c r="O15" s="378"/>
      <c r="P15" s="21"/>
      <c r="Q15" s="21"/>
      <c r="R15" s="21"/>
      <c r="S15" s="21"/>
      <c r="T15" s="21"/>
      <c r="U15" s="21"/>
      <c r="V15" s="21"/>
      <c r="W15" s="21"/>
      <c r="X15" s="21"/>
      <c r="Y15" s="21"/>
      <c r="Z15" s="21"/>
      <c r="AA15" s="21"/>
      <c r="AB15" s="105"/>
      <c r="AC15" s="68"/>
      <c r="AD15" s="68"/>
      <c r="AE15" s="68"/>
      <c r="AF15" s="68"/>
      <c r="AG15" s="68"/>
      <c r="AH15" s="68"/>
      <c r="AI15" s="68"/>
      <c r="AJ15" s="68"/>
      <c r="AK15" s="68"/>
      <c r="AL15" s="68"/>
      <c r="AM15" s="68"/>
    </row>
    <row r="16" spans="1:39" ht="5.45" customHeight="1" x14ac:dyDescent="0.2">
      <c r="A16" s="21"/>
      <c r="B16" s="381"/>
      <c r="C16" s="381"/>
      <c r="D16" s="381"/>
      <c r="E16" s="381"/>
      <c r="F16" s="381"/>
      <c r="G16" s="381"/>
      <c r="H16" s="381"/>
      <c r="I16" s="381"/>
      <c r="J16" s="381"/>
      <c r="K16" s="381"/>
      <c r="L16" s="381"/>
      <c r="M16" s="381"/>
      <c r="N16" s="381"/>
      <c r="O16" s="381"/>
      <c r="P16" s="21"/>
      <c r="Q16" s="21"/>
      <c r="R16" s="21"/>
      <c r="S16" s="21"/>
      <c r="T16" s="21"/>
      <c r="U16" s="21"/>
      <c r="V16" s="21"/>
      <c r="W16" s="21"/>
      <c r="X16" s="21"/>
      <c r="Y16" s="21"/>
      <c r="Z16" s="21"/>
      <c r="AA16" s="21"/>
      <c r="AB16" s="105"/>
      <c r="AC16" s="68"/>
      <c r="AD16" s="68"/>
      <c r="AE16" s="68"/>
      <c r="AF16" s="68"/>
      <c r="AG16" s="68"/>
      <c r="AH16" s="68"/>
      <c r="AI16" s="68"/>
      <c r="AJ16" s="68"/>
      <c r="AK16" s="68"/>
      <c r="AL16" s="68"/>
      <c r="AM16" s="68"/>
    </row>
    <row r="17" spans="1:39" ht="12" customHeight="1" x14ac:dyDescent="0.2">
      <c r="A17" s="21"/>
      <c r="B17" s="485"/>
      <c r="C17" s="485"/>
      <c r="D17" s="485"/>
      <c r="E17" s="485"/>
      <c r="F17" s="485"/>
      <c r="G17" s="485"/>
      <c r="H17" s="485"/>
      <c r="I17" s="485"/>
      <c r="J17" s="485"/>
      <c r="K17" s="485"/>
      <c r="L17" s="485"/>
      <c r="M17" s="485"/>
      <c r="N17" s="485"/>
      <c r="O17" s="485"/>
      <c r="P17" s="21"/>
      <c r="Q17" s="21"/>
      <c r="R17" s="21" t="s">
        <v>32</v>
      </c>
      <c r="S17" s="21"/>
      <c r="T17" s="21"/>
      <c r="U17" s="21"/>
      <c r="V17" s="21"/>
      <c r="W17" s="21"/>
      <c r="X17" s="21"/>
      <c r="Y17" s="21"/>
      <c r="Z17" s="21"/>
      <c r="AA17" s="21"/>
      <c r="AB17" s="105"/>
      <c r="AC17" s="68"/>
      <c r="AD17" s="68"/>
      <c r="AE17" s="68"/>
      <c r="AF17" s="68"/>
      <c r="AG17" s="68"/>
      <c r="AH17" s="68"/>
      <c r="AI17" s="68"/>
      <c r="AJ17" s="68"/>
      <c r="AK17" s="68"/>
      <c r="AL17" s="68"/>
      <c r="AM17" s="68"/>
    </row>
    <row r="18" spans="1:39" ht="18" customHeight="1" x14ac:dyDescent="0.2">
      <c r="B18" s="171" t="s">
        <v>52</v>
      </c>
      <c r="C18" s="352"/>
      <c r="D18" s="352"/>
      <c r="E18" s="352"/>
      <c r="F18" s="352"/>
      <c r="G18" s="352"/>
      <c r="H18" s="352"/>
      <c r="I18" s="352"/>
      <c r="J18" s="352"/>
      <c r="K18" s="352"/>
      <c r="L18" s="352"/>
      <c r="M18" s="352"/>
      <c r="N18" s="352"/>
      <c r="O18" s="352"/>
      <c r="AC18" s="68"/>
      <c r="AD18" s="68"/>
      <c r="AE18" s="68"/>
      <c r="AF18" s="68"/>
      <c r="AG18" s="68"/>
      <c r="AH18" s="68"/>
      <c r="AI18" s="68"/>
      <c r="AJ18" s="68"/>
      <c r="AK18" s="68"/>
      <c r="AL18" s="68"/>
      <c r="AM18" s="68"/>
    </row>
    <row r="19" spans="1:39" ht="12" customHeight="1" x14ac:dyDescent="0.2">
      <c r="B19" s="486"/>
      <c r="C19" s="486"/>
      <c r="D19" s="486"/>
      <c r="E19" s="486"/>
      <c r="F19" s="486"/>
      <c r="G19" s="486"/>
      <c r="H19" s="486"/>
      <c r="I19" s="486"/>
      <c r="J19" s="486"/>
      <c r="K19" s="486"/>
      <c r="L19" s="486"/>
      <c r="M19" s="486"/>
      <c r="N19" s="486"/>
      <c r="O19" s="486"/>
      <c r="AC19" s="68"/>
      <c r="AD19" s="68"/>
      <c r="AE19" s="68"/>
      <c r="AF19" s="68"/>
      <c r="AG19" s="68"/>
      <c r="AH19" s="68"/>
      <c r="AI19" s="68"/>
      <c r="AJ19" s="68"/>
      <c r="AK19" s="68"/>
      <c r="AL19" s="68"/>
      <c r="AM19" s="68"/>
    </row>
    <row r="20" spans="1:39" ht="12" hidden="1" customHeight="1" x14ac:dyDescent="0.2">
      <c r="B20" s="301"/>
      <c r="C20" s="301"/>
      <c r="D20" s="301"/>
      <c r="E20" s="301"/>
      <c r="F20" s="301"/>
      <c r="G20" s="301"/>
      <c r="H20" s="301"/>
      <c r="I20" s="301"/>
      <c r="J20" s="301"/>
      <c r="K20" s="301"/>
      <c r="L20" s="301"/>
      <c r="M20" s="301"/>
      <c r="N20" s="301"/>
      <c r="O20" s="301"/>
      <c r="AC20" s="68"/>
      <c r="AD20" s="68"/>
      <c r="AE20" s="68"/>
      <c r="AF20" s="68"/>
      <c r="AG20" s="68"/>
      <c r="AH20" s="68"/>
      <c r="AI20" s="68"/>
      <c r="AJ20" s="68"/>
      <c r="AK20" s="68"/>
      <c r="AL20" s="68"/>
      <c r="AM20" s="68"/>
    </row>
    <row r="21" spans="1:39" ht="10.9" hidden="1" customHeight="1" x14ac:dyDescent="0.2">
      <c r="B21" s="486"/>
      <c r="C21" s="486"/>
      <c r="D21" s="486"/>
      <c r="E21" s="486"/>
      <c r="F21" s="486"/>
      <c r="G21" s="486"/>
      <c r="H21" s="486"/>
      <c r="I21" s="486"/>
      <c r="J21" s="486"/>
      <c r="K21" s="486"/>
      <c r="L21" s="486"/>
      <c r="M21" s="486"/>
      <c r="N21" s="486"/>
      <c r="O21" s="486"/>
      <c r="AC21" s="68"/>
      <c r="AD21" s="68"/>
      <c r="AE21" s="68"/>
      <c r="AF21" s="68"/>
      <c r="AG21" s="68"/>
      <c r="AH21" s="68"/>
      <c r="AI21" s="68"/>
      <c r="AJ21" s="68"/>
      <c r="AK21" s="68"/>
      <c r="AL21" s="68"/>
      <c r="AM21" s="68"/>
    </row>
    <row r="22" spans="1:39" ht="12" hidden="1" customHeight="1" x14ac:dyDescent="0.2">
      <c r="B22" s="486"/>
      <c r="C22" s="486"/>
      <c r="D22" s="486"/>
      <c r="E22" s="486"/>
      <c r="F22" s="486"/>
      <c r="G22" s="486"/>
      <c r="H22" s="486"/>
      <c r="I22" s="486"/>
      <c r="J22" s="486"/>
      <c r="K22" s="486"/>
      <c r="L22" s="486"/>
      <c r="M22" s="486"/>
      <c r="N22" s="486"/>
      <c r="O22" s="486"/>
      <c r="AC22" s="68"/>
      <c r="AD22" s="68"/>
      <c r="AE22" s="68"/>
      <c r="AF22" s="68"/>
      <c r="AG22" s="68"/>
      <c r="AH22" s="68"/>
      <c r="AI22" s="68"/>
      <c r="AJ22" s="68"/>
      <c r="AK22" s="68"/>
      <c r="AL22" s="68"/>
      <c r="AM22" s="68"/>
    </row>
    <row r="23" spans="1:39" ht="5.25" customHeight="1" x14ac:dyDescent="0.2">
      <c r="B23" s="301"/>
      <c r="C23" s="301"/>
      <c r="D23" s="301"/>
      <c r="E23" s="301"/>
      <c r="F23" s="301"/>
      <c r="G23" s="301"/>
      <c r="H23" s="301"/>
      <c r="I23" s="301"/>
      <c r="J23" s="301"/>
      <c r="K23" s="301"/>
      <c r="L23" s="301"/>
      <c r="M23" s="301"/>
      <c r="N23" s="301"/>
      <c r="O23" s="301"/>
      <c r="S23" t="s">
        <v>56</v>
      </c>
      <c r="U23" t="s">
        <v>23</v>
      </c>
      <c r="Y23" t="s">
        <v>80</v>
      </c>
      <c r="Z23">
        <v>0.5</v>
      </c>
      <c r="AC23" s="68"/>
      <c r="AD23" s="68"/>
      <c r="AE23" s="68"/>
      <c r="AF23" s="68"/>
      <c r="AG23" s="68"/>
      <c r="AH23" s="68"/>
      <c r="AI23" s="68"/>
      <c r="AJ23" s="68"/>
      <c r="AK23" s="68"/>
      <c r="AL23" s="68"/>
      <c r="AM23" s="68"/>
    </row>
    <row r="24" spans="1:39" s="218" customFormat="1" ht="18.600000000000001" customHeight="1" x14ac:dyDescent="0.2">
      <c r="B24" s="446" t="s">
        <v>25</v>
      </c>
      <c r="C24" s="446"/>
      <c r="D24" s="444"/>
      <c r="E24" s="445"/>
      <c r="F24" s="446" t="s">
        <v>163</v>
      </c>
      <c r="G24" s="446"/>
      <c r="H24" s="446"/>
      <c r="I24" s="446"/>
      <c r="J24" s="431"/>
      <c r="K24" s="432"/>
      <c r="L24" s="432"/>
      <c r="M24" s="432"/>
      <c r="N24" s="217"/>
      <c r="O24" s="24"/>
      <c r="Q24" s="218" t="s">
        <v>58</v>
      </c>
      <c r="S24" s="218" t="s">
        <v>57</v>
      </c>
      <c r="U24" s="218" t="s">
        <v>22</v>
      </c>
      <c r="Y24" s="218" t="s">
        <v>79</v>
      </c>
      <c r="Z24" s="218">
        <v>0.5</v>
      </c>
      <c r="AB24" s="219"/>
      <c r="AC24" s="220"/>
      <c r="AD24" s="220"/>
      <c r="AE24" s="220"/>
      <c r="AF24" s="220"/>
      <c r="AG24" s="220"/>
      <c r="AH24" s="220"/>
      <c r="AI24" s="220"/>
      <c r="AJ24" s="220"/>
      <c r="AK24" s="220"/>
      <c r="AL24" s="220"/>
      <c r="AM24" s="220"/>
    </row>
    <row r="25" spans="1:39" s="218" customFormat="1" ht="18.600000000000001" customHeight="1" thickBot="1" x14ac:dyDescent="0.25">
      <c r="B25" s="453" t="s">
        <v>124</v>
      </c>
      <c r="C25" s="453"/>
      <c r="D25" s="433"/>
      <c r="E25" s="434"/>
      <c r="F25" s="434"/>
      <c r="G25" s="434"/>
      <c r="H25" s="434"/>
      <c r="I25" s="435" t="s">
        <v>153</v>
      </c>
      <c r="J25" s="436"/>
      <c r="K25" s="436"/>
      <c r="L25" s="436"/>
      <c r="M25" s="433"/>
      <c r="N25" s="434"/>
      <c r="O25" s="434"/>
      <c r="Q25" s="218" t="s">
        <v>59</v>
      </c>
      <c r="S25" s="218" t="s">
        <v>115</v>
      </c>
      <c r="U25" s="218" t="s">
        <v>24</v>
      </c>
      <c r="Y25" s="218" t="s">
        <v>78</v>
      </c>
      <c r="Z25" s="218">
        <v>0.5</v>
      </c>
      <c r="AB25" s="219"/>
      <c r="AC25" s="220"/>
      <c r="AD25" s="220"/>
      <c r="AE25" s="220"/>
      <c r="AF25" s="220"/>
      <c r="AG25" s="220"/>
      <c r="AH25" s="220"/>
      <c r="AI25" s="220"/>
      <c r="AJ25" s="220"/>
      <c r="AK25" s="220"/>
      <c r="AL25" s="220"/>
      <c r="AM25" s="220"/>
    </row>
    <row r="26" spans="1:39" ht="12.6" customHeight="1" x14ac:dyDescent="0.2">
      <c r="B26" s="447" t="s">
        <v>95</v>
      </c>
      <c r="C26" s="449" t="s">
        <v>441</v>
      </c>
      <c r="D26" s="449"/>
      <c r="E26" s="449"/>
      <c r="F26" s="449"/>
      <c r="G26" s="449"/>
      <c r="H26" s="449"/>
      <c r="I26" s="449"/>
      <c r="J26" s="449"/>
      <c r="K26" s="449"/>
      <c r="L26" s="449"/>
      <c r="M26" s="449"/>
      <c r="N26" s="449"/>
      <c r="O26" s="450"/>
      <c r="Q26" t="s">
        <v>60</v>
      </c>
      <c r="Y26" t="s">
        <v>82</v>
      </c>
      <c r="Z26">
        <v>1</v>
      </c>
      <c r="AC26" s="68"/>
      <c r="AD26" s="68"/>
      <c r="AE26" s="68"/>
      <c r="AF26" s="68"/>
      <c r="AG26" s="68"/>
      <c r="AH26" s="68"/>
      <c r="AI26" s="68"/>
      <c r="AJ26" s="68"/>
      <c r="AK26" s="68"/>
      <c r="AL26" s="68"/>
      <c r="AM26" s="68"/>
    </row>
    <row r="27" spans="1:39" ht="12.6" customHeight="1" x14ac:dyDescent="0.2">
      <c r="B27" s="448"/>
      <c r="C27" s="451"/>
      <c r="D27" s="451"/>
      <c r="E27" s="451"/>
      <c r="F27" s="451"/>
      <c r="G27" s="451"/>
      <c r="H27" s="451"/>
      <c r="I27" s="451"/>
      <c r="J27" s="451"/>
      <c r="K27" s="451"/>
      <c r="L27" s="451"/>
      <c r="M27" s="451"/>
      <c r="N27" s="451"/>
      <c r="O27" s="452"/>
      <c r="Q27" t="s">
        <v>61</v>
      </c>
      <c r="Y27" t="s">
        <v>77</v>
      </c>
      <c r="Z27">
        <v>1</v>
      </c>
      <c r="AC27" s="68"/>
      <c r="AD27" s="68"/>
      <c r="AE27" s="68"/>
      <c r="AF27" s="68"/>
      <c r="AG27" s="68"/>
      <c r="AH27" s="68"/>
      <c r="AI27" s="68"/>
      <c r="AJ27" s="68"/>
      <c r="AK27" s="68"/>
      <c r="AL27" s="68"/>
      <c r="AM27" s="68"/>
    </row>
    <row r="28" spans="1:39" ht="15" customHeight="1" x14ac:dyDescent="0.2">
      <c r="B28" s="389" t="str">
        <f>IF($B$11="","","Terminate cover crops only after they have achieved 8 to 10 inches of growth for erosion control")</f>
        <v/>
      </c>
      <c r="C28" s="390"/>
      <c r="D28" s="390"/>
      <c r="E28" s="390"/>
      <c r="F28" s="390"/>
      <c r="G28" s="390"/>
      <c r="H28" s="390"/>
      <c r="I28" s="390"/>
      <c r="J28" s="390"/>
      <c r="K28" s="390"/>
      <c r="L28" s="390"/>
      <c r="M28" s="390"/>
      <c r="N28" s="390"/>
      <c r="O28" s="391"/>
      <c r="Y28" t="s">
        <v>83</v>
      </c>
      <c r="Z28">
        <v>2</v>
      </c>
      <c r="AC28" s="68"/>
      <c r="AD28" s="68"/>
      <c r="AE28" s="68"/>
      <c r="AF28" s="68"/>
      <c r="AG28" s="68"/>
      <c r="AH28" s="68"/>
      <c r="AI28" s="68"/>
      <c r="AJ28" s="68"/>
      <c r="AK28" s="68"/>
      <c r="AL28" s="68"/>
      <c r="AM28" s="68"/>
    </row>
    <row r="29" spans="1:39" ht="15" customHeight="1" x14ac:dyDescent="0.2">
      <c r="B29" s="389" t="str">
        <f>IF(G11="","","Add inoculant to legume seed as needed or recommended")</f>
        <v/>
      </c>
      <c r="C29" s="390"/>
      <c r="D29" s="390"/>
      <c r="E29" s="390"/>
      <c r="F29" s="390"/>
      <c r="G29" s="390"/>
      <c r="H29" s="390"/>
      <c r="I29" s="390"/>
      <c r="J29" s="390"/>
      <c r="K29" s="390"/>
      <c r="L29" s="390"/>
      <c r="M29" s="390"/>
      <c r="N29" s="390"/>
      <c r="O29" s="391"/>
      <c r="Y29" t="s">
        <v>81</v>
      </c>
      <c r="Z29">
        <v>0.5</v>
      </c>
      <c r="AC29" s="68"/>
      <c r="AD29" s="68"/>
      <c r="AE29" s="68"/>
      <c r="AF29" s="68"/>
      <c r="AG29" s="68"/>
      <c r="AH29" s="68"/>
      <c r="AI29" s="68"/>
      <c r="AJ29" s="68"/>
      <c r="AK29" s="68"/>
      <c r="AL29" s="68"/>
      <c r="AM29" s="68"/>
    </row>
    <row r="30" spans="1:39" ht="15" customHeight="1" x14ac:dyDescent="0.2">
      <c r="B30" s="389" t="str">
        <f>IF(G12="","","Single species cover crops will generally produce less total biomass than cover crop mixes containing multiple crop types")</f>
        <v/>
      </c>
      <c r="C30" s="390"/>
      <c r="D30" s="390"/>
      <c r="E30" s="390"/>
      <c r="F30" s="390"/>
      <c r="G30" s="390"/>
      <c r="H30" s="390"/>
      <c r="I30" s="390"/>
      <c r="J30" s="390"/>
      <c r="K30" s="390"/>
      <c r="L30" s="390"/>
      <c r="M30" s="390"/>
      <c r="N30" s="390"/>
      <c r="O30" s="391"/>
      <c r="AC30" s="68"/>
      <c r="AD30" s="68"/>
      <c r="AE30" s="68"/>
      <c r="AF30" s="68"/>
      <c r="AG30" s="68"/>
      <c r="AH30" s="68"/>
      <c r="AI30" s="68"/>
      <c r="AJ30" s="68"/>
      <c r="AK30" s="68"/>
      <c r="AL30" s="68"/>
      <c r="AM30" s="68"/>
    </row>
    <row r="31" spans="1:39" ht="15" customHeight="1" thickBot="1" x14ac:dyDescent="0.25">
      <c r="B31" s="392"/>
      <c r="C31" s="393"/>
      <c r="D31" s="393"/>
      <c r="E31" s="393"/>
      <c r="F31" s="393"/>
      <c r="G31" s="393"/>
      <c r="H31" s="393"/>
      <c r="I31" s="393"/>
      <c r="J31" s="393"/>
      <c r="K31" s="393"/>
      <c r="L31" s="393"/>
      <c r="M31" s="393"/>
      <c r="N31" s="393"/>
      <c r="O31" s="394"/>
      <c r="AC31" s="68"/>
      <c r="AD31" s="68"/>
      <c r="AE31" s="68"/>
      <c r="AF31" s="68"/>
      <c r="AG31" s="68"/>
      <c r="AH31" s="68"/>
      <c r="AI31" s="68"/>
      <c r="AJ31" s="68"/>
      <c r="AK31" s="68"/>
      <c r="AL31" s="68"/>
      <c r="AM31" s="68"/>
    </row>
    <row r="32" spans="1:39" ht="22.15" customHeight="1" thickBot="1" x14ac:dyDescent="0.25">
      <c r="B32" s="373" t="s">
        <v>85</v>
      </c>
      <c r="C32" s="373"/>
      <c r="D32" s="373"/>
      <c r="E32" s="373"/>
      <c r="F32" s="373"/>
      <c r="G32" s="373"/>
      <c r="H32" s="373"/>
      <c r="I32" s="373"/>
      <c r="J32" s="373"/>
      <c r="K32" s="373"/>
      <c r="L32" s="373"/>
      <c r="M32" s="373"/>
      <c r="N32" s="373"/>
      <c r="O32" s="373"/>
      <c r="Q32" s="2"/>
      <c r="T32" s="5"/>
      <c r="W32" s="179"/>
      <c r="AC32" s="68"/>
      <c r="AD32" s="68"/>
      <c r="AE32" s="68"/>
      <c r="AF32" s="68"/>
      <c r="AG32" s="68"/>
      <c r="AH32" s="68"/>
      <c r="AI32" s="68"/>
      <c r="AJ32" s="68"/>
      <c r="AK32" s="68"/>
      <c r="AL32" s="68"/>
      <c r="AM32" s="68"/>
    </row>
    <row r="33" spans="2:39" ht="11.25" customHeight="1" thickBot="1" x14ac:dyDescent="0.25">
      <c r="B33" s="462" t="s">
        <v>123</v>
      </c>
      <c r="C33" s="463"/>
      <c r="D33" s="454" t="s">
        <v>422</v>
      </c>
      <c r="E33" s="460" t="s">
        <v>33</v>
      </c>
      <c r="F33" s="454" t="s">
        <v>168</v>
      </c>
      <c r="G33" s="454"/>
      <c r="H33" s="438" t="s">
        <v>169</v>
      </c>
      <c r="I33" s="439"/>
      <c r="J33" s="458" t="s">
        <v>170</v>
      </c>
      <c r="K33" s="458"/>
      <c r="L33" s="458" t="s">
        <v>34</v>
      </c>
      <c r="M33" s="458"/>
      <c r="N33" s="454" t="s">
        <v>84</v>
      </c>
      <c r="O33" s="455"/>
      <c r="P33" s="179"/>
      <c r="Q33" s="179"/>
      <c r="R33" s="179"/>
      <c r="S33" s="179"/>
      <c r="T33" s="76"/>
      <c r="U33" s="179"/>
      <c r="V33" s="179"/>
      <c r="W33" s="195"/>
      <c r="X33" s="179"/>
      <c r="Y33" s="179"/>
      <c r="Z33" s="179"/>
      <c r="AA33" s="179"/>
      <c r="AB33" s="468" t="s">
        <v>147</v>
      </c>
      <c r="AC33" s="68"/>
      <c r="AD33" s="68"/>
      <c r="AE33" s="68"/>
      <c r="AF33" s="68"/>
      <c r="AG33" s="68"/>
      <c r="AH33" s="68"/>
      <c r="AI33" s="68"/>
      <c r="AJ33" s="68"/>
      <c r="AK33" s="68"/>
      <c r="AL33" s="68"/>
      <c r="AM33" s="68"/>
    </row>
    <row r="34" spans="2:39" ht="29.45" customHeight="1" thickBot="1" x14ac:dyDescent="0.25">
      <c r="B34" s="464"/>
      <c r="C34" s="465"/>
      <c r="D34" s="456"/>
      <c r="E34" s="461"/>
      <c r="F34" s="456"/>
      <c r="G34" s="456"/>
      <c r="H34" s="440"/>
      <c r="I34" s="441"/>
      <c r="J34" s="459"/>
      <c r="K34" s="459"/>
      <c r="L34" s="459"/>
      <c r="M34" s="459"/>
      <c r="N34" s="456"/>
      <c r="O34" s="457"/>
      <c r="P34" s="195"/>
      <c r="Q34" s="195"/>
      <c r="R34" s="195"/>
      <c r="S34" s="195"/>
      <c r="T34" s="179"/>
      <c r="U34" s="195"/>
      <c r="V34" s="195"/>
      <c r="W34" s="2"/>
      <c r="X34" s="195"/>
      <c r="Y34" s="195"/>
      <c r="Z34" s="195"/>
      <c r="AA34" s="195"/>
      <c r="AB34" s="469"/>
      <c r="AC34" s="68"/>
      <c r="AD34" s="68"/>
      <c r="AE34" s="68"/>
      <c r="AF34" s="68"/>
      <c r="AG34" s="68"/>
      <c r="AH34" s="68"/>
      <c r="AI34" s="68"/>
      <c r="AJ34" s="68"/>
      <c r="AK34" s="68"/>
      <c r="AL34" s="68"/>
      <c r="AM34" s="68"/>
    </row>
    <row r="35" spans="2:39" ht="13.5" customHeight="1" thickBot="1" x14ac:dyDescent="0.25">
      <c r="B35" s="493" t="s">
        <v>424</v>
      </c>
      <c r="C35" s="494"/>
      <c r="D35" s="191" t="str">
        <f>IF(B35="","",IF($AJ$9=1,VLOOKUP(B35,Sheet1!$A$3:$D$47,3,FALSE),IF($AJ$9=2,VLOOKUP(B35,Sheet1!$A$3:$D$47,4,FALSE),VLOOKUP(B35,Sheet1!$A$3:$D$47,4,FALSE))))</f>
        <v>-</v>
      </c>
      <c r="E35" s="192" t="str">
        <f>IF(B35="-","",L8)</f>
        <v/>
      </c>
      <c r="F35" s="495" t="str">
        <f t="shared" ref="F35:F54" si="0">IF(B35="-","",H35/D35)</f>
        <v/>
      </c>
      <c r="G35" s="496"/>
      <c r="H35" s="497"/>
      <c r="I35" s="498"/>
      <c r="J35" s="388" t="str">
        <f t="shared" ref="J35:J54" si="1">IF(F35="","",E35*H35)</f>
        <v/>
      </c>
      <c r="K35" s="388"/>
      <c r="L35" s="388" t="str">
        <f>IF(B35="","",VLOOKUP(B35,Sheet1!$A$3:$F$47,5,FALSE))</f>
        <v>-</v>
      </c>
      <c r="M35" s="388"/>
      <c r="N35" s="388" t="str">
        <f>IF(B35="","",VLOOKUP(B35,Sheet1!$A$3:$F$47,6,FALSE))</f>
        <v>-</v>
      </c>
      <c r="O35" s="388"/>
      <c r="P35" s="49" t="e">
        <f t="shared" ref="P35:P44" si="2">IF(B35="","",VLOOKUP(B35,$Q$70:$V$101,6,FALSE))</f>
        <v>#N/A</v>
      </c>
      <c r="Q35" s="9"/>
      <c r="R35" s="2"/>
      <c r="S35" s="2"/>
      <c r="T35" s="195"/>
      <c r="U35" s="2"/>
      <c r="V35" s="2"/>
      <c r="W35" s="2"/>
      <c r="X35" s="2"/>
      <c r="Y35" s="2"/>
      <c r="Z35" s="2"/>
      <c r="AA35" s="212">
        <f>IF(B35="","",VLOOKUP(B35,Sheet1!$A$3:$J$47,10,FALSE))</f>
        <v>0</v>
      </c>
      <c r="AB35" s="194">
        <f>IF(B35="","",VLOOKUP(B35,Sheet1!$A$3:$G$47,7,FALSE))*H35/43560</f>
        <v>0</v>
      </c>
      <c r="AC35" s="68"/>
      <c r="AD35" s="68"/>
      <c r="AE35" s="68"/>
      <c r="AF35" s="68"/>
      <c r="AG35" s="68"/>
      <c r="AH35" s="68"/>
      <c r="AI35" s="68"/>
      <c r="AJ35" s="68"/>
      <c r="AK35" s="68"/>
      <c r="AL35" s="68"/>
      <c r="AM35" s="68"/>
    </row>
    <row r="36" spans="2:39" ht="13.5" customHeight="1" x14ac:dyDescent="0.2">
      <c r="B36" s="487" t="s">
        <v>424</v>
      </c>
      <c r="C36" s="488"/>
      <c r="D36" s="189" t="str">
        <f>IF(B36="","",IF($AJ$9=1,VLOOKUP(B36,Sheet1!$A$3:$D$47,3,FALSE),IF($AJ$9=2,VLOOKUP(B36,Sheet1!$A$3:$D$47,4,FALSE),VLOOKUP(B36,Sheet1!$A$3:$D$47,4,FALSE))))</f>
        <v>-</v>
      </c>
      <c r="E36" s="192" t="str">
        <f>IF(B36="-","",L8)</f>
        <v/>
      </c>
      <c r="F36" s="489" t="str">
        <f t="shared" si="0"/>
        <v/>
      </c>
      <c r="G36" s="490"/>
      <c r="H36" s="491"/>
      <c r="I36" s="492"/>
      <c r="J36" s="326" t="str">
        <f t="shared" si="1"/>
        <v/>
      </c>
      <c r="K36" s="326"/>
      <c r="L36" s="326" t="str">
        <f>IF(B36="","",VLOOKUP(B36,Sheet1!$A$3:$F$47,5,FALSE))</f>
        <v>-</v>
      </c>
      <c r="M36" s="326"/>
      <c r="N36" s="326" t="str">
        <f>IF(B36="","",VLOOKUP(B36,Sheet1!$A$3:$F$47,6,FALSE))</f>
        <v>-</v>
      </c>
      <c r="O36" s="326"/>
      <c r="P36" s="49" t="e">
        <f t="shared" si="2"/>
        <v>#N/A</v>
      </c>
      <c r="Q36" s="9"/>
      <c r="R36" s="2"/>
      <c r="S36" s="2"/>
      <c r="T36" s="2"/>
      <c r="U36" s="2"/>
      <c r="V36" s="2"/>
      <c r="W36" s="2"/>
      <c r="X36" s="2"/>
      <c r="Y36" s="2"/>
      <c r="Z36" s="2"/>
      <c r="AA36" s="212">
        <f>IF(B36="","",VLOOKUP(B36,Sheet1!$A$3:$J$47,10,FALSE))</f>
        <v>0</v>
      </c>
      <c r="AB36" s="180">
        <f>IF(B36="","",VLOOKUP(B36,Sheet1!$A$3:$G$47,7,FALSE))*H36/43560</f>
        <v>0</v>
      </c>
      <c r="AC36" s="68"/>
      <c r="AD36" s="68"/>
      <c r="AE36" s="68"/>
      <c r="AF36" s="68"/>
      <c r="AG36" s="68"/>
      <c r="AH36" s="68"/>
      <c r="AI36" s="68"/>
      <c r="AJ36" s="68"/>
      <c r="AK36" s="68"/>
      <c r="AL36" s="68"/>
      <c r="AM36" s="68"/>
    </row>
    <row r="37" spans="2:39" ht="13.5" customHeight="1" x14ac:dyDescent="0.2">
      <c r="B37" s="487" t="s">
        <v>424</v>
      </c>
      <c r="C37" s="488"/>
      <c r="D37" s="189" t="str">
        <f>IF(B37="","",IF($AJ$9=1,VLOOKUP(B37,Sheet1!$A$3:$D$47,3,FALSE),IF($AJ$9=2,VLOOKUP(B37,Sheet1!$A$3:$D$47,4,FALSE),VLOOKUP(B37,Sheet1!$A$3:$D$47,4,FALSE))))</f>
        <v>-</v>
      </c>
      <c r="E37" s="192" t="str">
        <f>IF(B37="-","",L8)</f>
        <v/>
      </c>
      <c r="F37" s="489" t="str">
        <f t="shared" si="0"/>
        <v/>
      </c>
      <c r="G37" s="490"/>
      <c r="H37" s="491"/>
      <c r="I37" s="492"/>
      <c r="J37" s="326" t="str">
        <f t="shared" si="1"/>
        <v/>
      </c>
      <c r="K37" s="326"/>
      <c r="L37" s="326" t="str">
        <f>IF(B37="","",VLOOKUP(B37,Sheet1!$A$3:$F$47,5,FALSE))</f>
        <v>-</v>
      </c>
      <c r="M37" s="326"/>
      <c r="N37" s="326" t="str">
        <f>IF(B37="","",VLOOKUP(B37,Sheet1!$A$3:$F$47,6,FALSE))</f>
        <v>-</v>
      </c>
      <c r="O37" s="326"/>
      <c r="P37" s="49" t="e">
        <f t="shared" si="2"/>
        <v>#N/A</v>
      </c>
      <c r="Q37" s="9"/>
      <c r="R37" s="2"/>
      <c r="S37" s="2"/>
      <c r="T37" s="2"/>
      <c r="U37" s="2"/>
      <c r="V37" s="2"/>
      <c r="W37" s="2"/>
      <c r="X37" s="2"/>
      <c r="Y37" s="2"/>
      <c r="Z37" s="2"/>
      <c r="AA37" s="212">
        <f>IF(B37="","",VLOOKUP(B37,Sheet1!$A$3:$J$47,10,FALSE))</f>
        <v>0</v>
      </c>
      <c r="AB37" s="180">
        <f>IF(B37="","",VLOOKUP(B37,Sheet1!$A$3:$G$47,7,FALSE))*H37/43560</f>
        <v>0</v>
      </c>
      <c r="AC37" s="68"/>
      <c r="AD37" s="68"/>
      <c r="AE37" s="68"/>
      <c r="AF37" s="68"/>
      <c r="AG37" s="68"/>
      <c r="AH37" s="68"/>
      <c r="AI37" s="68"/>
      <c r="AJ37" s="68"/>
      <c r="AK37" s="68"/>
      <c r="AL37" s="68"/>
      <c r="AM37" s="68"/>
    </row>
    <row r="38" spans="2:39" ht="13.5" customHeight="1" x14ac:dyDescent="0.2">
      <c r="B38" s="487" t="s">
        <v>424</v>
      </c>
      <c r="C38" s="488"/>
      <c r="D38" s="189" t="str">
        <f>IF(B38="","",IF($AJ$9=1,VLOOKUP(B38,Sheet1!$A$3:$D$47,3,FALSE),IF($AJ$9=2,VLOOKUP(B38,Sheet1!$A$3:$D$47,4,FALSE),VLOOKUP(B38,Sheet1!$A$3:$D$47,4,FALSE))))</f>
        <v>-</v>
      </c>
      <c r="E38" s="192" t="str">
        <f>IF(B38="-","",L8)</f>
        <v/>
      </c>
      <c r="F38" s="489" t="str">
        <f t="shared" si="0"/>
        <v/>
      </c>
      <c r="G38" s="490"/>
      <c r="H38" s="491"/>
      <c r="I38" s="492"/>
      <c r="J38" s="326" t="str">
        <f t="shared" si="1"/>
        <v/>
      </c>
      <c r="K38" s="326"/>
      <c r="L38" s="326" t="str">
        <f>IF(B38="","",VLOOKUP(B38,Sheet1!$A$3:$F$47,5,FALSE))</f>
        <v>-</v>
      </c>
      <c r="M38" s="326"/>
      <c r="N38" s="326" t="str">
        <f>IF(B38="","",VLOOKUP(B38,Sheet1!$A$3:$F$47,6,FALSE))</f>
        <v>-</v>
      </c>
      <c r="O38" s="326"/>
      <c r="P38" s="49" t="e">
        <f t="shared" si="2"/>
        <v>#N/A</v>
      </c>
      <c r="Q38" s="9"/>
      <c r="R38" s="2"/>
      <c r="S38" s="2"/>
      <c r="T38" s="2"/>
      <c r="U38" s="2"/>
      <c r="V38" s="2"/>
      <c r="W38" s="2"/>
      <c r="X38" s="2"/>
      <c r="Y38" s="2"/>
      <c r="Z38" s="2"/>
      <c r="AA38" s="212">
        <f>IF(B38="","",VLOOKUP(B38,Sheet1!$A$3:$J$47,10,FALSE))</f>
        <v>0</v>
      </c>
      <c r="AB38" s="180">
        <f>IF(B38="","",VLOOKUP(B38,Sheet1!$A$3:$G$47,7,FALSE))*H38/43560</f>
        <v>0</v>
      </c>
      <c r="AC38" s="68"/>
      <c r="AD38" s="68"/>
      <c r="AE38" s="68"/>
      <c r="AF38" s="68"/>
      <c r="AG38" s="68"/>
      <c r="AH38" s="68"/>
      <c r="AI38" s="68"/>
      <c r="AJ38" s="68"/>
      <c r="AK38" s="68"/>
      <c r="AL38" s="68"/>
      <c r="AM38" s="68"/>
    </row>
    <row r="39" spans="2:39" ht="13.5" customHeight="1" x14ac:dyDescent="0.2">
      <c r="B39" s="487" t="s">
        <v>424</v>
      </c>
      <c r="C39" s="488"/>
      <c r="D39" s="189" t="str">
        <f>IF(B39="","",IF($AJ$9=1,VLOOKUP(B39,Sheet1!$A$3:$D$47,3,FALSE),IF($AJ$9=2,VLOOKUP(B39,Sheet1!$A$3:$D$47,4,FALSE),VLOOKUP(B39,Sheet1!$A$3:$D$47,4,FALSE))))</f>
        <v>-</v>
      </c>
      <c r="E39" s="192" t="str">
        <f>IF(B39="-","",L8)</f>
        <v/>
      </c>
      <c r="F39" s="489" t="str">
        <f t="shared" si="0"/>
        <v/>
      </c>
      <c r="G39" s="490"/>
      <c r="H39" s="491"/>
      <c r="I39" s="492"/>
      <c r="J39" s="326" t="str">
        <f t="shared" si="1"/>
        <v/>
      </c>
      <c r="K39" s="326"/>
      <c r="L39" s="326" t="str">
        <f>IF(B39="","",VLOOKUP(B39,Sheet1!$A$3:$F$47,5,FALSE))</f>
        <v>-</v>
      </c>
      <c r="M39" s="326"/>
      <c r="N39" s="326" t="str">
        <f>IF(B39="","",VLOOKUP(B39,Sheet1!$A$3:$F$47,6,FALSE))</f>
        <v>-</v>
      </c>
      <c r="O39" s="326"/>
      <c r="P39" s="49" t="e">
        <f t="shared" si="2"/>
        <v>#N/A</v>
      </c>
      <c r="Q39" s="9"/>
      <c r="R39" s="2"/>
      <c r="S39" s="2"/>
      <c r="T39" s="2"/>
      <c r="U39" s="2"/>
      <c r="V39" s="2"/>
      <c r="W39" s="2"/>
      <c r="X39" s="2"/>
      <c r="Y39" s="2"/>
      <c r="Z39" s="2"/>
      <c r="AA39" s="212">
        <f>IF(B39="","",VLOOKUP(B39,Sheet1!$A$3:$J$47,10,FALSE))</f>
        <v>0</v>
      </c>
      <c r="AB39" s="180">
        <f>IF(B39="","",VLOOKUP(B39,Sheet1!$A$3:$G$47,7,FALSE))*H39/43560</f>
        <v>0</v>
      </c>
      <c r="AC39" s="68"/>
      <c r="AD39" s="68"/>
      <c r="AE39" s="71"/>
      <c r="AF39" s="68"/>
      <c r="AG39" s="68"/>
      <c r="AH39" s="68"/>
      <c r="AI39" s="68"/>
      <c r="AJ39" s="68"/>
      <c r="AK39" s="68"/>
      <c r="AL39" s="68"/>
      <c r="AM39" s="68"/>
    </row>
    <row r="40" spans="2:39" ht="13.5" customHeight="1" x14ac:dyDescent="0.2">
      <c r="B40" s="487" t="s">
        <v>424</v>
      </c>
      <c r="C40" s="488"/>
      <c r="D40" s="189" t="str">
        <f>IF(B40="","",IF($AJ$9=1,VLOOKUP(B40,Sheet1!$A$3:$D$47,3,FALSE),IF($AJ$9=2,VLOOKUP(B40,Sheet1!$A$3:$D$47,4,FALSE),VLOOKUP(B40,Sheet1!$A$3:$D$47,4,FALSE))))</f>
        <v>-</v>
      </c>
      <c r="E40" s="192" t="str">
        <f>IF(B40="-","",L8)</f>
        <v/>
      </c>
      <c r="F40" s="489" t="str">
        <f t="shared" si="0"/>
        <v/>
      </c>
      <c r="G40" s="490"/>
      <c r="H40" s="491"/>
      <c r="I40" s="492"/>
      <c r="J40" s="326" t="str">
        <f t="shared" si="1"/>
        <v/>
      </c>
      <c r="K40" s="326"/>
      <c r="L40" s="326" t="str">
        <f>IF(B40="","",VLOOKUP(B40,Sheet1!$A$3:$F$47,5,FALSE))</f>
        <v>-</v>
      </c>
      <c r="M40" s="326"/>
      <c r="N40" s="326" t="str">
        <f>IF(B40="","",VLOOKUP(B40,Sheet1!$A$3:$F$47,6,FALSE))</f>
        <v>-</v>
      </c>
      <c r="O40" s="326"/>
      <c r="P40" s="49" t="e">
        <f t="shared" si="2"/>
        <v>#N/A</v>
      </c>
      <c r="Q40" s="9"/>
      <c r="R40" s="2"/>
      <c r="S40" s="2"/>
      <c r="T40" s="225"/>
      <c r="U40" s="2"/>
      <c r="V40" s="2"/>
      <c r="W40" s="2"/>
      <c r="X40" s="2"/>
      <c r="Y40" s="2"/>
      <c r="Z40" s="2"/>
      <c r="AA40" s="212">
        <f>IF(B40="","",VLOOKUP(B40,Sheet1!$A$3:$J$47,10,FALSE))</f>
        <v>0</v>
      </c>
      <c r="AB40" s="180">
        <f>IF(B40="","",VLOOKUP(B40,Sheet1!$A$3:$G$47,7,FALSE))*H40/43560</f>
        <v>0</v>
      </c>
      <c r="AC40" s="68"/>
      <c r="AD40" s="68"/>
      <c r="AE40" s="71"/>
      <c r="AF40" s="68"/>
      <c r="AG40" s="68"/>
      <c r="AH40" s="68"/>
      <c r="AI40" s="68"/>
      <c r="AJ40" s="68"/>
      <c r="AK40" s="68"/>
      <c r="AL40" s="68"/>
      <c r="AM40" s="68"/>
    </row>
    <row r="41" spans="2:39" ht="13.5" customHeight="1" x14ac:dyDescent="0.2">
      <c r="B41" s="499" t="s">
        <v>424</v>
      </c>
      <c r="C41" s="488"/>
      <c r="D41" s="189" t="str">
        <f>IF(B41="","",IF($AJ$9=1,VLOOKUP(B41,Sheet1!$A$3:$D$47,3,FALSE),IF($AJ$9=2,VLOOKUP(B41,Sheet1!$A$3:$D$47,4,FALSE),VLOOKUP(B41,Sheet1!$A$3:$D$47,4,FALSE))))</f>
        <v>-</v>
      </c>
      <c r="E41" s="192" t="str">
        <f>IF(B41="-","",L8)</f>
        <v/>
      </c>
      <c r="F41" s="489" t="str">
        <f t="shared" si="0"/>
        <v/>
      </c>
      <c r="G41" s="490"/>
      <c r="H41" s="491"/>
      <c r="I41" s="492"/>
      <c r="J41" s="326" t="str">
        <f t="shared" si="1"/>
        <v/>
      </c>
      <c r="K41" s="326"/>
      <c r="L41" s="326" t="str">
        <f>IF(B41="","",VLOOKUP(B41,Sheet1!$A$3:$F$47,5,FALSE))</f>
        <v>-</v>
      </c>
      <c r="M41" s="326"/>
      <c r="N41" s="326" t="str">
        <f>IF(B41="","",VLOOKUP(B41,Sheet1!$A$3:$F$47,6,FALSE))</f>
        <v>-</v>
      </c>
      <c r="O41" s="326"/>
      <c r="P41" s="49" t="e">
        <f t="shared" si="2"/>
        <v>#N/A</v>
      </c>
      <c r="Q41" s="9"/>
      <c r="R41" s="2"/>
      <c r="S41" s="2"/>
      <c r="T41" s="2"/>
      <c r="U41" s="2"/>
      <c r="V41" s="2"/>
      <c r="W41" s="2"/>
      <c r="X41" s="2"/>
      <c r="Y41" s="2"/>
      <c r="Z41" s="2"/>
      <c r="AA41" s="212">
        <f>IF(B41="","",VLOOKUP(B41,Sheet1!$A$3:$J$47,10,FALSE))</f>
        <v>0</v>
      </c>
      <c r="AB41" s="180">
        <f>IF(B41="","",VLOOKUP(B41,Sheet1!$A$3:$G$47,7,FALSE))*H41/43560</f>
        <v>0</v>
      </c>
      <c r="AC41" s="68"/>
      <c r="AD41" s="68"/>
      <c r="AE41" s="68"/>
      <c r="AF41" s="68"/>
      <c r="AG41" s="68"/>
      <c r="AH41" s="68"/>
      <c r="AI41" s="68"/>
      <c r="AJ41" s="68"/>
      <c r="AK41" s="68"/>
      <c r="AL41" s="68"/>
      <c r="AM41" s="68"/>
    </row>
    <row r="42" spans="2:39" ht="13.5" customHeight="1" x14ac:dyDescent="0.2">
      <c r="B42" s="487" t="s">
        <v>424</v>
      </c>
      <c r="C42" s="488"/>
      <c r="D42" s="189" t="str">
        <f>IF(B42="","",IF($AJ$9=1,VLOOKUP(B42,Sheet1!$A$3:$D$47,3,FALSE),IF($AJ$9=2,VLOOKUP(B42,Sheet1!$A$3:$D$47,4,FALSE),VLOOKUP(B42,Sheet1!$A$3:$D$47,4,FALSE))))</f>
        <v>-</v>
      </c>
      <c r="E42" s="192" t="str">
        <f>IF(B42="-","",L8)</f>
        <v/>
      </c>
      <c r="F42" s="489" t="str">
        <f t="shared" si="0"/>
        <v/>
      </c>
      <c r="G42" s="490"/>
      <c r="H42" s="491"/>
      <c r="I42" s="492"/>
      <c r="J42" s="326" t="str">
        <f t="shared" si="1"/>
        <v/>
      </c>
      <c r="K42" s="326"/>
      <c r="L42" s="326" t="str">
        <f>IF(B42="","",VLOOKUP(B42,Sheet1!$A$3:$F$47,5,FALSE))</f>
        <v>-</v>
      </c>
      <c r="M42" s="326"/>
      <c r="N42" s="326" t="str">
        <f>IF(B42="","",VLOOKUP(B42,Sheet1!$A$3:$F$47,6,FALSE))</f>
        <v>-</v>
      </c>
      <c r="O42" s="326"/>
      <c r="P42" s="49" t="e">
        <f t="shared" si="2"/>
        <v>#N/A</v>
      </c>
      <c r="Q42" s="9"/>
      <c r="R42" s="2"/>
      <c r="S42" s="2"/>
      <c r="U42" s="2"/>
      <c r="V42" s="2"/>
      <c r="W42" s="2"/>
      <c r="X42" s="2"/>
      <c r="Y42" s="2"/>
      <c r="Z42" s="2"/>
      <c r="AA42" s="212">
        <f>IF(B42="","",VLOOKUP(B42,Sheet1!$A$3:$J$47,10,FALSE))</f>
        <v>0</v>
      </c>
      <c r="AB42" s="180">
        <f>IF(B42="","",VLOOKUP(B42,Sheet1!$A$3:$G$47,7,FALSE))*H42/43560</f>
        <v>0</v>
      </c>
      <c r="AC42" s="68"/>
      <c r="AD42" s="68"/>
      <c r="AE42" s="68"/>
      <c r="AF42" s="68"/>
      <c r="AG42" s="68"/>
      <c r="AH42" s="68"/>
      <c r="AI42" s="68"/>
      <c r="AJ42" s="68"/>
      <c r="AK42" s="68"/>
      <c r="AL42" s="68"/>
      <c r="AM42" s="68"/>
    </row>
    <row r="43" spans="2:39" ht="13.5" customHeight="1" x14ac:dyDescent="0.2">
      <c r="B43" s="487" t="s">
        <v>424</v>
      </c>
      <c r="C43" s="488"/>
      <c r="D43" s="189" t="str">
        <f>IF(B43="","",IF($AJ$9=1,VLOOKUP(B43,Sheet1!$A$3:$D$47,3,FALSE),IF($AJ$9=2,VLOOKUP(B43,Sheet1!$A$3:$D$47,4,FALSE),VLOOKUP(B43,Sheet1!$A$3:$D$47,4,FALSE))))</f>
        <v>-</v>
      </c>
      <c r="E43" s="192" t="str">
        <f>IF(B43="-","",L8)</f>
        <v/>
      </c>
      <c r="F43" s="489" t="str">
        <f t="shared" si="0"/>
        <v/>
      </c>
      <c r="G43" s="490"/>
      <c r="H43" s="491"/>
      <c r="I43" s="492"/>
      <c r="J43" s="326" t="str">
        <f t="shared" si="1"/>
        <v/>
      </c>
      <c r="K43" s="326"/>
      <c r="L43" s="326" t="str">
        <f>IF(B43="","",VLOOKUP(B43,Sheet1!$A$3:$F$47,5,FALSE))</f>
        <v>-</v>
      </c>
      <c r="M43" s="326"/>
      <c r="N43" s="326" t="str">
        <f>IF(B43="","",VLOOKUP(B43,Sheet1!$A$3:$F$47,6,FALSE))</f>
        <v>-</v>
      </c>
      <c r="O43" s="326"/>
      <c r="P43" s="49" t="e">
        <f t="shared" si="2"/>
        <v>#N/A</v>
      </c>
      <c r="Q43" s="9"/>
      <c r="R43" s="2"/>
      <c r="S43" s="2"/>
      <c r="T43" s="2"/>
      <c r="U43" s="2"/>
      <c r="V43" s="2"/>
      <c r="W43" s="2"/>
      <c r="X43" s="2"/>
      <c r="Y43" s="2"/>
      <c r="Z43" s="2"/>
      <c r="AA43" s="212">
        <f>IF(B43="","",VLOOKUP(B43,Sheet1!$A$3:$J$47,10,FALSE))</f>
        <v>0</v>
      </c>
      <c r="AB43" s="180">
        <f>IF(B43="","",VLOOKUP(B43,Sheet1!$A$3:$G$47,7,FALSE))*H43/43560</f>
        <v>0</v>
      </c>
      <c r="AC43" s="68"/>
      <c r="AD43" s="68"/>
      <c r="AE43" s="68"/>
      <c r="AF43" s="68"/>
      <c r="AG43" s="68"/>
      <c r="AH43" s="68"/>
      <c r="AI43" s="68"/>
      <c r="AJ43" s="68"/>
      <c r="AK43" s="68"/>
      <c r="AL43" s="68"/>
      <c r="AM43" s="68"/>
    </row>
    <row r="44" spans="2:39" ht="13.5" customHeight="1" x14ac:dyDescent="0.2">
      <c r="B44" s="487" t="s">
        <v>424</v>
      </c>
      <c r="C44" s="488"/>
      <c r="D44" s="189" t="str">
        <f>IF(B44="","",IF($AJ$9=1,VLOOKUP(B44,Sheet1!$A$3:$D$47,3,FALSE),IF($AJ$9=2,VLOOKUP(B44,Sheet1!$A$3:$D$47,4,FALSE),VLOOKUP(B44,Sheet1!$A$3:$D$47,4,FALSE))))</f>
        <v>-</v>
      </c>
      <c r="E44" s="192" t="str">
        <f>IF(B44="-","",L8)</f>
        <v/>
      </c>
      <c r="F44" s="489" t="str">
        <f t="shared" si="0"/>
        <v/>
      </c>
      <c r="G44" s="490"/>
      <c r="H44" s="491"/>
      <c r="I44" s="492"/>
      <c r="J44" s="326" t="str">
        <f t="shared" si="1"/>
        <v/>
      </c>
      <c r="K44" s="326"/>
      <c r="L44" s="326" t="str">
        <f>IF(B44="","",VLOOKUP(B44,Sheet1!$A$3:$F$47,5,FALSE))</f>
        <v>-</v>
      </c>
      <c r="M44" s="326"/>
      <c r="N44" s="326" t="str">
        <f>IF(B44="","",VLOOKUP(B44,Sheet1!$A$3:$F$47,6,FALSE))</f>
        <v>-</v>
      </c>
      <c r="O44" s="326"/>
      <c r="P44" s="49" t="e">
        <f t="shared" si="2"/>
        <v>#N/A</v>
      </c>
      <c r="Q44" s="9"/>
      <c r="R44" s="2"/>
      <c r="S44" s="2"/>
      <c r="T44" s="2"/>
      <c r="U44" s="2"/>
      <c r="V44" s="2"/>
      <c r="W44" s="2"/>
      <c r="X44" s="2"/>
      <c r="Y44" s="2"/>
      <c r="Z44" s="2"/>
      <c r="AA44" s="212">
        <f>IF(B44="","",VLOOKUP(B44,Sheet1!$A$3:$J$47,10,FALSE))</f>
        <v>0</v>
      </c>
      <c r="AB44" s="180">
        <f>IF(B44="","",VLOOKUP(B44,Sheet1!$A$3:$G$47,7,FALSE))*H44/43560</f>
        <v>0</v>
      </c>
      <c r="AC44" s="68"/>
      <c r="AD44" s="68"/>
      <c r="AE44" s="68"/>
      <c r="AF44" s="68"/>
      <c r="AG44" s="68"/>
      <c r="AH44" s="68"/>
      <c r="AI44" s="68"/>
      <c r="AJ44" s="68"/>
      <c r="AK44" s="68"/>
      <c r="AL44" s="68"/>
      <c r="AM44" s="68"/>
    </row>
    <row r="45" spans="2:39" ht="13.5" customHeight="1" x14ac:dyDescent="0.2">
      <c r="B45" s="487" t="s">
        <v>424</v>
      </c>
      <c r="C45" s="488"/>
      <c r="D45" s="189" t="str">
        <f>IF(B45="","",IF($AJ$9=1,VLOOKUP(B45,Sheet1!$A$3:$D$47,3,FALSE),IF($AJ$9=2,VLOOKUP(B45,Sheet1!$A$3:$D$47,4,FALSE),VLOOKUP(B45,Sheet1!$A$3:$D$47,4,FALSE))))</f>
        <v>-</v>
      </c>
      <c r="E45" s="192" t="str">
        <f>IF(B45="-","",L8)</f>
        <v/>
      </c>
      <c r="F45" s="489" t="str">
        <f t="shared" si="0"/>
        <v/>
      </c>
      <c r="G45" s="490"/>
      <c r="H45" s="491"/>
      <c r="I45" s="492"/>
      <c r="J45" s="326" t="str">
        <f t="shared" si="1"/>
        <v/>
      </c>
      <c r="K45" s="326"/>
      <c r="L45" s="326" t="str">
        <f>IF(B45="","",VLOOKUP(B45,Sheet1!$A$3:$F$47,5,FALSE))</f>
        <v>-</v>
      </c>
      <c r="M45" s="326"/>
      <c r="N45" s="326" t="str">
        <f>IF(B45="","",VLOOKUP(B45,Sheet1!$A$3:$F$47,6,FALSE))</f>
        <v>-</v>
      </c>
      <c r="O45" s="326"/>
      <c r="P45" s="49"/>
      <c r="Q45" s="9"/>
      <c r="R45" s="2"/>
      <c r="S45" s="2"/>
      <c r="T45" s="2"/>
      <c r="U45" s="2"/>
      <c r="V45" s="2"/>
      <c r="W45" s="2"/>
      <c r="X45" s="2"/>
      <c r="Y45" s="2"/>
      <c r="Z45" s="2"/>
      <c r="AA45" s="212">
        <f>IF(B45="","",VLOOKUP(B45,Sheet1!$A$3:$J$47,10,FALSE))</f>
        <v>0</v>
      </c>
      <c r="AB45" s="180">
        <f>IF(B45="","",VLOOKUP(B45,Sheet1!$A$3:$G$47,7,FALSE))*H45/43560</f>
        <v>0</v>
      </c>
      <c r="AC45" s="68"/>
      <c r="AD45" s="68"/>
      <c r="AE45" s="68"/>
      <c r="AF45" s="68"/>
      <c r="AG45" s="68"/>
      <c r="AH45" s="68"/>
      <c r="AI45" s="68"/>
      <c r="AJ45" s="68"/>
      <c r="AK45" s="68"/>
      <c r="AL45" s="68"/>
      <c r="AM45" s="68"/>
    </row>
    <row r="46" spans="2:39" ht="13.5" customHeight="1" x14ac:dyDescent="0.2">
      <c r="B46" s="487" t="s">
        <v>424</v>
      </c>
      <c r="C46" s="488"/>
      <c r="D46" s="189" t="str">
        <f>IF(B46="","",IF($AJ$9=1,VLOOKUP(B46,Sheet1!$A$3:$D$47,3,FALSE),IF($AJ$9=2,VLOOKUP(B46,Sheet1!$A$3:$D$47,4,FALSE),VLOOKUP(B46,Sheet1!$A$3:$D$47,4,FALSE))))</f>
        <v>-</v>
      </c>
      <c r="E46" s="192" t="str">
        <f>IF(B46="-","",L8)</f>
        <v/>
      </c>
      <c r="F46" s="489" t="str">
        <f t="shared" si="0"/>
        <v/>
      </c>
      <c r="G46" s="490"/>
      <c r="H46" s="491"/>
      <c r="I46" s="492"/>
      <c r="J46" s="326" t="str">
        <f t="shared" si="1"/>
        <v/>
      </c>
      <c r="K46" s="326"/>
      <c r="L46" s="326" t="str">
        <f>IF(B46="","",VLOOKUP(B46,Sheet1!$A$3:$F$47,5,FALSE))</f>
        <v>-</v>
      </c>
      <c r="M46" s="326"/>
      <c r="N46" s="326" t="str">
        <f>IF(B46="","",VLOOKUP(B46,Sheet1!$A$3:$F$47,6,FALSE))</f>
        <v>-</v>
      </c>
      <c r="O46" s="326"/>
      <c r="P46" s="49"/>
      <c r="Q46" s="9"/>
      <c r="R46" s="2"/>
      <c r="S46" s="2"/>
      <c r="T46" s="2"/>
      <c r="U46" s="2"/>
      <c r="V46" s="2"/>
      <c r="W46" s="2"/>
      <c r="X46" s="2"/>
      <c r="Y46" s="2"/>
      <c r="Z46" s="2"/>
      <c r="AA46" s="212">
        <f>IF(B46="","",VLOOKUP(B46,Sheet1!$A$3:$J$47,10,FALSE))</f>
        <v>0</v>
      </c>
      <c r="AB46" s="180">
        <f>IF(B46="","",VLOOKUP(B46,Sheet1!$A$3:$G$47,7,FALSE))*H46/43560</f>
        <v>0</v>
      </c>
      <c r="AC46" s="68"/>
      <c r="AD46" s="68"/>
      <c r="AE46" s="68"/>
      <c r="AF46" s="68"/>
      <c r="AG46" s="68"/>
      <c r="AH46" s="68"/>
      <c r="AI46" s="68"/>
      <c r="AJ46" s="68"/>
      <c r="AK46" s="68"/>
      <c r="AL46" s="68"/>
      <c r="AM46" s="68"/>
    </row>
    <row r="47" spans="2:39" ht="13.5" customHeight="1" x14ac:dyDescent="0.2">
      <c r="B47" s="487" t="s">
        <v>424</v>
      </c>
      <c r="C47" s="488"/>
      <c r="D47" s="189" t="str">
        <f>IF(B47="","",IF($AJ$9=1,VLOOKUP(B47,Sheet1!$A$3:$D$47,3,FALSE),IF($AJ$9=2,VLOOKUP(B47,Sheet1!$A$3:$D$47,4,FALSE),VLOOKUP(B47,Sheet1!$A$3:$D$47,4,FALSE))))</f>
        <v>-</v>
      </c>
      <c r="E47" s="192" t="str">
        <f>IF(B47="-","",L8)</f>
        <v/>
      </c>
      <c r="F47" s="489" t="str">
        <f t="shared" si="0"/>
        <v/>
      </c>
      <c r="G47" s="490"/>
      <c r="H47" s="491"/>
      <c r="I47" s="492"/>
      <c r="J47" s="326" t="str">
        <f t="shared" si="1"/>
        <v/>
      </c>
      <c r="K47" s="326"/>
      <c r="L47" s="326" t="str">
        <f>IF(B47="","",VLOOKUP(B47,Sheet1!$A$3:$F$47,5,FALSE))</f>
        <v>-</v>
      </c>
      <c r="M47" s="326"/>
      <c r="N47" s="326" t="str">
        <f>IF(B47="","",VLOOKUP(B47,Sheet1!$A$3:$F$47,6,FALSE))</f>
        <v>-</v>
      </c>
      <c r="O47" s="326"/>
      <c r="P47" s="49"/>
      <c r="Q47" s="9"/>
      <c r="R47" s="2"/>
      <c r="S47" s="2"/>
      <c r="T47" s="2"/>
      <c r="U47" s="2"/>
      <c r="V47" s="2"/>
      <c r="W47" s="2"/>
      <c r="X47" s="2"/>
      <c r="Y47" s="2"/>
      <c r="Z47" s="2"/>
      <c r="AA47" s="212">
        <f>IF(B47="","",VLOOKUP(B47,Sheet1!$A$3:$J$47,10,FALSE))</f>
        <v>0</v>
      </c>
      <c r="AB47" s="180">
        <f>IF(B47="","",VLOOKUP(B47,Sheet1!$A$3:$G$47,7,FALSE))*H47/43560</f>
        <v>0</v>
      </c>
      <c r="AC47" s="68"/>
      <c r="AD47" s="68"/>
      <c r="AE47" s="68"/>
      <c r="AF47" s="68"/>
      <c r="AG47" s="68"/>
      <c r="AH47" s="68"/>
      <c r="AI47" s="68"/>
      <c r="AJ47" s="68"/>
      <c r="AK47" s="68"/>
      <c r="AL47" s="68"/>
      <c r="AM47" s="68"/>
    </row>
    <row r="48" spans="2:39" ht="13.5" customHeight="1" x14ac:dyDescent="0.2">
      <c r="B48" s="487" t="s">
        <v>424</v>
      </c>
      <c r="C48" s="488"/>
      <c r="D48" s="189" t="str">
        <f>IF(B48="","",IF($AJ$9=1,VLOOKUP(B48,Sheet1!$A$3:$D$47,3,FALSE),IF($AJ$9=2,VLOOKUP(B48,Sheet1!$A$3:$D$47,4,FALSE),VLOOKUP(B48,Sheet1!$A$3:$D$47,4,FALSE))))</f>
        <v>-</v>
      </c>
      <c r="E48" s="192" t="str">
        <f>IF(B48="-","",L8)</f>
        <v/>
      </c>
      <c r="F48" s="489" t="str">
        <f t="shared" si="0"/>
        <v/>
      </c>
      <c r="G48" s="490"/>
      <c r="H48" s="491"/>
      <c r="I48" s="492"/>
      <c r="J48" s="326" t="str">
        <f t="shared" si="1"/>
        <v/>
      </c>
      <c r="K48" s="326"/>
      <c r="L48" s="326" t="str">
        <f>IF(B48="","",VLOOKUP(B48,Sheet1!$A$3:$F$47,5,FALSE))</f>
        <v>-</v>
      </c>
      <c r="M48" s="326"/>
      <c r="N48" s="326" t="str">
        <f>IF(B48="","",VLOOKUP(B48,Sheet1!$A$3:$F$47,6,FALSE))</f>
        <v>-</v>
      </c>
      <c r="O48" s="326"/>
      <c r="P48" s="49"/>
      <c r="Q48" s="9"/>
      <c r="R48" s="2"/>
      <c r="S48" s="2"/>
      <c r="T48" s="2"/>
      <c r="U48" s="2"/>
      <c r="V48" s="2"/>
      <c r="W48" s="2"/>
      <c r="X48" s="2"/>
      <c r="Y48" s="2"/>
      <c r="Z48" s="2"/>
      <c r="AA48" s="212">
        <f>IF(B48="","",VLOOKUP(B48,Sheet1!$A$3:$J$47,10,FALSE))</f>
        <v>0</v>
      </c>
      <c r="AB48" s="180">
        <f>IF(B48="","",VLOOKUP(B48,Sheet1!$A$3:$G$47,7,FALSE))*H48/43560</f>
        <v>0</v>
      </c>
      <c r="AC48" s="68"/>
      <c r="AD48" s="68"/>
      <c r="AE48" s="68"/>
      <c r="AF48" s="68"/>
      <c r="AG48" s="68"/>
      <c r="AH48" s="68"/>
      <c r="AI48" s="68"/>
      <c r="AJ48" s="68"/>
      <c r="AK48" s="68"/>
      <c r="AL48" s="68"/>
      <c r="AM48" s="68"/>
    </row>
    <row r="49" spans="2:39" ht="13.5" customHeight="1" x14ac:dyDescent="0.2">
      <c r="B49" s="487" t="s">
        <v>424</v>
      </c>
      <c r="C49" s="488"/>
      <c r="D49" s="189" t="str">
        <f>IF(B49="","",IF($AJ$9=1,VLOOKUP(B49,Sheet1!$A$3:$D$47,3,FALSE),IF($AJ$9=2,VLOOKUP(B49,Sheet1!$A$3:$D$47,4,FALSE),VLOOKUP(B49,Sheet1!$A$3:$D$47,4,FALSE))))</f>
        <v>-</v>
      </c>
      <c r="E49" s="192" t="str">
        <f>IF(B49="-","",L8)</f>
        <v/>
      </c>
      <c r="F49" s="489" t="str">
        <f t="shared" si="0"/>
        <v/>
      </c>
      <c r="G49" s="490"/>
      <c r="H49" s="491"/>
      <c r="I49" s="492"/>
      <c r="J49" s="326" t="str">
        <f t="shared" si="1"/>
        <v/>
      </c>
      <c r="K49" s="326"/>
      <c r="L49" s="326" t="str">
        <f>IF(B49="","",VLOOKUP(B49,Sheet1!$A$3:$F$47,5,FALSE))</f>
        <v>-</v>
      </c>
      <c r="M49" s="326"/>
      <c r="N49" s="326" t="str">
        <f>IF(B49="","",VLOOKUP(B49,Sheet1!$A$3:$F$47,6,FALSE))</f>
        <v>-</v>
      </c>
      <c r="O49" s="326"/>
      <c r="P49" s="49"/>
      <c r="Q49" s="9"/>
      <c r="R49" s="2"/>
      <c r="S49" s="2"/>
      <c r="T49" s="2"/>
      <c r="U49" s="2"/>
      <c r="V49" s="2"/>
      <c r="W49" s="2"/>
      <c r="X49" s="2"/>
      <c r="Y49" s="2"/>
      <c r="Z49" s="2"/>
      <c r="AA49" s="212">
        <f>IF(B49="","",VLOOKUP(B49,Sheet1!$A$3:$J$47,10,FALSE))</f>
        <v>0</v>
      </c>
      <c r="AB49" s="180">
        <f>IF(B49="","",VLOOKUP(B49,Sheet1!$A$3:$G$47,7,FALSE))*H49/43560</f>
        <v>0</v>
      </c>
      <c r="AC49" s="68"/>
      <c r="AD49" s="68"/>
      <c r="AE49" s="68"/>
      <c r="AF49" s="68"/>
      <c r="AG49" s="68"/>
      <c r="AH49" s="68"/>
      <c r="AI49" s="68"/>
      <c r="AJ49" s="68"/>
      <c r="AK49" s="68"/>
      <c r="AL49" s="68"/>
      <c r="AM49" s="68"/>
    </row>
    <row r="50" spans="2:39" ht="13.5" customHeight="1" x14ac:dyDescent="0.2">
      <c r="B50" s="487" t="s">
        <v>424</v>
      </c>
      <c r="C50" s="488"/>
      <c r="D50" s="189" t="str">
        <f>IF(B50="","",IF($AJ$9=1,VLOOKUP(B50,Sheet1!$A$3:$D$47,3,FALSE),IF($AJ$9=2,VLOOKUP(B50,Sheet1!$A$3:$D$47,4,FALSE),VLOOKUP(B50,Sheet1!$A$3:$D$47,4,FALSE))))</f>
        <v>-</v>
      </c>
      <c r="E50" s="192" t="str">
        <f>IF(B50="-","",L8)</f>
        <v/>
      </c>
      <c r="F50" s="489" t="str">
        <f t="shared" si="0"/>
        <v/>
      </c>
      <c r="G50" s="490"/>
      <c r="H50" s="500"/>
      <c r="I50" s="492"/>
      <c r="J50" s="326" t="str">
        <f t="shared" si="1"/>
        <v/>
      </c>
      <c r="K50" s="326"/>
      <c r="L50" s="326" t="str">
        <f>IF(B50="","",VLOOKUP(B50,Sheet1!$A$3:$F$47,5,FALSE))</f>
        <v>-</v>
      </c>
      <c r="M50" s="326"/>
      <c r="N50" s="326" t="str">
        <f>IF(B50="","",VLOOKUP(B50,Sheet1!$A$3:$F$47,6,FALSE))</f>
        <v>-</v>
      </c>
      <c r="O50" s="326"/>
      <c r="P50" s="49"/>
      <c r="Q50" s="9"/>
      <c r="R50" s="2"/>
      <c r="S50" s="2"/>
      <c r="T50" s="2"/>
      <c r="U50" s="2"/>
      <c r="V50" s="2"/>
      <c r="W50" s="2"/>
      <c r="X50" s="2"/>
      <c r="Y50" s="2"/>
      <c r="Z50" s="2"/>
      <c r="AA50" s="212">
        <f>IF(B50="","",VLOOKUP(B50,Sheet1!$A$3:$J$47,10,FALSE))</f>
        <v>0</v>
      </c>
      <c r="AB50" s="180">
        <f>IF(B50="","",VLOOKUP(B50,Sheet1!$A$3:$G$47,7,FALSE))*H50/43560</f>
        <v>0</v>
      </c>
      <c r="AC50" s="68"/>
      <c r="AD50" s="68"/>
      <c r="AE50" s="68"/>
      <c r="AF50" s="68"/>
      <c r="AG50" s="68"/>
      <c r="AH50" s="68"/>
      <c r="AI50" s="68"/>
      <c r="AJ50" s="68"/>
      <c r="AK50" s="68"/>
      <c r="AL50" s="68"/>
      <c r="AM50" s="68"/>
    </row>
    <row r="51" spans="2:39" ht="13.5" customHeight="1" x14ac:dyDescent="0.2">
      <c r="B51" s="487" t="s">
        <v>424</v>
      </c>
      <c r="C51" s="488"/>
      <c r="D51" s="189" t="str">
        <f>IF(B51="","",IF($AJ$9=1,VLOOKUP(B51,Sheet1!$A$3:$D$47,3,FALSE),IF($AJ$9=2,VLOOKUP(B51,Sheet1!$A$3:$D$47,4,FALSE),VLOOKUP(B51,Sheet1!$A$3:$D$47,4,FALSE))))</f>
        <v>-</v>
      </c>
      <c r="E51" s="192" t="str">
        <f>IF(B51="-","",L8)</f>
        <v/>
      </c>
      <c r="F51" s="489" t="str">
        <f t="shared" si="0"/>
        <v/>
      </c>
      <c r="G51" s="490"/>
      <c r="H51" s="491"/>
      <c r="I51" s="492"/>
      <c r="J51" s="326" t="str">
        <f t="shared" si="1"/>
        <v/>
      </c>
      <c r="K51" s="326"/>
      <c r="L51" s="326" t="str">
        <f>IF(B51="","",VLOOKUP(B51,Sheet1!$A$3:$F$47,5,FALSE))</f>
        <v>-</v>
      </c>
      <c r="M51" s="326"/>
      <c r="N51" s="326" t="str">
        <f>IF(B51="","",VLOOKUP(B51,Sheet1!$A$3:$F$47,6,FALSE))</f>
        <v>-</v>
      </c>
      <c r="O51" s="326"/>
      <c r="P51" s="49"/>
      <c r="Q51" s="9"/>
      <c r="R51" s="2"/>
      <c r="S51" s="2"/>
      <c r="T51" s="2"/>
      <c r="U51" s="2"/>
      <c r="V51" s="2"/>
      <c r="W51" s="2"/>
      <c r="X51" s="2"/>
      <c r="Y51" s="2"/>
      <c r="Z51" s="2"/>
      <c r="AA51" s="212">
        <f>IF(B51="","",VLOOKUP(B51,Sheet1!$A$3:$J$47,10,FALSE))</f>
        <v>0</v>
      </c>
      <c r="AB51" s="180">
        <f>IF(B51="","",VLOOKUP(B51,Sheet1!$A$3:$G$47,7,FALSE))*H51/43560</f>
        <v>0</v>
      </c>
      <c r="AC51" s="68"/>
      <c r="AD51" s="68"/>
      <c r="AE51" s="68"/>
      <c r="AF51" s="68"/>
      <c r="AG51" s="68"/>
      <c r="AH51" s="68"/>
      <c r="AI51" s="68"/>
      <c r="AJ51" s="68"/>
      <c r="AK51" s="68"/>
      <c r="AL51" s="68"/>
      <c r="AM51" s="68"/>
    </row>
    <row r="52" spans="2:39" ht="13.5" customHeight="1" x14ac:dyDescent="0.2">
      <c r="B52" s="487" t="s">
        <v>424</v>
      </c>
      <c r="C52" s="488"/>
      <c r="D52" s="189" t="str">
        <f>IF(B52="","",IF($AJ$9=1,VLOOKUP(B52,Sheet1!$A$3:$D$47,3,FALSE),IF($AJ$9=2,VLOOKUP(B52,Sheet1!$A$3:$D$47,4,FALSE),VLOOKUP(B52,Sheet1!$A$3:$D$47,4,FALSE))))</f>
        <v>-</v>
      </c>
      <c r="E52" s="192" t="str">
        <f>IF(B52="-","",L8)</f>
        <v/>
      </c>
      <c r="F52" s="489" t="str">
        <f t="shared" si="0"/>
        <v/>
      </c>
      <c r="G52" s="490"/>
      <c r="H52" s="491"/>
      <c r="I52" s="492"/>
      <c r="J52" s="326" t="str">
        <f t="shared" si="1"/>
        <v/>
      </c>
      <c r="K52" s="326"/>
      <c r="L52" s="326" t="str">
        <f>IF(B52="","",VLOOKUP(B52,Sheet1!$A$3:$F$47,5,FALSE))</f>
        <v>-</v>
      </c>
      <c r="M52" s="326"/>
      <c r="N52" s="326" t="str">
        <f>IF(B52="","",VLOOKUP(B52,Sheet1!$A$3:$F$47,6,FALSE))</f>
        <v>-</v>
      </c>
      <c r="O52" s="326"/>
      <c r="P52" s="49"/>
      <c r="Q52" s="9"/>
      <c r="R52" s="2"/>
      <c r="S52" s="2"/>
      <c r="T52" s="2"/>
      <c r="U52" s="2"/>
      <c r="V52" s="2"/>
      <c r="W52" s="2"/>
      <c r="X52" s="2"/>
      <c r="Y52" s="2"/>
      <c r="Z52" s="2"/>
      <c r="AA52" s="212">
        <f>IF(B52="","",VLOOKUP(B52,Sheet1!$A$3:$J$47,10,FALSE))</f>
        <v>0</v>
      </c>
      <c r="AB52" s="180">
        <f>IF(B52="","",VLOOKUP(B52,Sheet1!$A$3:$G$47,7,FALSE))*H52/43560</f>
        <v>0</v>
      </c>
      <c r="AC52" s="68"/>
      <c r="AD52" s="68"/>
      <c r="AE52" s="68"/>
      <c r="AF52" s="68"/>
      <c r="AG52" s="68"/>
      <c r="AH52" s="68"/>
      <c r="AI52" s="68"/>
      <c r="AJ52" s="68"/>
      <c r="AK52" s="68"/>
      <c r="AL52" s="68"/>
      <c r="AM52" s="68"/>
    </row>
    <row r="53" spans="2:39" ht="13.5" customHeight="1" thickBot="1" x14ac:dyDescent="0.25">
      <c r="B53" s="487" t="s">
        <v>424</v>
      </c>
      <c r="C53" s="488"/>
      <c r="D53" s="189" t="str">
        <f>IF(B53="","",IF($AJ$9=1,VLOOKUP(B53,Sheet1!$A$3:$D$47,3,FALSE),IF($AJ$9=2,VLOOKUP(B53,Sheet1!$A$3:$D$47,4,FALSE),VLOOKUP(B53,Sheet1!$A$3:$D$47,4,FALSE))))</f>
        <v>-</v>
      </c>
      <c r="E53" s="192" t="str">
        <f>IF(B53="-","",L8)</f>
        <v/>
      </c>
      <c r="F53" s="489" t="str">
        <f t="shared" si="0"/>
        <v/>
      </c>
      <c r="G53" s="490"/>
      <c r="H53" s="491"/>
      <c r="I53" s="492"/>
      <c r="J53" s="326" t="str">
        <f t="shared" si="1"/>
        <v/>
      </c>
      <c r="K53" s="326"/>
      <c r="L53" s="326" t="str">
        <f>IF(B53="","",VLOOKUP(B53,Sheet1!$A$3:$F$47,5,FALSE))</f>
        <v>-</v>
      </c>
      <c r="M53" s="326"/>
      <c r="N53" s="326" t="str">
        <f>IF(B53="","",VLOOKUP(B53,Sheet1!$A$3:$F$47,6,FALSE))</f>
        <v>-</v>
      </c>
      <c r="O53" s="326"/>
      <c r="P53" s="49"/>
      <c r="Q53" s="9"/>
      <c r="R53" s="2"/>
      <c r="S53" s="2"/>
      <c r="T53" s="2"/>
      <c r="U53" s="2"/>
      <c r="V53" s="2"/>
      <c r="W53" s="183"/>
      <c r="X53" s="2"/>
      <c r="Y53" s="2"/>
      <c r="Z53" s="2"/>
      <c r="AA53" s="212">
        <f>IF(B53="","",VLOOKUP(B53,Sheet1!$A$3:$J$47,10,FALSE))</f>
        <v>0</v>
      </c>
      <c r="AB53" s="180">
        <f>IF(B53="","",VLOOKUP(B53,Sheet1!$A$3:$G$47,7,FALSE))*H53/43560</f>
        <v>0</v>
      </c>
      <c r="AC53" s="68"/>
      <c r="AD53" s="71"/>
      <c r="AE53" s="68"/>
      <c r="AF53" s="68"/>
      <c r="AG53" s="68"/>
      <c r="AH53" s="68"/>
      <c r="AI53" s="68"/>
      <c r="AJ53" s="68"/>
      <c r="AK53" s="68"/>
      <c r="AL53" s="68"/>
      <c r="AM53" s="68"/>
    </row>
    <row r="54" spans="2:39" ht="13.5" customHeight="1" thickBot="1" x14ac:dyDescent="0.25">
      <c r="B54" s="501" t="s">
        <v>424</v>
      </c>
      <c r="C54" s="502"/>
      <c r="D54" s="196" t="str">
        <f>IF(B54="","",IF($AJ$9=1,VLOOKUP(B54,Sheet1!$A$3:$D$47,3,FALSE),IF($AJ$9=2,VLOOKUP(B54,Sheet1!$A$3:$D$47,4,FALSE),VLOOKUP(B54,Sheet1!$A$3:$D$47,4,FALSE))))</f>
        <v>-</v>
      </c>
      <c r="E54" s="202" t="str">
        <f>IF(B54="-","",L8)</f>
        <v/>
      </c>
      <c r="F54" s="503" t="str">
        <f t="shared" si="0"/>
        <v/>
      </c>
      <c r="G54" s="504"/>
      <c r="H54" s="505"/>
      <c r="I54" s="506"/>
      <c r="J54" s="329" t="str">
        <f t="shared" si="1"/>
        <v/>
      </c>
      <c r="K54" s="329"/>
      <c r="L54" s="329" t="str">
        <f>IF(B54="","",VLOOKUP(B54,Sheet1!$A$3:$F$47,5,FALSE))</f>
        <v>-</v>
      </c>
      <c r="M54" s="329"/>
      <c r="N54" s="329" t="str">
        <f>IF(B54="","",VLOOKUP(B54,Sheet1!$A$3:$F$47,6,FALSE))</f>
        <v>-</v>
      </c>
      <c r="O54" s="329"/>
      <c r="P54" s="181" t="e">
        <f>IF(B54="","",VLOOKUP(B54,$Q$70:$V$101,6,FALSE))</f>
        <v>#N/A</v>
      </c>
      <c r="Q54" s="182"/>
      <c r="R54" s="183"/>
      <c r="S54" s="183"/>
      <c r="T54" s="183"/>
      <c r="U54" s="183"/>
      <c r="V54" s="183"/>
      <c r="W54" s="214"/>
      <c r="X54" s="183"/>
      <c r="Y54" s="183"/>
      <c r="Z54" s="183"/>
      <c r="AA54" s="212">
        <f>IF(B54="","",VLOOKUP(B54,Sheet1!$A$3:$J$47,10,FALSE))</f>
        <v>0</v>
      </c>
      <c r="AB54" s="184">
        <f>IF(B54="","",VLOOKUP(B54,Sheet1!$A$3:$G$47,7,FALSE))*H54/43560</f>
        <v>0</v>
      </c>
      <c r="AC54" s="68"/>
      <c r="AD54" s="68"/>
      <c r="AE54" s="68"/>
      <c r="AF54" s="68"/>
      <c r="AG54" s="68"/>
      <c r="AH54" s="68"/>
      <c r="AI54" s="68"/>
      <c r="AJ54" s="68"/>
      <c r="AK54" s="68"/>
      <c r="AL54" s="68"/>
      <c r="AM54" s="68"/>
    </row>
    <row r="55" spans="2:39" ht="22.9" customHeight="1" thickBot="1" x14ac:dyDescent="0.25">
      <c r="C55" s="15"/>
      <c r="D55" s="166"/>
      <c r="E55" s="178"/>
      <c r="F55" s="368">
        <f>SUM(F35:G54)</f>
        <v>0</v>
      </c>
      <c r="G55" s="369"/>
      <c r="H55" s="471" t="s">
        <v>421</v>
      </c>
      <c r="I55" s="472"/>
      <c r="J55" s="327">
        <f>SUM(J35:K54)</f>
        <v>0</v>
      </c>
      <c r="K55" s="328"/>
      <c r="L55" s="213"/>
      <c r="M55" s="507" t="s">
        <v>423</v>
      </c>
      <c r="N55" s="508"/>
      <c r="O55" s="508"/>
      <c r="P55" s="214"/>
      <c r="Q55" s="215"/>
      <c r="R55" s="214"/>
      <c r="S55" s="214"/>
      <c r="T55" s="214"/>
      <c r="U55" s="214"/>
      <c r="V55" s="214"/>
      <c r="X55" s="214"/>
      <c r="Y55" s="214"/>
      <c r="Z55" s="214"/>
      <c r="AA55" s="214"/>
      <c r="AB55" s="216">
        <f>SUM(AB35:AB54)</f>
        <v>0</v>
      </c>
      <c r="AC55" s="68"/>
      <c r="AD55" s="68"/>
      <c r="AE55" s="68"/>
      <c r="AF55" s="68"/>
      <c r="AG55" s="68"/>
      <c r="AH55" s="68"/>
      <c r="AI55" s="68"/>
      <c r="AJ55" s="68"/>
      <c r="AK55" s="68"/>
      <c r="AL55" s="68"/>
      <c r="AM55" s="68"/>
    </row>
    <row r="56" spans="2:39" ht="22.9" customHeight="1" x14ac:dyDescent="0.2">
      <c r="B56" s="357" t="s">
        <v>171</v>
      </c>
      <c r="C56" s="357"/>
      <c r="D56" s="357"/>
      <c r="E56" s="358" t="str">
        <f>IF(L8="","",SUM(J55/L8))</f>
        <v/>
      </c>
      <c r="F56" s="358"/>
      <c r="G56" s="358"/>
      <c r="L56" s="2"/>
      <c r="M56" s="2"/>
      <c r="N56" s="171" t="s">
        <v>88</v>
      </c>
      <c r="O56" s="287" t="e">
        <f>AVERAGEIF(AA35:AA54, "&gt;0")</f>
        <v>#DIV/0!</v>
      </c>
      <c r="P56" s="51" t="e">
        <f>IF(N35="","",SUM(P35:P54)/COUNTIF(P35:P54,"&gt;0"))</f>
        <v>#N/A</v>
      </c>
      <c r="Q56" s="7"/>
      <c r="AC56" s="68"/>
      <c r="AD56" s="68"/>
      <c r="AE56" s="68"/>
      <c r="AF56" s="68"/>
      <c r="AG56" s="68"/>
      <c r="AH56" s="68"/>
      <c r="AI56" s="68"/>
      <c r="AJ56" s="68"/>
      <c r="AK56" s="68"/>
      <c r="AL56" s="68"/>
      <c r="AM56" s="68"/>
    </row>
    <row r="57" spans="2:39" ht="11.25" customHeight="1" thickBot="1" x14ac:dyDescent="0.25">
      <c r="B57" s="6" t="s">
        <v>37</v>
      </c>
      <c r="Q57" s="7"/>
      <c r="AC57" s="68"/>
      <c r="AD57" s="68"/>
      <c r="AE57" s="68"/>
      <c r="AF57" s="68"/>
      <c r="AG57" s="68"/>
      <c r="AH57" s="68"/>
      <c r="AI57" s="68"/>
      <c r="AJ57" s="68"/>
      <c r="AK57" s="68"/>
      <c r="AL57" s="68"/>
      <c r="AM57" s="68"/>
    </row>
    <row r="58" spans="2:39" ht="13.15" customHeight="1" x14ac:dyDescent="0.2">
      <c r="B58" s="359"/>
      <c r="C58" s="360"/>
      <c r="D58" s="360"/>
      <c r="E58" s="360"/>
      <c r="F58" s="360"/>
      <c r="G58" s="360"/>
      <c r="H58" s="360"/>
      <c r="I58" s="360"/>
      <c r="J58" s="360"/>
      <c r="K58" s="360"/>
      <c r="L58" s="360"/>
      <c r="M58" s="360"/>
      <c r="N58" s="360"/>
      <c r="O58" s="361"/>
      <c r="Q58" s="10"/>
      <c r="W58" s="14"/>
      <c r="AC58" s="68"/>
      <c r="AD58" s="68"/>
      <c r="AE58" s="68"/>
      <c r="AF58" s="68"/>
      <c r="AG58" s="68"/>
      <c r="AH58" s="68"/>
      <c r="AI58" s="68"/>
      <c r="AJ58" s="68"/>
      <c r="AK58" s="68"/>
      <c r="AL58" s="68"/>
      <c r="AM58" s="68"/>
    </row>
    <row r="59" spans="2:39" s="14" customFormat="1" ht="13.15" customHeight="1" x14ac:dyDescent="0.2">
      <c r="B59" s="362"/>
      <c r="C59" s="363"/>
      <c r="D59" s="363"/>
      <c r="E59" s="363"/>
      <c r="F59" s="363"/>
      <c r="G59" s="363"/>
      <c r="H59" s="363"/>
      <c r="I59" s="363"/>
      <c r="J59" s="363"/>
      <c r="K59" s="363"/>
      <c r="L59" s="363"/>
      <c r="M59" s="363"/>
      <c r="N59" s="363"/>
      <c r="O59" s="364"/>
      <c r="Q59" s="7"/>
      <c r="W59" s="44"/>
      <c r="AB59" s="103"/>
      <c r="AC59" s="68"/>
      <c r="AD59" s="68"/>
      <c r="AE59" s="68"/>
      <c r="AF59" s="68"/>
      <c r="AG59" s="68"/>
      <c r="AH59" s="68"/>
      <c r="AI59" s="68"/>
      <c r="AJ59" s="68"/>
      <c r="AK59" s="68"/>
      <c r="AL59" s="68"/>
      <c r="AM59" s="68"/>
    </row>
    <row r="60" spans="2:39" s="44" customFormat="1" ht="13.15" customHeight="1" thickBot="1" x14ac:dyDescent="0.25">
      <c r="B60" s="365"/>
      <c r="C60" s="366"/>
      <c r="D60" s="366"/>
      <c r="E60" s="366"/>
      <c r="F60" s="366"/>
      <c r="G60" s="366"/>
      <c r="H60" s="366"/>
      <c r="I60" s="366"/>
      <c r="J60" s="366"/>
      <c r="K60" s="366"/>
      <c r="L60" s="366"/>
      <c r="M60" s="366"/>
      <c r="N60" s="366"/>
      <c r="O60" s="367"/>
      <c r="W60"/>
      <c r="AB60" s="104"/>
      <c r="AC60" s="70"/>
      <c r="AD60" s="70"/>
      <c r="AE60" s="70"/>
      <c r="AF60" s="70"/>
      <c r="AG60" s="70"/>
      <c r="AH60" s="70"/>
      <c r="AI60" s="70"/>
      <c r="AJ60" s="70"/>
      <c r="AK60" s="70"/>
      <c r="AL60" s="70"/>
      <c r="AM60" s="70"/>
    </row>
    <row r="61" spans="2:39" ht="9.75" customHeight="1" x14ac:dyDescent="0.2">
      <c r="B61" s="44"/>
      <c r="C61" s="44"/>
      <c r="D61" s="44"/>
      <c r="E61" s="44"/>
      <c r="F61" s="44"/>
      <c r="G61" s="44"/>
      <c r="H61" s="44"/>
      <c r="I61" s="44"/>
      <c r="J61" s="44"/>
      <c r="K61" s="44"/>
      <c r="L61" s="44"/>
      <c r="M61" s="44"/>
      <c r="N61" s="44"/>
      <c r="O61" s="44"/>
      <c r="Q61" s="7"/>
      <c r="AC61" s="68"/>
      <c r="AD61" s="68"/>
      <c r="AE61" s="68"/>
      <c r="AF61" s="68"/>
      <c r="AG61" s="68"/>
      <c r="AH61" s="68"/>
      <c r="AI61" s="68"/>
      <c r="AJ61" s="68"/>
      <c r="AK61" s="68"/>
      <c r="AL61" s="68"/>
      <c r="AM61" s="68"/>
    </row>
    <row r="62" spans="2:39" ht="13.15" customHeight="1" x14ac:dyDescent="0.2">
      <c r="B62" s="36" t="s">
        <v>174</v>
      </c>
      <c r="C62" s="356"/>
      <c r="D62" s="356"/>
      <c r="E62" s="356"/>
      <c r="F62" s="356"/>
      <c r="H62" s="36" t="s">
        <v>38</v>
      </c>
      <c r="I62" s="370"/>
      <c r="J62" s="356"/>
      <c r="K62" s="356"/>
      <c r="L62" s="19"/>
      <c r="M62" s="19"/>
      <c r="N62" s="19"/>
      <c r="O62" s="32"/>
      <c r="Q62" s="7"/>
      <c r="W62" s="21"/>
      <c r="AC62" s="68"/>
      <c r="AD62" s="68"/>
      <c r="AE62" s="68"/>
      <c r="AF62" s="68"/>
      <c r="AG62" s="68"/>
      <c r="AH62" s="68"/>
      <c r="AI62" s="68"/>
      <c r="AJ62" s="68"/>
      <c r="AK62" s="68"/>
      <c r="AL62" s="68"/>
      <c r="AM62" s="68"/>
    </row>
    <row r="63" spans="2:39" s="21" customFormat="1" ht="15" customHeight="1" x14ac:dyDescent="0.2">
      <c r="B63" s="18"/>
      <c r="C63" s="33"/>
      <c r="D63" s="33"/>
      <c r="E63" s="33"/>
      <c r="F63" s="33"/>
      <c r="G63" s="35"/>
      <c r="H63" s="36"/>
      <c r="I63" s="33"/>
      <c r="J63" s="33"/>
      <c r="K63" s="33"/>
      <c r="L63" s="19"/>
      <c r="M63" s="19"/>
      <c r="N63" s="19"/>
      <c r="O63" s="32"/>
      <c r="Q63" s="19"/>
      <c r="AB63" s="105"/>
      <c r="AC63" s="69"/>
      <c r="AD63" s="69"/>
      <c r="AE63" s="69"/>
      <c r="AF63" s="69"/>
      <c r="AG63" s="69"/>
      <c r="AH63" s="69"/>
      <c r="AI63" s="69"/>
      <c r="AJ63" s="69"/>
      <c r="AK63" s="69"/>
      <c r="AL63" s="69"/>
      <c r="AM63" s="69"/>
    </row>
    <row r="64" spans="2:39" s="21" customFormat="1" ht="13.15" customHeight="1" x14ac:dyDescent="0.2">
      <c r="B64" s="36" t="s">
        <v>173</v>
      </c>
      <c r="C64" s="347"/>
      <c r="D64" s="348"/>
      <c r="E64" s="348"/>
      <c r="F64" s="348"/>
      <c r="G64" s="35"/>
      <c r="H64" s="36" t="s">
        <v>38</v>
      </c>
      <c r="I64" s="349"/>
      <c r="J64" s="348"/>
      <c r="K64" s="348"/>
      <c r="L64" s="19"/>
      <c r="M64" s="35" t="s">
        <v>175</v>
      </c>
      <c r="N64" s="347"/>
      <c r="O64" s="348"/>
      <c r="Q64" s="19"/>
      <c r="AB64" s="105"/>
      <c r="AC64" s="69"/>
      <c r="AD64" s="69"/>
      <c r="AE64" s="69"/>
      <c r="AF64" s="69"/>
      <c r="AG64" s="69"/>
      <c r="AH64" s="69"/>
      <c r="AI64" s="69"/>
      <c r="AJ64" s="69"/>
      <c r="AK64" s="69"/>
      <c r="AL64" s="69"/>
      <c r="AM64" s="69"/>
    </row>
    <row r="65" spans="2:39" s="21" customFormat="1" ht="19.5" customHeight="1" x14ac:dyDescent="0.25">
      <c r="B65" s="421" t="s">
        <v>54</v>
      </c>
      <c r="C65" s="421"/>
      <c r="D65" s="421"/>
      <c r="E65" s="421"/>
      <c r="F65" s="421"/>
      <c r="G65" s="421"/>
      <c r="H65" s="421"/>
      <c r="I65" s="421"/>
      <c r="J65" s="421"/>
      <c r="K65" s="421"/>
      <c r="L65" s="421"/>
      <c r="M65" s="421"/>
      <c r="N65" s="421"/>
      <c r="O65" s="421"/>
      <c r="AB65" s="105"/>
      <c r="AC65" s="69"/>
      <c r="AD65" s="69"/>
      <c r="AE65" s="69"/>
      <c r="AF65" s="69"/>
      <c r="AG65" s="69"/>
      <c r="AH65" s="69"/>
      <c r="AI65" s="69"/>
      <c r="AJ65" s="69"/>
      <c r="AK65" s="69"/>
      <c r="AL65" s="69"/>
      <c r="AM65" s="69"/>
    </row>
    <row r="66" spans="2:39" s="21" customFormat="1" ht="14.25" customHeight="1" x14ac:dyDescent="0.2">
      <c r="B66" s="22"/>
      <c r="C66" s="22"/>
      <c r="D66" s="22"/>
      <c r="E66" s="22"/>
      <c r="F66" s="22"/>
      <c r="G66" s="22"/>
      <c r="H66" s="22"/>
      <c r="I66" s="23"/>
      <c r="J66" s="23"/>
      <c r="K66" s="23"/>
      <c r="L66" s="23"/>
      <c r="M66" s="23"/>
      <c r="N66" s="23"/>
      <c r="O66" s="24"/>
      <c r="R66" s="395" t="s">
        <v>12</v>
      </c>
      <c r="S66" s="395" t="s">
        <v>6</v>
      </c>
      <c r="T66" s="395" t="s">
        <v>18</v>
      </c>
      <c r="U66" s="381" t="s">
        <v>39</v>
      </c>
      <c r="AB66" s="105"/>
      <c r="AC66" s="69"/>
      <c r="AD66" s="69"/>
      <c r="AE66" s="69"/>
      <c r="AF66" s="69"/>
      <c r="AG66" s="69"/>
      <c r="AH66" s="69"/>
      <c r="AI66" s="69"/>
      <c r="AJ66" s="69"/>
      <c r="AK66" s="69"/>
      <c r="AL66" s="69"/>
      <c r="AM66" s="69"/>
    </row>
    <row r="67" spans="2:39" s="21" customFormat="1" ht="14.25" customHeight="1" x14ac:dyDescent="0.2">
      <c r="B67" s="168" t="s">
        <v>62</v>
      </c>
      <c r="C67" s="411" t="str">
        <f>IF(C5="","",C5)</f>
        <v/>
      </c>
      <c r="D67" s="411"/>
      <c r="E67" s="411"/>
      <c r="F67" s="411"/>
      <c r="G67" s="411"/>
      <c r="H67" s="411"/>
      <c r="I67" s="409" t="s">
        <v>64</v>
      </c>
      <c r="J67" s="409"/>
      <c r="K67" s="409"/>
      <c r="L67" s="428" t="str">
        <f>IF(L5="","",L5)</f>
        <v/>
      </c>
      <c r="M67" s="428"/>
      <c r="N67" s="428"/>
      <c r="O67" s="428"/>
      <c r="R67" s="395"/>
      <c r="S67" s="395"/>
      <c r="T67" s="395"/>
      <c r="U67" s="381"/>
      <c r="AB67" s="105"/>
      <c r="AC67" s="69"/>
      <c r="AD67" s="69"/>
      <c r="AE67" s="69"/>
      <c r="AF67" s="69"/>
      <c r="AG67" s="69"/>
      <c r="AH67" s="69"/>
      <c r="AI67" s="69"/>
      <c r="AJ67" s="69"/>
      <c r="AK67" s="69"/>
      <c r="AL67" s="69"/>
      <c r="AM67" s="69"/>
    </row>
    <row r="68" spans="2:39" s="21" customFormat="1" ht="14.25" customHeight="1" x14ac:dyDescent="0.2">
      <c r="B68" s="168" t="s">
        <v>63</v>
      </c>
      <c r="C68" s="300" t="str">
        <f>IF(C6="","",C6)</f>
        <v/>
      </c>
      <c r="D68" s="300"/>
      <c r="E68" s="300"/>
      <c r="F68" s="300"/>
      <c r="G68" s="300"/>
      <c r="H68" s="300"/>
      <c r="I68" s="409" t="s">
        <v>65</v>
      </c>
      <c r="J68" s="409"/>
      <c r="K68" s="409"/>
      <c r="L68" s="509" t="str">
        <f>IF(L6="","",L6)</f>
        <v/>
      </c>
      <c r="M68" s="509"/>
      <c r="N68" s="509"/>
      <c r="O68" s="509"/>
      <c r="Q68" s="25" t="s">
        <v>0</v>
      </c>
      <c r="R68" s="395"/>
      <c r="S68" s="395"/>
      <c r="T68" s="395"/>
      <c r="U68" s="381"/>
      <c r="AB68" s="105"/>
      <c r="AC68" s="69"/>
      <c r="AD68" s="69"/>
      <c r="AE68" s="69"/>
      <c r="AF68" s="69"/>
      <c r="AG68" s="69"/>
      <c r="AH68" s="69"/>
      <c r="AI68" s="69"/>
      <c r="AJ68" s="69"/>
      <c r="AK68" s="69"/>
      <c r="AL68" s="69"/>
      <c r="AM68" s="69"/>
    </row>
    <row r="69" spans="2:39" s="21" customFormat="1" ht="14.25" customHeight="1" x14ac:dyDescent="0.2">
      <c r="B69" s="169" t="s">
        <v>166</v>
      </c>
      <c r="C69" s="411" t="str">
        <f>IF(C7="","",C7)</f>
        <v/>
      </c>
      <c r="D69" s="411"/>
      <c r="E69" s="27"/>
      <c r="F69" s="30"/>
      <c r="G69" s="27"/>
      <c r="H69" s="410" t="s">
        <v>155</v>
      </c>
      <c r="I69" s="410"/>
      <c r="J69" s="410"/>
      <c r="K69" s="410"/>
      <c r="L69" s="408" t="str">
        <f>IF(L7="","",L7)</f>
        <v/>
      </c>
      <c r="M69" s="408"/>
      <c r="N69" s="408"/>
      <c r="O69" s="408"/>
      <c r="Q69" s="28"/>
      <c r="R69" s="396"/>
      <c r="S69" s="396"/>
      <c r="T69" s="396"/>
      <c r="U69" s="397"/>
      <c r="AB69" s="105"/>
      <c r="AC69" s="69"/>
      <c r="AD69" s="69"/>
      <c r="AE69" s="69"/>
      <c r="AF69" s="69"/>
      <c r="AG69" s="69"/>
      <c r="AH69" s="69"/>
      <c r="AI69" s="69"/>
      <c r="AJ69" s="69"/>
      <c r="AK69" s="69"/>
      <c r="AL69" s="69"/>
      <c r="AM69" s="69"/>
    </row>
    <row r="70" spans="2:39" s="21" customFormat="1" ht="14.25" customHeight="1" thickBot="1" x14ac:dyDescent="0.25">
      <c r="B70" s="170" t="s">
        <v>68</v>
      </c>
      <c r="C70" s="118" t="str">
        <f>IF(C8="","",C8)</f>
        <v/>
      </c>
      <c r="D70" s="170" t="s">
        <v>67</v>
      </c>
      <c r="E70" s="118" t="str">
        <f>IF(E8="","",E8)</f>
        <v/>
      </c>
      <c r="F70" s="414" t="s">
        <v>66</v>
      </c>
      <c r="G70" s="414"/>
      <c r="H70" s="417" t="str">
        <f>IF(H8="","",H8)</f>
        <v/>
      </c>
      <c r="I70" s="417"/>
      <c r="J70" s="415" t="s">
        <v>167</v>
      </c>
      <c r="K70" s="415"/>
      <c r="L70" s="415"/>
      <c r="M70" s="416" t="str">
        <f>IF(L8="","",L8)</f>
        <v/>
      </c>
      <c r="N70" s="416"/>
      <c r="O70" s="416"/>
      <c r="Q70" s="45" t="s">
        <v>97</v>
      </c>
      <c r="R70" s="63" t="s">
        <v>14</v>
      </c>
      <c r="S70" s="64">
        <v>10</v>
      </c>
      <c r="T70" s="65" t="s">
        <v>20</v>
      </c>
      <c r="U70" s="63" t="s">
        <v>11</v>
      </c>
      <c r="V70" s="21">
        <v>0.5</v>
      </c>
      <c r="AB70" s="105"/>
      <c r="AC70" s="69"/>
      <c r="AD70" s="69"/>
      <c r="AE70" s="69"/>
      <c r="AF70" s="69"/>
      <c r="AG70" s="69"/>
      <c r="AH70" s="69"/>
      <c r="AI70" s="69"/>
      <c r="AJ70" s="69"/>
      <c r="AK70" s="69"/>
      <c r="AL70" s="69"/>
      <c r="AM70" s="69"/>
    </row>
    <row r="71" spans="2:39" s="21" customFormat="1" ht="8.25" customHeight="1" thickTop="1" x14ac:dyDescent="0.2">
      <c r="B71" s="169"/>
      <c r="C71" s="29"/>
      <c r="D71" s="169"/>
      <c r="E71" s="29"/>
      <c r="F71" s="169"/>
      <c r="G71" s="169"/>
      <c r="H71" s="29"/>
      <c r="I71" s="30"/>
      <c r="J71" s="30"/>
      <c r="K71" s="30"/>
      <c r="L71" s="26"/>
      <c r="M71" s="165"/>
      <c r="N71" s="26"/>
      <c r="O71" s="30"/>
      <c r="Q71" s="45" t="s">
        <v>2</v>
      </c>
      <c r="R71" s="46" t="s">
        <v>13</v>
      </c>
      <c r="S71" s="46">
        <v>50</v>
      </c>
      <c r="T71" s="46" t="s">
        <v>17</v>
      </c>
      <c r="U71" s="46" t="s">
        <v>10</v>
      </c>
      <c r="V71" s="21">
        <v>1.25</v>
      </c>
      <c r="AB71" s="105"/>
      <c r="AC71" s="69"/>
      <c r="AD71" s="69"/>
      <c r="AE71" s="69"/>
      <c r="AF71" s="69"/>
      <c r="AG71" s="69"/>
      <c r="AH71" s="69"/>
      <c r="AI71" s="69"/>
      <c r="AJ71" s="69"/>
      <c r="AK71" s="69"/>
      <c r="AL71" s="69"/>
      <c r="AM71" s="69"/>
    </row>
    <row r="72" spans="2:39" s="21" customFormat="1" ht="27.75" customHeight="1" thickBot="1" x14ac:dyDescent="0.25">
      <c r="B72" s="398" t="s">
        <v>156</v>
      </c>
      <c r="C72" s="398"/>
      <c r="D72" s="398"/>
      <c r="E72" s="398"/>
      <c r="F72" s="398"/>
      <c r="G72" s="399"/>
      <c r="H72" s="399"/>
      <c r="I72" s="399"/>
      <c r="J72" s="399"/>
      <c r="K72" s="399"/>
      <c r="L72" s="399"/>
      <c r="M72" s="399"/>
      <c r="N72" s="399"/>
      <c r="O72" s="399"/>
      <c r="Q72" s="45" t="s">
        <v>8</v>
      </c>
      <c r="R72" s="46" t="s">
        <v>15</v>
      </c>
      <c r="S72" s="46">
        <v>48</v>
      </c>
      <c r="T72" s="46" t="s">
        <v>19</v>
      </c>
      <c r="U72" s="46" t="s">
        <v>11</v>
      </c>
      <c r="V72" s="21">
        <v>1</v>
      </c>
      <c r="AB72" s="105"/>
      <c r="AC72" s="69"/>
      <c r="AD72" s="69"/>
      <c r="AE72" s="69"/>
      <c r="AF72" s="69"/>
      <c r="AG72" s="69"/>
      <c r="AH72" s="69"/>
      <c r="AI72" s="69"/>
      <c r="AJ72" s="69"/>
      <c r="AK72" s="69"/>
      <c r="AL72" s="69"/>
      <c r="AM72" s="69"/>
    </row>
    <row r="73" spans="2:39" s="21" customFormat="1" ht="37.5" customHeight="1" thickBot="1" x14ac:dyDescent="0.25">
      <c r="B73" s="425" t="s">
        <v>157</v>
      </c>
      <c r="C73" s="426"/>
      <c r="D73" s="427"/>
      <c r="E73" s="412" t="s">
        <v>172</v>
      </c>
      <c r="F73" s="413"/>
      <c r="G73" s="401"/>
      <c r="H73" s="401"/>
      <c r="I73" s="404" t="s">
        <v>158</v>
      </c>
      <c r="J73" s="405"/>
      <c r="K73" s="405"/>
      <c r="L73" s="405"/>
      <c r="M73" s="405"/>
      <c r="N73" s="405"/>
      <c r="O73" s="406"/>
      <c r="Q73" s="45" t="s">
        <v>112</v>
      </c>
      <c r="R73" s="46" t="s">
        <v>14</v>
      </c>
      <c r="S73" s="46">
        <v>5</v>
      </c>
      <c r="T73" s="46" t="s">
        <v>20</v>
      </c>
      <c r="U73" s="46" t="s">
        <v>11</v>
      </c>
      <c r="V73" s="19">
        <v>0.5</v>
      </c>
      <c r="W73"/>
      <c r="AB73" s="105"/>
      <c r="AC73" s="69"/>
      <c r="AD73" s="69"/>
      <c r="AE73" s="69"/>
      <c r="AF73" s="69"/>
      <c r="AG73" s="69"/>
      <c r="AH73" s="69"/>
      <c r="AI73" s="69"/>
      <c r="AJ73" s="69"/>
      <c r="AK73" s="69"/>
      <c r="AL73" s="69"/>
      <c r="AM73" s="69"/>
    </row>
    <row r="74" spans="2:39" ht="15" customHeight="1" x14ac:dyDescent="0.2">
      <c r="B74" s="402" t="str">
        <f>IF(B35="","",B35)</f>
        <v>-</v>
      </c>
      <c r="C74" s="403"/>
      <c r="D74" s="403"/>
      <c r="E74" s="497"/>
      <c r="F74" s="498"/>
      <c r="G74" s="314"/>
      <c r="H74" s="314"/>
      <c r="I74" s="407" t="s">
        <v>159</v>
      </c>
      <c r="J74" s="311"/>
      <c r="K74" s="311"/>
      <c r="L74" s="311"/>
      <c r="M74" s="311"/>
      <c r="N74" s="311"/>
      <c r="O74" s="312"/>
      <c r="P74" s="74"/>
      <c r="Q74" s="54" t="s">
        <v>105</v>
      </c>
      <c r="R74" s="43" t="s">
        <v>14</v>
      </c>
      <c r="S74" s="43">
        <v>70</v>
      </c>
      <c r="T74" s="43" t="s">
        <v>19</v>
      </c>
      <c r="U74" s="43" t="s">
        <v>10</v>
      </c>
      <c r="V74" s="19">
        <v>1</v>
      </c>
      <c r="AC74" s="68"/>
      <c r="AD74" s="68"/>
      <c r="AE74" s="68"/>
      <c r="AF74" s="68"/>
      <c r="AG74" s="68"/>
      <c r="AH74" s="68"/>
      <c r="AI74" s="68"/>
      <c r="AJ74" s="68"/>
      <c r="AK74" s="68"/>
      <c r="AL74" s="68"/>
      <c r="AM74" s="68"/>
    </row>
    <row r="75" spans="2:39" ht="15" customHeight="1" x14ac:dyDescent="0.2">
      <c r="B75" s="318" t="str">
        <f>IF(B36="","",B36)</f>
        <v>-</v>
      </c>
      <c r="C75" s="319"/>
      <c r="D75" s="319"/>
      <c r="E75" s="491"/>
      <c r="F75" s="492"/>
      <c r="G75" s="314"/>
      <c r="H75" s="314"/>
      <c r="I75" s="331"/>
      <c r="J75" s="332"/>
      <c r="K75" s="332"/>
      <c r="L75" s="332"/>
      <c r="M75" s="332"/>
      <c r="N75" s="332"/>
      <c r="O75" s="333"/>
      <c r="P75" s="74"/>
      <c r="Q75" s="54" t="s">
        <v>101</v>
      </c>
      <c r="R75" s="43" t="s">
        <v>14</v>
      </c>
      <c r="S75" s="43">
        <v>100</v>
      </c>
      <c r="T75" s="43" t="s">
        <v>107</v>
      </c>
      <c r="U75" s="43" t="s">
        <v>10</v>
      </c>
      <c r="V75" s="19">
        <v>2.25</v>
      </c>
      <c r="AC75" s="68"/>
      <c r="AD75" s="68"/>
      <c r="AE75" s="68"/>
      <c r="AF75" s="68"/>
      <c r="AG75" s="68"/>
      <c r="AH75" s="68"/>
      <c r="AI75" s="68"/>
      <c r="AJ75" s="68"/>
      <c r="AK75" s="68"/>
      <c r="AL75" s="68"/>
      <c r="AM75" s="68"/>
    </row>
    <row r="76" spans="2:39" ht="15" customHeight="1" x14ac:dyDescent="0.2">
      <c r="B76" s="318" t="str">
        <f>IF(B37="","",B37)</f>
        <v>-</v>
      </c>
      <c r="C76" s="319"/>
      <c r="D76" s="319"/>
      <c r="E76" s="491"/>
      <c r="F76" s="492"/>
      <c r="G76" s="314"/>
      <c r="H76" s="314"/>
      <c r="I76" s="422" t="s">
        <v>160</v>
      </c>
      <c r="J76" s="423"/>
      <c r="K76" s="423"/>
      <c r="L76" s="423"/>
      <c r="M76" s="423"/>
      <c r="N76" s="423"/>
      <c r="O76" s="424"/>
      <c r="P76" s="74"/>
      <c r="Q76" s="54" t="s">
        <v>1</v>
      </c>
      <c r="R76" s="43" t="s">
        <v>16</v>
      </c>
      <c r="S76" s="43">
        <v>20</v>
      </c>
      <c r="T76" s="43" t="s">
        <v>94</v>
      </c>
      <c r="U76" s="43" t="s">
        <v>10</v>
      </c>
      <c r="V76" s="19">
        <v>1.25</v>
      </c>
      <c r="AC76" s="68"/>
      <c r="AD76" s="68"/>
      <c r="AE76" s="68"/>
      <c r="AF76" s="68"/>
      <c r="AG76" s="68"/>
      <c r="AH76" s="68"/>
      <c r="AI76" s="68"/>
      <c r="AJ76" s="68"/>
      <c r="AK76" s="68"/>
      <c r="AL76" s="68"/>
      <c r="AM76" s="68"/>
    </row>
    <row r="77" spans="2:39" ht="15" customHeight="1" x14ac:dyDescent="0.2">
      <c r="B77" s="318" t="str">
        <f t="shared" ref="B77:B93" si="3">IF(B38="","",B38)</f>
        <v>-</v>
      </c>
      <c r="C77" s="319"/>
      <c r="D77" s="319"/>
      <c r="E77" s="491"/>
      <c r="F77" s="492"/>
      <c r="G77" s="314"/>
      <c r="H77" s="314"/>
      <c r="I77" s="331"/>
      <c r="J77" s="332"/>
      <c r="K77" s="332"/>
      <c r="L77" s="332"/>
      <c r="M77" s="332"/>
      <c r="N77" s="332"/>
      <c r="O77" s="333"/>
      <c r="P77" s="74"/>
      <c r="Q77" s="54" t="s">
        <v>50</v>
      </c>
      <c r="R77" s="43" t="s">
        <v>15</v>
      </c>
      <c r="S77" s="43">
        <v>30</v>
      </c>
      <c r="T77" s="43" t="s">
        <v>93</v>
      </c>
      <c r="U77" s="43" t="s">
        <v>10</v>
      </c>
      <c r="V77" s="19">
        <v>1.25</v>
      </c>
      <c r="AC77" s="68"/>
      <c r="AD77" s="68"/>
      <c r="AE77" s="68"/>
      <c r="AF77" s="68"/>
      <c r="AG77" s="68"/>
      <c r="AH77" s="68"/>
      <c r="AI77" s="68"/>
      <c r="AJ77" s="68"/>
      <c r="AK77" s="68"/>
      <c r="AL77" s="68"/>
      <c r="AM77" s="68"/>
    </row>
    <row r="78" spans="2:39" ht="15" customHeight="1" x14ac:dyDescent="0.2">
      <c r="B78" s="318" t="str">
        <f t="shared" si="3"/>
        <v>-</v>
      </c>
      <c r="C78" s="319"/>
      <c r="D78" s="319"/>
      <c r="E78" s="491"/>
      <c r="F78" s="492"/>
      <c r="G78" s="314"/>
      <c r="H78" s="314"/>
      <c r="I78" s="334"/>
      <c r="J78" s="332"/>
      <c r="K78" s="332"/>
      <c r="L78" s="332"/>
      <c r="M78" s="332"/>
      <c r="N78" s="332"/>
      <c r="O78" s="333"/>
      <c r="P78" s="174"/>
      <c r="Q78" s="54" t="s">
        <v>106</v>
      </c>
      <c r="R78" s="43" t="s">
        <v>14</v>
      </c>
      <c r="S78" s="43">
        <v>90</v>
      </c>
      <c r="T78" s="43" t="s">
        <v>92</v>
      </c>
      <c r="U78" s="43" t="s">
        <v>10</v>
      </c>
      <c r="V78" s="19">
        <v>2.25</v>
      </c>
      <c r="AC78" s="68"/>
      <c r="AD78" s="68"/>
      <c r="AE78" s="68"/>
      <c r="AF78" s="68"/>
      <c r="AG78" s="68"/>
      <c r="AH78" s="68"/>
      <c r="AI78" s="68"/>
      <c r="AJ78" s="68"/>
      <c r="AK78" s="68"/>
      <c r="AL78" s="68"/>
      <c r="AM78" s="68"/>
    </row>
    <row r="79" spans="2:39" ht="15" customHeight="1" x14ac:dyDescent="0.2">
      <c r="B79" s="318" t="str">
        <f t="shared" si="3"/>
        <v>-</v>
      </c>
      <c r="C79" s="319"/>
      <c r="D79" s="319"/>
      <c r="E79" s="491"/>
      <c r="F79" s="492"/>
      <c r="G79" s="314"/>
      <c r="H79" s="314"/>
      <c r="I79" s="175"/>
      <c r="J79" s="58"/>
      <c r="K79" s="58"/>
      <c r="L79" s="58"/>
      <c r="M79" s="58"/>
      <c r="N79" s="20"/>
      <c r="O79" s="59"/>
      <c r="P79" s="74"/>
      <c r="Q79" s="54" t="s">
        <v>3</v>
      </c>
      <c r="R79" s="43" t="s">
        <v>14</v>
      </c>
      <c r="S79" s="43">
        <v>35</v>
      </c>
      <c r="T79" s="43" t="s">
        <v>20</v>
      </c>
      <c r="U79" s="43" t="s">
        <v>11</v>
      </c>
      <c r="V79" s="19">
        <v>0.5</v>
      </c>
      <c r="AC79" s="68"/>
      <c r="AD79" s="68"/>
      <c r="AE79" s="68"/>
      <c r="AF79" s="68"/>
      <c r="AG79" s="68"/>
      <c r="AH79" s="68"/>
      <c r="AI79" s="68"/>
      <c r="AJ79" s="68"/>
      <c r="AK79" s="68"/>
      <c r="AL79" s="68"/>
      <c r="AM79" s="68"/>
    </row>
    <row r="80" spans="2:39" ht="15" customHeight="1" x14ac:dyDescent="0.2">
      <c r="B80" s="318" t="str">
        <f t="shared" si="3"/>
        <v>-</v>
      </c>
      <c r="C80" s="319"/>
      <c r="D80" s="319"/>
      <c r="E80" s="491"/>
      <c r="F80" s="492"/>
      <c r="G80" s="314"/>
      <c r="H80" s="314"/>
      <c r="I80" s="175"/>
      <c r="J80" s="429" t="s">
        <v>161</v>
      </c>
      <c r="K80" s="429"/>
      <c r="L80" s="429"/>
      <c r="M80" s="322"/>
      <c r="N80" s="323"/>
      <c r="O80" s="324"/>
      <c r="P80" s="74"/>
      <c r="Q80" s="54" t="s">
        <v>111</v>
      </c>
      <c r="R80" s="43" t="s">
        <v>14</v>
      </c>
      <c r="S80" s="43">
        <v>15</v>
      </c>
      <c r="T80" s="43" t="s">
        <v>19</v>
      </c>
      <c r="U80" s="43" t="s">
        <v>10</v>
      </c>
      <c r="V80" s="19">
        <v>1</v>
      </c>
      <c r="AC80" s="68"/>
      <c r="AD80" s="68"/>
      <c r="AE80" s="68"/>
      <c r="AF80" s="68"/>
      <c r="AG80" s="68"/>
      <c r="AH80" s="68"/>
      <c r="AI80" s="68"/>
      <c r="AJ80" s="68"/>
      <c r="AK80" s="68"/>
      <c r="AL80" s="68"/>
      <c r="AM80" s="68"/>
    </row>
    <row r="81" spans="2:39" ht="15" customHeight="1" x14ac:dyDescent="0.2">
      <c r="B81" s="318" t="str">
        <f t="shared" si="3"/>
        <v>-</v>
      </c>
      <c r="C81" s="319"/>
      <c r="D81" s="319"/>
      <c r="E81" s="491"/>
      <c r="F81" s="492"/>
      <c r="G81" s="314"/>
      <c r="H81" s="314"/>
      <c r="I81" s="175"/>
      <c r="J81" s="58"/>
      <c r="K81" s="58"/>
      <c r="L81" s="58"/>
      <c r="M81" s="58"/>
      <c r="N81" s="58"/>
      <c r="O81" s="60"/>
      <c r="P81" s="74"/>
      <c r="Q81" s="42" t="s">
        <v>110</v>
      </c>
      <c r="R81" s="43" t="s">
        <v>14</v>
      </c>
      <c r="S81" s="43">
        <v>2</v>
      </c>
      <c r="T81" s="43" t="s">
        <v>20</v>
      </c>
      <c r="U81" s="43" t="s">
        <v>11</v>
      </c>
      <c r="V81" s="19">
        <v>0.5</v>
      </c>
      <c r="AC81" s="68"/>
      <c r="AD81" s="68"/>
      <c r="AE81" s="68"/>
      <c r="AF81" s="68"/>
      <c r="AG81" s="68"/>
      <c r="AH81" s="68"/>
      <c r="AI81" s="68"/>
      <c r="AJ81" s="68"/>
      <c r="AK81" s="68"/>
      <c r="AL81" s="68"/>
      <c r="AM81" s="68"/>
    </row>
    <row r="82" spans="2:39" ht="15" customHeight="1" x14ac:dyDescent="0.2">
      <c r="B82" s="318" t="str">
        <f t="shared" si="3"/>
        <v>-</v>
      </c>
      <c r="C82" s="319"/>
      <c r="D82" s="319"/>
      <c r="E82" s="491"/>
      <c r="F82" s="492"/>
      <c r="G82" s="314"/>
      <c r="H82" s="314"/>
      <c r="I82" s="175"/>
      <c r="J82" s="429" t="s">
        <v>162</v>
      </c>
      <c r="K82" s="429"/>
      <c r="L82" s="429"/>
      <c r="M82" s="430"/>
      <c r="N82" s="430"/>
      <c r="O82" s="56" t="s">
        <v>70</v>
      </c>
      <c r="P82" s="74"/>
      <c r="Q82" s="54" t="s">
        <v>103</v>
      </c>
      <c r="R82" s="43" t="s">
        <v>16</v>
      </c>
      <c r="S82" s="43">
        <v>15</v>
      </c>
      <c r="T82" s="43" t="s">
        <v>20</v>
      </c>
      <c r="U82" s="43" t="s">
        <v>11</v>
      </c>
      <c r="V82" s="19">
        <v>0.5</v>
      </c>
      <c r="AC82" s="68"/>
      <c r="AD82" s="68"/>
      <c r="AE82" s="68"/>
      <c r="AF82" s="68"/>
      <c r="AG82" s="68"/>
      <c r="AH82" s="68"/>
      <c r="AI82" s="68"/>
      <c r="AJ82" s="68"/>
      <c r="AK82" s="68"/>
      <c r="AL82" s="68"/>
      <c r="AM82" s="68"/>
    </row>
    <row r="83" spans="2:39" ht="15" customHeight="1" x14ac:dyDescent="0.2">
      <c r="B83" s="318" t="str">
        <f t="shared" si="3"/>
        <v>-</v>
      </c>
      <c r="C83" s="319"/>
      <c r="D83" s="319"/>
      <c r="E83" s="491"/>
      <c r="F83" s="492"/>
      <c r="G83" s="314"/>
      <c r="H83" s="314"/>
      <c r="I83" s="175"/>
      <c r="J83" s="58"/>
      <c r="K83" s="58"/>
      <c r="L83" s="58"/>
      <c r="M83" s="58"/>
      <c r="N83" s="58"/>
      <c r="O83" s="60"/>
      <c r="P83" s="74"/>
      <c r="Q83" s="54" t="s">
        <v>104</v>
      </c>
      <c r="R83" s="43" t="s">
        <v>16</v>
      </c>
      <c r="S83" s="43">
        <v>10</v>
      </c>
      <c r="T83" s="43" t="s">
        <v>20</v>
      </c>
      <c r="U83" s="43" t="s">
        <v>11</v>
      </c>
      <c r="V83" s="19">
        <v>0.5</v>
      </c>
      <c r="AC83" s="68"/>
      <c r="AD83" s="68"/>
      <c r="AE83" s="68"/>
      <c r="AF83" s="68"/>
      <c r="AG83" s="68"/>
      <c r="AH83" s="68"/>
      <c r="AI83" s="68"/>
      <c r="AJ83" s="68"/>
      <c r="AK83" s="68"/>
      <c r="AL83" s="68"/>
      <c r="AM83" s="68"/>
    </row>
    <row r="84" spans="2:39" ht="15" customHeight="1" x14ac:dyDescent="0.2">
      <c r="B84" s="318" t="str">
        <f t="shared" si="3"/>
        <v>-</v>
      </c>
      <c r="C84" s="319"/>
      <c r="D84" s="319"/>
      <c r="E84" s="491"/>
      <c r="F84" s="492"/>
      <c r="G84" s="314"/>
      <c r="H84" s="314"/>
      <c r="I84" s="407" t="s">
        <v>428</v>
      </c>
      <c r="J84" s="311"/>
      <c r="K84" s="311"/>
      <c r="L84" s="304" t="s">
        <v>424</v>
      </c>
      <c r="M84" s="304"/>
      <c r="N84" s="304"/>
      <c r="O84" s="304"/>
      <c r="P84" s="74"/>
      <c r="Q84" s="54" t="s">
        <v>102</v>
      </c>
      <c r="R84" s="43" t="s">
        <v>16</v>
      </c>
      <c r="S84" s="43">
        <v>20</v>
      </c>
      <c r="T84" s="43" t="s">
        <v>20</v>
      </c>
      <c r="U84" s="43" t="s">
        <v>11</v>
      </c>
      <c r="V84" s="19">
        <v>0.5</v>
      </c>
      <c r="AB84" s="146"/>
      <c r="AC84" s="68"/>
      <c r="AD84" s="68"/>
      <c r="AE84" s="68"/>
      <c r="AF84" s="68"/>
      <c r="AG84" s="68"/>
      <c r="AH84" s="68"/>
      <c r="AI84" s="68"/>
      <c r="AJ84" s="68"/>
      <c r="AK84" s="68"/>
      <c r="AL84" s="68"/>
      <c r="AM84" s="68"/>
    </row>
    <row r="85" spans="2:39" ht="15" customHeight="1" x14ac:dyDescent="0.2">
      <c r="B85" s="318" t="str">
        <f t="shared" si="3"/>
        <v>-</v>
      </c>
      <c r="C85" s="319"/>
      <c r="D85" s="319"/>
      <c r="E85" s="491"/>
      <c r="F85" s="492"/>
      <c r="G85" s="314"/>
      <c r="H85" s="314"/>
      <c r="I85" s="407"/>
      <c r="J85" s="311"/>
      <c r="K85" s="311"/>
      <c r="L85" s="304"/>
      <c r="M85" s="304"/>
      <c r="N85" s="304"/>
      <c r="O85" s="304"/>
      <c r="P85" s="74"/>
      <c r="Q85" s="54" t="s">
        <v>100</v>
      </c>
      <c r="R85" s="43" t="s">
        <v>14</v>
      </c>
      <c r="S85" s="43">
        <v>5</v>
      </c>
      <c r="T85" s="43" t="s">
        <v>20</v>
      </c>
      <c r="U85" s="43" t="s">
        <v>11</v>
      </c>
      <c r="V85" s="19">
        <v>0.5</v>
      </c>
      <c r="AB85" s="146"/>
      <c r="AC85" s="68"/>
      <c r="AD85" s="68"/>
      <c r="AE85" s="68"/>
      <c r="AF85" s="68"/>
      <c r="AG85" s="68"/>
      <c r="AH85" s="68"/>
      <c r="AI85" s="68"/>
      <c r="AJ85" s="68"/>
      <c r="AK85" s="68"/>
      <c r="AL85" s="68"/>
      <c r="AM85" s="68"/>
    </row>
    <row r="86" spans="2:39" ht="15" customHeight="1" x14ac:dyDescent="0.2">
      <c r="B86" s="318" t="str">
        <f t="shared" si="3"/>
        <v>-</v>
      </c>
      <c r="C86" s="319"/>
      <c r="D86" s="319"/>
      <c r="E86" s="491"/>
      <c r="F86" s="492"/>
      <c r="G86" s="314"/>
      <c r="H86" s="314"/>
      <c r="I86" s="176"/>
      <c r="J86" s="2"/>
      <c r="K86" s="2"/>
      <c r="L86" s="2"/>
      <c r="M86" s="2"/>
      <c r="N86" s="2"/>
      <c r="O86" s="177"/>
      <c r="P86" s="74"/>
      <c r="Q86" s="54" t="s">
        <v>109</v>
      </c>
      <c r="R86" s="43" t="s">
        <v>13</v>
      </c>
      <c r="S86" s="43">
        <v>80</v>
      </c>
      <c r="T86" s="43" t="s">
        <v>19</v>
      </c>
      <c r="U86" s="43" t="s">
        <v>10</v>
      </c>
      <c r="V86" s="19">
        <v>1</v>
      </c>
      <c r="AB86" s="146"/>
      <c r="AC86" s="68"/>
      <c r="AD86" s="68"/>
      <c r="AE86" s="68"/>
      <c r="AF86" s="68"/>
      <c r="AG86" s="68"/>
      <c r="AH86" s="68"/>
      <c r="AI86" s="68"/>
      <c r="AJ86" s="68"/>
      <c r="AK86" s="68"/>
      <c r="AL86" s="68"/>
      <c r="AM86" s="68"/>
    </row>
    <row r="87" spans="2:39" ht="15" customHeight="1" x14ac:dyDescent="0.2">
      <c r="B87" s="318" t="str">
        <f t="shared" si="3"/>
        <v>-</v>
      </c>
      <c r="C87" s="319"/>
      <c r="D87" s="319"/>
      <c r="E87" s="491"/>
      <c r="F87" s="492"/>
      <c r="G87" s="336"/>
      <c r="H87" s="336"/>
      <c r="I87" s="176"/>
      <c r="J87" s="2"/>
      <c r="K87" s="2"/>
      <c r="L87" s="2"/>
      <c r="M87" s="2"/>
      <c r="N87" s="2"/>
      <c r="O87" s="177"/>
      <c r="P87" s="74"/>
      <c r="Q87" s="54" t="s">
        <v>35</v>
      </c>
      <c r="R87" s="43" t="s">
        <v>14</v>
      </c>
      <c r="S87" s="43">
        <v>8</v>
      </c>
      <c r="T87" s="43" t="s">
        <v>21</v>
      </c>
      <c r="U87" s="43" t="s">
        <v>11</v>
      </c>
      <c r="V87" s="19">
        <v>0.5</v>
      </c>
      <c r="AB87" s="146"/>
      <c r="AC87" s="68"/>
      <c r="AD87" s="68"/>
      <c r="AE87" s="68"/>
      <c r="AF87" s="68"/>
      <c r="AG87" s="68"/>
      <c r="AH87" s="68"/>
      <c r="AI87" s="68"/>
      <c r="AJ87" s="68"/>
      <c r="AK87" s="68"/>
      <c r="AL87" s="68"/>
      <c r="AM87" s="68"/>
    </row>
    <row r="88" spans="2:39" ht="15" customHeight="1" x14ac:dyDescent="0.2">
      <c r="B88" s="318" t="str">
        <f t="shared" si="3"/>
        <v>-</v>
      </c>
      <c r="C88" s="319"/>
      <c r="D88" s="319"/>
      <c r="E88" s="491"/>
      <c r="F88" s="492"/>
      <c r="G88" s="313"/>
      <c r="H88" s="313"/>
      <c r="I88" s="407" t="s">
        <v>154</v>
      </c>
      <c r="J88" s="311"/>
      <c r="K88" s="311"/>
      <c r="L88" s="311"/>
      <c r="M88" s="311"/>
      <c r="N88" s="311"/>
      <c r="O88" s="312"/>
      <c r="P88" s="74"/>
      <c r="Q88" s="54" t="s">
        <v>98</v>
      </c>
      <c r="R88" s="43" t="s">
        <v>14</v>
      </c>
      <c r="S88" s="43">
        <v>7</v>
      </c>
      <c r="T88" s="43" t="s">
        <v>20</v>
      </c>
      <c r="U88" s="43" t="s">
        <v>11</v>
      </c>
      <c r="V88" s="19">
        <v>0.5</v>
      </c>
      <c r="AC88" s="68"/>
      <c r="AD88" s="68"/>
      <c r="AE88" s="68"/>
      <c r="AF88" s="68"/>
      <c r="AG88" s="68"/>
      <c r="AH88" s="68"/>
      <c r="AI88" s="68"/>
      <c r="AJ88" s="68"/>
      <c r="AK88" s="68"/>
      <c r="AL88" s="68"/>
      <c r="AM88" s="68"/>
    </row>
    <row r="89" spans="2:39" ht="15" customHeight="1" x14ac:dyDescent="0.2">
      <c r="B89" s="318" t="str">
        <f t="shared" si="3"/>
        <v>-</v>
      </c>
      <c r="C89" s="319"/>
      <c r="D89" s="319"/>
      <c r="E89" s="491"/>
      <c r="F89" s="492"/>
      <c r="G89" s="313"/>
      <c r="H89" s="313"/>
      <c r="I89" s="418" t="s">
        <v>424</v>
      </c>
      <c r="J89" s="419"/>
      <c r="K89" s="419"/>
      <c r="L89" s="419"/>
      <c r="M89" s="419"/>
      <c r="N89" s="419"/>
      <c r="O89" s="420"/>
      <c r="P89" s="74"/>
      <c r="Q89" s="66" t="s">
        <v>108</v>
      </c>
      <c r="R89" s="67" t="s">
        <v>13</v>
      </c>
      <c r="S89" s="62">
        <v>60</v>
      </c>
      <c r="T89" s="62" t="s">
        <v>91</v>
      </c>
      <c r="U89" s="67" t="s">
        <v>10</v>
      </c>
      <c r="V89" s="19">
        <v>1.25</v>
      </c>
      <c r="AC89" s="68"/>
      <c r="AD89" s="68"/>
      <c r="AE89" s="68"/>
      <c r="AF89" s="68"/>
      <c r="AG89" s="68"/>
      <c r="AH89" s="68"/>
      <c r="AI89" s="68"/>
      <c r="AJ89" s="68"/>
      <c r="AK89" s="68"/>
      <c r="AL89" s="68"/>
      <c r="AM89" s="68"/>
    </row>
    <row r="90" spans="2:39" ht="15" customHeight="1" x14ac:dyDescent="0.2">
      <c r="B90" s="318" t="str">
        <f t="shared" si="3"/>
        <v>-</v>
      </c>
      <c r="C90" s="319"/>
      <c r="D90" s="319"/>
      <c r="E90" s="491"/>
      <c r="F90" s="492"/>
      <c r="G90" s="313"/>
      <c r="H90" s="313"/>
      <c r="I90" s="422" t="s">
        <v>163</v>
      </c>
      <c r="J90" s="423"/>
      <c r="K90" s="423"/>
      <c r="L90" s="423"/>
      <c r="M90" s="423"/>
      <c r="N90" s="423"/>
      <c r="O90" s="424"/>
      <c r="P90" s="74"/>
      <c r="Q90" s="66"/>
      <c r="R90" s="67"/>
      <c r="S90" s="62"/>
      <c r="T90" s="62"/>
      <c r="U90" s="67"/>
      <c r="V90" s="19"/>
      <c r="AC90" s="68"/>
      <c r="AD90" s="68"/>
      <c r="AE90" s="68"/>
      <c r="AF90" s="68"/>
      <c r="AG90" s="68"/>
      <c r="AH90" s="68"/>
      <c r="AI90" s="68"/>
      <c r="AJ90" s="68"/>
      <c r="AK90" s="68"/>
      <c r="AL90" s="68"/>
      <c r="AM90" s="68"/>
    </row>
    <row r="91" spans="2:39" ht="15" customHeight="1" x14ac:dyDescent="0.2">
      <c r="B91" s="318" t="str">
        <f t="shared" si="3"/>
        <v>-</v>
      </c>
      <c r="C91" s="319"/>
      <c r="D91" s="319"/>
      <c r="E91" s="491"/>
      <c r="F91" s="492"/>
      <c r="G91" s="313"/>
      <c r="H91" s="313"/>
      <c r="I91" s="475"/>
      <c r="J91" s="476"/>
      <c r="K91" s="476"/>
      <c r="L91" s="476"/>
      <c r="M91" s="476"/>
      <c r="N91" s="476"/>
      <c r="O91" s="477"/>
      <c r="P91" s="74"/>
      <c r="Q91" s="66"/>
      <c r="R91" s="67"/>
      <c r="S91" s="62"/>
      <c r="T91" s="62"/>
      <c r="U91" s="67"/>
      <c r="V91" s="19"/>
      <c r="AC91" s="68"/>
      <c r="AD91" s="68"/>
      <c r="AE91" s="68"/>
      <c r="AF91" s="68"/>
      <c r="AG91" s="68"/>
      <c r="AH91" s="68"/>
      <c r="AI91" s="68"/>
      <c r="AJ91" s="68"/>
      <c r="AK91" s="68"/>
      <c r="AL91" s="68"/>
      <c r="AM91" s="68"/>
    </row>
    <row r="92" spans="2:39" ht="15" customHeight="1" thickBot="1" x14ac:dyDescent="0.25">
      <c r="B92" s="318" t="str">
        <f t="shared" si="3"/>
        <v>-</v>
      </c>
      <c r="C92" s="319"/>
      <c r="D92" s="319"/>
      <c r="E92" s="491"/>
      <c r="F92" s="492"/>
      <c r="G92" s="313"/>
      <c r="H92" s="313"/>
      <c r="I92" s="233"/>
      <c r="J92" s="234"/>
      <c r="K92" s="234"/>
      <c r="L92" s="234"/>
      <c r="M92" s="234"/>
      <c r="N92" s="234"/>
      <c r="O92" s="235"/>
      <c r="P92" s="74"/>
      <c r="Q92" s="66"/>
      <c r="R92" s="67"/>
      <c r="S92" s="62"/>
      <c r="T92" s="62"/>
      <c r="U92" s="67"/>
      <c r="V92" s="19"/>
      <c r="AC92" s="68"/>
      <c r="AD92" s="68"/>
      <c r="AE92" s="68"/>
      <c r="AF92" s="68"/>
      <c r="AG92" s="68"/>
      <c r="AH92" s="68"/>
      <c r="AI92" s="68"/>
      <c r="AJ92" s="68"/>
      <c r="AK92" s="68"/>
      <c r="AL92" s="68"/>
      <c r="AM92" s="68"/>
    </row>
    <row r="93" spans="2:39" ht="15" customHeight="1" thickBot="1" x14ac:dyDescent="0.25">
      <c r="B93" s="320" t="str">
        <f t="shared" si="3"/>
        <v>-</v>
      </c>
      <c r="C93" s="321"/>
      <c r="D93" s="321"/>
      <c r="E93" s="505"/>
      <c r="F93" s="506"/>
      <c r="G93" s="313"/>
      <c r="H93" s="313"/>
      <c r="I93" s="58"/>
      <c r="J93" s="58"/>
      <c r="K93" s="58"/>
      <c r="L93" s="311" t="s">
        <v>164</v>
      </c>
      <c r="M93" s="311"/>
      <c r="N93" s="311"/>
      <c r="O93" s="312"/>
      <c r="P93" s="57"/>
      <c r="Q93" s="55" t="s">
        <v>96</v>
      </c>
      <c r="R93" s="67" t="s">
        <v>13</v>
      </c>
      <c r="S93" s="43">
        <v>25</v>
      </c>
      <c r="T93" s="43" t="s">
        <v>21</v>
      </c>
      <c r="U93" s="67" t="s">
        <v>10</v>
      </c>
      <c r="V93" s="19">
        <v>0.5</v>
      </c>
      <c r="AC93" s="68"/>
      <c r="AD93" s="68"/>
      <c r="AE93" s="68"/>
      <c r="AF93" s="68"/>
      <c r="AG93" s="68"/>
      <c r="AH93" s="68"/>
      <c r="AI93" s="68"/>
      <c r="AJ93" s="68"/>
      <c r="AK93" s="68"/>
      <c r="AL93" s="68"/>
      <c r="AM93" s="68"/>
    </row>
    <row r="94" spans="2:39" ht="15" customHeight="1" x14ac:dyDescent="0.2">
      <c r="B94" s="52"/>
      <c r="C94" s="167"/>
      <c r="D94" s="115" t="s">
        <v>165</v>
      </c>
      <c r="E94" s="346">
        <f>SUM(E74:F93)</f>
        <v>0</v>
      </c>
      <c r="F94" s="346"/>
      <c r="G94" s="58"/>
      <c r="H94" s="58"/>
      <c r="I94" s="165"/>
      <c r="J94" s="58"/>
      <c r="K94" s="26"/>
      <c r="L94" s="311"/>
      <c r="M94" s="311"/>
      <c r="N94" s="311"/>
      <c r="O94" s="312"/>
      <c r="P94" s="57"/>
      <c r="Q94" s="66" t="s">
        <v>113</v>
      </c>
      <c r="R94" s="67" t="s">
        <v>13</v>
      </c>
      <c r="S94" s="62">
        <v>25</v>
      </c>
      <c r="T94" s="62" t="s">
        <v>21</v>
      </c>
      <c r="U94" s="67" t="s">
        <v>10</v>
      </c>
      <c r="V94" s="19">
        <v>0.5</v>
      </c>
      <c r="AC94" s="68"/>
      <c r="AD94" s="68"/>
      <c r="AE94" s="68"/>
      <c r="AF94" s="68"/>
      <c r="AG94" s="68"/>
      <c r="AH94" s="68"/>
      <c r="AI94" s="68"/>
      <c r="AJ94" s="68"/>
      <c r="AK94" s="68"/>
      <c r="AL94" s="68"/>
      <c r="AM94" s="68"/>
    </row>
    <row r="95" spans="2:39" ht="19.899999999999999" customHeight="1" x14ac:dyDescent="0.2">
      <c r="B95" s="52"/>
      <c r="C95" s="167"/>
      <c r="D95" s="48"/>
      <c r="E95" s="48"/>
      <c r="F95" s="53"/>
      <c r="G95" s="470" t="s">
        <v>69</v>
      </c>
      <c r="H95" s="470"/>
      <c r="I95" s="470"/>
      <c r="J95" s="510" t="s">
        <v>424</v>
      </c>
      <c r="K95" s="510"/>
      <c r="L95" s="61"/>
      <c r="M95" s="310"/>
      <c r="N95" s="310"/>
      <c r="O95" s="47" t="s">
        <v>70</v>
      </c>
      <c r="P95" s="57"/>
      <c r="Q95" s="55" t="s">
        <v>55</v>
      </c>
      <c r="R95" s="43" t="s">
        <v>15</v>
      </c>
      <c r="S95" s="43">
        <v>25</v>
      </c>
      <c r="T95" s="43" t="s">
        <v>93</v>
      </c>
      <c r="U95" s="43" t="s">
        <v>10</v>
      </c>
      <c r="V95" s="19">
        <v>1.25</v>
      </c>
      <c r="AC95" s="68"/>
      <c r="AD95" s="68"/>
      <c r="AE95" s="68"/>
      <c r="AF95" s="68"/>
      <c r="AG95" s="68"/>
      <c r="AH95" s="68"/>
      <c r="AI95" s="68"/>
      <c r="AJ95" s="68"/>
      <c r="AK95" s="68"/>
      <c r="AL95" s="68"/>
      <c r="AM95" s="68"/>
    </row>
    <row r="96" spans="2:39" ht="15" customHeight="1" x14ac:dyDescent="0.2">
      <c r="B96" s="77" t="s">
        <v>73</v>
      </c>
      <c r="C96" s="23"/>
      <c r="D96" s="23"/>
      <c r="E96" s="23"/>
      <c r="F96" s="24"/>
      <c r="G96" s="200"/>
      <c r="H96" s="325"/>
      <c r="I96" s="325"/>
      <c r="J96" s="115"/>
      <c r="K96" s="78"/>
      <c r="L96" s="78"/>
      <c r="M96" s="78"/>
      <c r="N96" s="58"/>
      <c r="O96" s="60"/>
      <c r="P96" s="57"/>
      <c r="Q96" s="54" t="s">
        <v>99</v>
      </c>
      <c r="R96" s="43" t="s">
        <v>16</v>
      </c>
      <c r="S96" s="43">
        <v>12</v>
      </c>
      <c r="T96" s="43" t="s">
        <v>19</v>
      </c>
      <c r="U96" s="43" t="s">
        <v>10</v>
      </c>
      <c r="V96" s="19">
        <v>1</v>
      </c>
      <c r="AC96" s="68"/>
      <c r="AD96" s="68"/>
      <c r="AE96" s="68"/>
      <c r="AF96" s="68"/>
      <c r="AG96" s="68"/>
      <c r="AH96" s="68"/>
      <c r="AI96" s="68"/>
      <c r="AJ96" s="68"/>
      <c r="AK96" s="68"/>
      <c r="AL96" s="68"/>
      <c r="AM96" s="68"/>
    </row>
    <row r="97" spans="2:39" ht="12.6" customHeight="1" x14ac:dyDescent="0.2">
      <c r="B97" s="337"/>
      <c r="C97" s="338"/>
      <c r="D97" s="338"/>
      <c r="E97" s="338"/>
      <c r="F97" s="338"/>
      <c r="G97" s="338"/>
      <c r="H97" s="338"/>
      <c r="I97" s="338"/>
      <c r="J97" s="338"/>
      <c r="K97" s="338"/>
      <c r="L97" s="338"/>
      <c r="M97" s="338"/>
      <c r="N97" s="338"/>
      <c r="O97" s="339"/>
      <c r="Q97" s="42" t="s">
        <v>5</v>
      </c>
      <c r="R97" s="43" t="s">
        <v>15</v>
      </c>
      <c r="S97" s="43">
        <v>45</v>
      </c>
      <c r="T97" s="43" t="s">
        <v>93</v>
      </c>
      <c r="U97" s="43" t="s">
        <v>10</v>
      </c>
      <c r="V97" s="19">
        <v>1.25</v>
      </c>
      <c r="AC97" s="68"/>
      <c r="AD97" s="68"/>
      <c r="AE97" s="68"/>
      <c r="AF97" s="68"/>
      <c r="AG97" s="68"/>
      <c r="AH97" s="68"/>
      <c r="AI97" s="68"/>
      <c r="AJ97" s="68"/>
      <c r="AK97" s="68"/>
      <c r="AL97" s="68"/>
      <c r="AM97" s="68"/>
    </row>
    <row r="98" spans="2:39" ht="12.6" customHeight="1" x14ac:dyDescent="0.2">
      <c r="B98" s="340"/>
      <c r="C98" s="341"/>
      <c r="D98" s="341"/>
      <c r="E98" s="341"/>
      <c r="F98" s="341"/>
      <c r="G98" s="341"/>
      <c r="H98" s="341"/>
      <c r="I98" s="341"/>
      <c r="J98" s="341"/>
      <c r="K98" s="341"/>
      <c r="L98" s="341"/>
      <c r="M98" s="341"/>
      <c r="N98" s="341"/>
      <c r="O98" s="342"/>
      <c r="Q98" s="42" t="s">
        <v>9</v>
      </c>
      <c r="R98" s="43" t="s">
        <v>16</v>
      </c>
      <c r="S98" s="43">
        <v>25</v>
      </c>
      <c r="T98" s="43" t="s">
        <v>19</v>
      </c>
      <c r="U98" s="43" t="s">
        <v>10</v>
      </c>
      <c r="V98" s="19">
        <v>1</v>
      </c>
      <c r="AC98" s="68"/>
      <c r="AD98" s="68"/>
      <c r="AE98" s="68"/>
      <c r="AF98" s="68"/>
      <c r="AG98" s="68"/>
      <c r="AH98" s="68"/>
      <c r="AI98" s="68"/>
      <c r="AJ98" s="68"/>
      <c r="AK98" s="68"/>
      <c r="AL98" s="68"/>
      <c r="AM98" s="68"/>
    </row>
    <row r="99" spans="2:39" ht="12.6" customHeight="1" x14ac:dyDescent="0.2">
      <c r="B99" s="340"/>
      <c r="C99" s="341"/>
      <c r="D99" s="341"/>
      <c r="E99" s="341"/>
      <c r="F99" s="341"/>
      <c r="G99" s="341"/>
      <c r="H99" s="341"/>
      <c r="I99" s="341"/>
      <c r="J99" s="341"/>
      <c r="K99" s="341"/>
      <c r="L99" s="341"/>
      <c r="M99" s="341"/>
      <c r="N99" s="341"/>
      <c r="O99" s="342"/>
      <c r="Q99" s="42" t="s">
        <v>4</v>
      </c>
      <c r="R99" s="43" t="s">
        <v>15</v>
      </c>
      <c r="S99" s="43">
        <v>4</v>
      </c>
      <c r="T99" s="43" t="s">
        <v>89</v>
      </c>
      <c r="U99" s="43" t="s">
        <v>10</v>
      </c>
      <c r="V99" s="19">
        <v>0.75</v>
      </c>
      <c r="W99" s="2"/>
      <c r="AC99" s="68"/>
      <c r="AD99" s="68"/>
      <c r="AE99" s="68"/>
      <c r="AF99" s="68"/>
      <c r="AG99" s="68"/>
      <c r="AH99" s="68"/>
      <c r="AI99" s="68"/>
      <c r="AJ99" s="68"/>
      <c r="AK99" s="68"/>
      <c r="AL99" s="68"/>
      <c r="AM99" s="68"/>
    </row>
    <row r="100" spans="2:39" s="2" customFormat="1" ht="12" customHeight="1" x14ac:dyDescent="0.2">
      <c r="B100" s="343"/>
      <c r="C100" s="344"/>
      <c r="D100" s="344"/>
      <c r="E100" s="344"/>
      <c r="F100" s="344"/>
      <c r="G100" s="344"/>
      <c r="H100" s="344"/>
      <c r="I100" s="344"/>
      <c r="J100" s="344"/>
      <c r="K100" s="344"/>
      <c r="L100" s="344"/>
      <c r="M100" s="344"/>
      <c r="N100" s="344"/>
      <c r="O100" s="345"/>
      <c r="P100" s="41"/>
      <c r="Q100" s="42" t="s">
        <v>36</v>
      </c>
      <c r="R100" s="43" t="s">
        <v>14</v>
      </c>
      <c r="S100" s="43">
        <v>8</v>
      </c>
      <c r="T100" s="43" t="s">
        <v>90</v>
      </c>
      <c r="U100" s="43" t="s">
        <v>11</v>
      </c>
      <c r="V100" s="19">
        <v>0.75</v>
      </c>
      <c r="W100"/>
      <c r="AB100" s="106"/>
      <c r="AC100" s="71"/>
      <c r="AD100" s="71"/>
      <c r="AE100" s="71"/>
      <c r="AF100" s="71"/>
      <c r="AG100" s="71"/>
      <c r="AH100" s="71"/>
      <c r="AI100" s="71"/>
      <c r="AJ100" s="71"/>
      <c r="AK100" s="71"/>
      <c r="AL100" s="71"/>
      <c r="AM100" s="71"/>
    </row>
    <row r="101" spans="2:39" ht="12.6" customHeight="1" x14ac:dyDescent="0.2">
      <c r="B101" s="41"/>
      <c r="C101" s="41"/>
      <c r="D101" s="41"/>
      <c r="E101" s="41"/>
      <c r="F101" s="41"/>
      <c r="G101" s="41"/>
      <c r="H101" s="41"/>
      <c r="I101" s="41"/>
      <c r="J101" s="41"/>
      <c r="K101" s="41"/>
      <c r="L101" s="41"/>
      <c r="M101" s="41"/>
      <c r="N101" s="41"/>
      <c r="O101" s="41"/>
      <c r="Q101" s="42" t="s">
        <v>114</v>
      </c>
      <c r="R101" s="43" t="s">
        <v>13</v>
      </c>
      <c r="S101" s="43">
        <v>60</v>
      </c>
      <c r="T101" s="43" t="s">
        <v>91</v>
      </c>
      <c r="U101" s="43" t="s">
        <v>10</v>
      </c>
      <c r="V101" s="19">
        <v>1.25</v>
      </c>
      <c r="AC101" s="68"/>
      <c r="AD101" s="68"/>
      <c r="AE101" s="68"/>
      <c r="AF101" s="68"/>
      <c r="AG101" s="68"/>
      <c r="AH101" s="68"/>
      <c r="AI101" s="68"/>
      <c r="AJ101" s="68"/>
      <c r="AK101" s="68"/>
      <c r="AL101" s="68"/>
      <c r="AM101" s="68"/>
    </row>
    <row r="102" spans="2:39" ht="12.6" customHeight="1" x14ac:dyDescent="0.2">
      <c r="B102" s="305"/>
      <c r="C102" s="306"/>
      <c r="D102" s="306"/>
      <c r="E102" s="306"/>
      <c r="F102" s="20"/>
      <c r="G102" s="308"/>
      <c r="H102" s="306"/>
      <c r="I102" s="306"/>
      <c r="J102" s="306"/>
      <c r="K102" s="306"/>
      <c r="L102" s="20"/>
      <c r="M102" s="20"/>
      <c r="N102" s="20"/>
      <c r="O102" s="20"/>
      <c r="AC102" s="68"/>
      <c r="AD102" s="68"/>
      <c r="AE102" s="68"/>
      <c r="AF102" s="68"/>
      <c r="AG102" s="68"/>
      <c r="AH102" s="68"/>
      <c r="AI102" s="68"/>
      <c r="AJ102" s="68"/>
      <c r="AK102" s="68"/>
      <c r="AL102" s="68"/>
      <c r="AM102" s="68"/>
    </row>
    <row r="103" spans="2:39" ht="12.6" customHeight="1" x14ac:dyDescent="0.2">
      <c r="B103" s="307"/>
      <c r="C103" s="307"/>
      <c r="D103" s="307"/>
      <c r="E103" s="307"/>
      <c r="F103" s="20"/>
      <c r="G103" s="307"/>
      <c r="H103" s="307"/>
      <c r="I103" s="307"/>
      <c r="J103" s="307"/>
      <c r="K103" s="307"/>
      <c r="L103" s="20"/>
      <c r="M103" s="20"/>
      <c r="N103" s="20"/>
      <c r="O103" s="20"/>
      <c r="AC103" s="68"/>
      <c r="AD103" s="68"/>
      <c r="AE103" s="68"/>
      <c r="AF103" s="68"/>
      <c r="AG103" s="68"/>
      <c r="AH103" s="68"/>
      <c r="AI103" s="68"/>
      <c r="AJ103" s="68"/>
      <c r="AK103" s="68"/>
      <c r="AL103" s="68"/>
      <c r="AM103" s="68"/>
    </row>
    <row r="104" spans="2:39" ht="12.6" customHeight="1" x14ac:dyDescent="0.2">
      <c r="B104" s="8" t="s">
        <v>75</v>
      </c>
      <c r="C104" s="20"/>
      <c r="D104" s="20"/>
      <c r="E104" s="20"/>
      <c r="F104" s="20"/>
      <c r="G104" s="8" t="s">
        <v>76</v>
      </c>
      <c r="H104" s="20"/>
      <c r="I104" s="20"/>
      <c r="J104" s="20"/>
      <c r="K104" s="20"/>
      <c r="L104" s="20"/>
      <c r="M104" s="20"/>
      <c r="N104" s="20"/>
      <c r="O104" s="20"/>
      <c r="AC104" s="68"/>
      <c r="AD104" s="68"/>
      <c r="AE104" s="68"/>
      <c r="AF104" s="68"/>
      <c r="AG104" s="68"/>
      <c r="AH104" s="68"/>
      <c r="AI104" s="68"/>
      <c r="AJ104" s="68"/>
      <c r="AK104" s="68"/>
      <c r="AL104" s="68"/>
      <c r="AM104" s="68"/>
    </row>
    <row r="105" spans="2:39" ht="6" customHeight="1" x14ac:dyDescent="0.2">
      <c r="C105" s="9"/>
      <c r="D105" s="9"/>
      <c r="E105" s="9"/>
      <c r="F105" s="9"/>
      <c r="H105" s="9"/>
      <c r="I105" s="9"/>
      <c r="J105" s="9"/>
      <c r="K105" s="9"/>
      <c r="L105" s="20"/>
      <c r="M105" s="20"/>
      <c r="N105" s="20"/>
      <c r="O105" s="20"/>
      <c r="W105" s="21"/>
      <c r="AC105" s="68"/>
      <c r="AD105" s="68"/>
      <c r="AE105" s="68"/>
      <c r="AF105" s="68"/>
      <c r="AG105" s="68"/>
      <c r="AH105" s="68"/>
      <c r="AI105" s="68"/>
      <c r="AJ105" s="68"/>
      <c r="AK105" s="68"/>
      <c r="AL105" s="68"/>
      <c r="AM105" s="68"/>
    </row>
    <row r="106" spans="2:39" s="21" customFormat="1" ht="15.75" customHeight="1" x14ac:dyDescent="0.2">
      <c r="B106" s="50" t="s">
        <v>86</v>
      </c>
      <c r="C106" s="9"/>
      <c r="D106" s="9"/>
      <c r="E106" s="9"/>
      <c r="F106" s="9"/>
      <c r="G106" s="9"/>
      <c r="H106" s="9"/>
      <c r="I106" s="9"/>
      <c r="J106" s="9"/>
      <c r="K106" s="9"/>
      <c r="L106" s="20"/>
      <c r="M106" s="20"/>
      <c r="N106" s="20"/>
      <c r="O106" s="20"/>
      <c r="AB106" s="105"/>
      <c r="AC106" s="69"/>
      <c r="AD106" s="69"/>
      <c r="AE106" s="69"/>
      <c r="AF106" s="69"/>
      <c r="AG106" s="69"/>
      <c r="AH106" s="69"/>
      <c r="AI106" s="69"/>
      <c r="AJ106" s="69"/>
      <c r="AK106" s="69"/>
      <c r="AL106" s="69"/>
      <c r="AM106" s="69"/>
    </row>
    <row r="107" spans="2:39" s="21" customFormat="1" ht="12.6" customHeight="1" x14ac:dyDescent="0.2">
      <c r="B107" s="9"/>
      <c r="C107" s="9"/>
      <c r="D107" s="9"/>
      <c r="E107" s="9"/>
      <c r="F107" s="9"/>
      <c r="G107" s="9"/>
      <c r="H107" s="9"/>
      <c r="I107" s="9"/>
      <c r="J107" s="9"/>
      <c r="K107" s="9"/>
      <c r="L107" s="20"/>
      <c r="M107" s="20"/>
      <c r="N107" s="20"/>
      <c r="O107" s="20"/>
      <c r="AB107" s="105"/>
      <c r="AC107" s="69"/>
      <c r="AD107" s="69"/>
      <c r="AE107" s="69"/>
      <c r="AF107" s="69"/>
      <c r="AG107" s="69"/>
      <c r="AH107" s="69"/>
      <c r="AI107" s="69"/>
      <c r="AJ107" s="69"/>
      <c r="AK107" s="69"/>
      <c r="AL107" s="69"/>
      <c r="AM107" s="69"/>
    </row>
    <row r="108" spans="2:39" s="21" customFormat="1" ht="12.6" customHeight="1" x14ac:dyDescent="0.2">
      <c r="B108" s="305"/>
      <c r="C108" s="306"/>
      <c r="D108" s="306"/>
      <c r="E108" s="306"/>
      <c r="F108" s="20"/>
      <c r="G108" s="308"/>
      <c r="H108" s="306"/>
      <c r="I108" s="306"/>
      <c r="J108" s="306"/>
      <c r="K108" s="306"/>
      <c r="L108" s="37"/>
      <c r="M108" s="315"/>
      <c r="N108" s="316"/>
      <c r="O108" s="316"/>
      <c r="AB108" s="105"/>
      <c r="AC108" s="69"/>
      <c r="AD108" s="69"/>
      <c r="AE108" s="69"/>
      <c r="AF108" s="69"/>
      <c r="AG108" s="69"/>
      <c r="AH108" s="69"/>
      <c r="AI108" s="69"/>
      <c r="AJ108" s="69"/>
      <c r="AK108" s="69"/>
      <c r="AL108" s="69"/>
      <c r="AM108" s="69"/>
    </row>
    <row r="109" spans="2:39" s="21" customFormat="1" ht="12.6" customHeight="1" x14ac:dyDescent="0.2">
      <c r="B109" s="307"/>
      <c r="C109" s="307"/>
      <c r="D109" s="307"/>
      <c r="E109" s="307"/>
      <c r="F109" s="20"/>
      <c r="G109" s="307"/>
      <c r="H109" s="307"/>
      <c r="I109" s="307"/>
      <c r="J109" s="307"/>
      <c r="K109" s="307"/>
      <c r="L109" s="20"/>
      <c r="M109" s="317"/>
      <c r="N109" s="317"/>
      <c r="O109" s="317"/>
      <c r="AB109" s="105"/>
      <c r="AC109" s="69"/>
      <c r="AD109" s="69"/>
      <c r="AE109" s="69"/>
      <c r="AF109" s="69"/>
      <c r="AG109" s="69"/>
      <c r="AH109" s="69"/>
      <c r="AI109" s="69"/>
      <c r="AJ109" s="69"/>
      <c r="AK109" s="69"/>
      <c r="AL109" s="69"/>
      <c r="AM109" s="69"/>
    </row>
    <row r="110" spans="2:39" s="21" customFormat="1" ht="12.6" customHeight="1" x14ac:dyDescent="0.2">
      <c r="B110" s="34" t="s">
        <v>425</v>
      </c>
      <c r="C110" s="20"/>
      <c r="D110" s="20"/>
      <c r="E110" s="20"/>
      <c r="F110" s="20"/>
      <c r="G110" s="34" t="s">
        <v>76</v>
      </c>
      <c r="H110" s="20"/>
      <c r="I110" s="20"/>
      <c r="J110" s="20"/>
      <c r="K110" s="20"/>
      <c r="L110" s="33"/>
      <c r="M110" s="117" t="s">
        <v>176</v>
      </c>
      <c r="N110" s="33"/>
      <c r="O110" s="33"/>
      <c r="AB110" s="105"/>
      <c r="AC110" s="69"/>
      <c r="AD110" s="69"/>
      <c r="AE110" s="69"/>
      <c r="AF110" s="69"/>
      <c r="AG110" s="69"/>
      <c r="AH110" s="69"/>
      <c r="AI110" s="69"/>
      <c r="AJ110" s="69"/>
      <c r="AK110" s="69"/>
      <c r="AL110" s="69"/>
      <c r="AM110" s="69"/>
    </row>
    <row r="111" spans="2:39" s="21" customFormat="1" ht="12.6" customHeight="1" x14ac:dyDescent="0.2">
      <c r="B111" s="19"/>
      <c r="C111" s="39"/>
      <c r="D111" s="39"/>
      <c r="E111" s="38"/>
      <c r="F111" s="38"/>
      <c r="G111" s="38"/>
      <c r="H111" s="38"/>
      <c r="I111" s="38"/>
      <c r="J111" s="38"/>
      <c r="K111" s="38"/>
      <c r="L111" s="38"/>
      <c r="M111" s="38"/>
      <c r="N111" s="38"/>
      <c r="O111" s="38"/>
      <c r="AB111" s="105"/>
      <c r="AC111" s="69"/>
      <c r="AD111" s="69"/>
      <c r="AE111" s="69"/>
      <c r="AF111" s="69"/>
      <c r="AG111" s="69"/>
      <c r="AH111" s="69"/>
      <c r="AI111" s="69"/>
      <c r="AJ111" s="69"/>
      <c r="AK111" s="69"/>
      <c r="AL111" s="69"/>
      <c r="AM111" s="69"/>
    </row>
    <row r="112" spans="2:39" s="21" customFormat="1" ht="12.6" customHeight="1" x14ac:dyDescent="0.2">
      <c r="B112" s="19"/>
      <c r="C112" s="19"/>
      <c r="D112" s="20"/>
      <c r="E112" s="20"/>
      <c r="F112" s="20"/>
      <c r="G112" s="19"/>
      <c r="H112" s="40"/>
      <c r="I112" s="20"/>
      <c r="J112" s="20"/>
      <c r="K112" s="20"/>
      <c r="L112" s="20"/>
      <c r="M112" s="20"/>
      <c r="N112" s="20"/>
      <c r="O112" s="33"/>
      <c r="AB112" s="105"/>
      <c r="AC112" s="69"/>
      <c r="AD112" s="69"/>
      <c r="AE112" s="69"/>
      <c r="AF112" s="69"/>
      <c r="AG112" s="69"/>
      <c r="AH112" s="69"/>
      <c r="AI112" s="69"/>
      <c r="AJ112" s="69"/>
      <c r="AK112" s="69"/>
      <c r="AL112" s="69"/>
      <c r="AM112" s="69"/>
    </row>
    <row r="113" spans="2:39" s="21" customFormat="1" ht="12.6" customHeight="1" x14ac:dyDescent="0.2">
      <c r="B113" s="19"/>
      <c r="C113" s="19"/>
      <c r="D113" s="20"/>
      <c r="E113" s="20"/>
      <c r="F113" s="20"/>
      <c r="G113" s="19"/>
      <c r="H113" s="40"/>
      <c r="I113" s="20"/>
      <c r="J113" s="20"/>
      <c r="K113" s="20"/>
      <c r="L113" s="20"/>
      <c r="M113" s="20"/>
      <c r="N113" s="20"/>
      <c r="O113" s="33"/>
      <c r="AB113" s="105"/>
      <c r="AC113" s="69"/>
      <c r="AD113" s="69"/>
      <c r="AE113" s="69"/>
      <c r="AF113" s="69"/>
      <c r="AG113" s="69"/>
      <c r="AH113" s="69"/>
      <c r="AI113" s="69"/>
      <c r="AJ113" s="69"/>
      <c r="AK113" s="69"/>
      <c r="AL113" s="69"/>
      <c r="AM113" s="69"/>
    </row>
    <row r="114" spans="2:39" s="21" customFormat="1" ht="12.6" customHeight="1" x14ac:dyDescent="0.2">
      <c r="B114" s="19"/>
      <c r="C114" s="19"/>
      <c r="D114" s="20"/>
      <c r="E114" s="20"/>
      <c r="F114" s="20"/>
      <c r="G114" s="19"/>
      <c r="H114" s="40"/>
      <c r="I114" s="20"/>
      <c r="J114" s="20"/>
      <c r="K114" s="20"/>
      <c r="L114" s="20"/>
      <c r="M114" s="20"/>
      <c r="N114" s="20"/>
      <c r="O114" s="33"/>
      <c r="AB114" s="105"/>
      <c r="AC114" s="69"/>
      <c r="AD114" s="69"/>
      <c r="AE114" s="69"/>
      <c r="AF114" s="69"/>
      <c r="AG114" s="69"/>
      <c r="AH114" s="69"/>
      <c r="AI114" s="69"/>
      <c r="AJ114" s="69"/>
      <c r="AK114" s="69"/>
      <c r="AL114" s="69"/>
      <c r="AM114" s="69"/>
    </row>
    <row r="115" spans="2:39" s="21" customFormat="1" ht="12.6" customHeight="1" x14ac:dyDescent="0.2">
      <c r="B115" s="19"/>
      <c r="C115" s="19"/>
      <c r="D115" s="19"/>
      <c r="E115" s="19"/>
      <c r="F115" s="19"/>
      <c r="G115" s="19"/>
      <c r="H115" s="19"/>
      <c r="I115" s="19"/>
      <c r="J115" s="19"/>
      <c r="K115" s="19"/>
      <c r="L115" s="19"/>
      <c r="M115" s="19"/>
      <c r="N115" s="19"/>
      <c r="O115" s="19"/>
      <c r="AB115" s="105"/>
    </row>
    <row r="116" spans="2:39" s="21" customFormat="1" ht="12.6" customHeight="1" x14ac:dyDescent="0.2">
      <c r="AB116" s="105"/>
    </row>
    <row r="117" spans="2:39" s="21" customFormat="1" ht="12.6" customHeight="1" x14ac:dyDescent="0.2">
      <c r="AB117" s="105"/>
    </row>
    <row r="118" spans="2:39" s="21" customFormat="1" ht="12.6" customHeight="1" x14ac:dyDescent="0.2">
      <c r="AB118" s="105"/>
    </row>
    <row r="119" spans="2:39" s="21" customFormat="1" ht="12.6" customHeight="1" x14ac:dyDescent="0.2">
      <c r="AB119" s="105"/>
    </row>
    <row r="120" spans="2:39" s="21" customFormat="1" ht="12.6" customHeight="1" x14ac:dyDescent="0.2">
      <c r="AB120" s="105"/>
    </row>
    <row r="121" spans="2:39" s="21" customFormat="1" ht="12.6" customHeight="1" x14ac:dyDescent="0.2">
      <c r="AB121" s="105"/>
    </row>
    <row r="122" spans="2:39" s="21" customFormat="1" ht="12.6" customHeight="1" x14ac:dyDescent="0.2">
      <c r="AB122" s="105"/>
    </row>
    <row r="123" spans="2:39" s="21" customFormat="1" ht="12.6" customHeight="1" x14ac:dyDescent="0.2">
      <c r="AB123" s="105"/>
    </row>
    <row r="124" spans="2:39" s="21" customFormat="1" ht="12.6" customHeight="1" x14ac:dyDescent="0.2">
      <c r="AB124" s="105"/>
    </row>
    <row r="125" spans="2:39" s="21" customFormat="1" ht="12.6" customHeight="1" x14ac:dyDescent="0.2">
      <c r="AB125" s="105"/>
    </row>
    <row r="126" spans="2:39" s="21" customFormat="1" x14ac:dyDescent="0.2">
      <c r="AB126" s="105"/>
    </row>
    <row r="127" spans="2:39" s="21" customFormat="1" x14ac:dyDescent="0.2">
      <c r="AB127" s="105"/>
    </row>
    <row r="128" spans="2:39" s="21" customFormat="1" x14ac:dyDescent="0.2">
      <c r="AB128" s="105"/>
    </row>
    <row r="129" spans="28:28" s="21" customFormat="1" x14ac:dyDescent="0.2">
      <c r="AB129" s="105"/>
    </row>
    <row r="130" spans="28:28" s="21" customFormat="1" x14ac:dyDescent="0.2">
      <c r="AB130" s="105"/>
    </row>
    <row r="131" spans="28:28" s="21" customFormat="1" x14ac:dyDescent="0.2">
      <c r="AB131" s="105"/>
    </row>
    <row r="132" spans="28:28" s="21" customFormat="1" x14ac:dyDescent="0.2">
      <c r="AB132" s="105"/>
    </row>
    <row r="133" spans="28:28" s="21" customFormat="1" x14ac:dyDescent="0.2">
      <c r="AB133" s="105"/>
    </row>
    <row r="134" spans="28:28" s="21" customFormat="1" x14ac:dyDescent="0.2">
      <c r="AB134" s="105"/>
    </row>
    <row r="135" spans="28:28" s="21" customFormat="1" x14ac:dyDescent="0.2">
      <c r="AB135" s="105"/>
    </row>
    <row r="136" spans="28:28" s="21" customFormat="1" x14ac:dyDescent="0.2">
      <c r="AB136" s="105"/>
    </row>
    <row r="137" spans="28:28" s="21" customFormat="1" x14ac:dyDescent="0.2">
      <c r="AB137" s="105"/>
    </row>
    <row r="138" spans="28:28" s="21" customFormat="1" x14ac:dyDescent="0.2">
      <c r="AB138" s="105"/>
    </row>
    <row r="139" spans="28:28" s="21" customFormat="1" x14ac:dyDescent="0.2">
      <c r="AB139" s="105"/>
    </row>
    <row r="140" spans="28:28" s="21" customFormat="1" x14ac:dyDescent="0.2">
      <c r="AB140" s="105"/>
    </row>
    <row r="141" spans="28:28" s="21" customFormat="1" x14ac:dyDescent="0.2">
      <c r="AB141" s="105"/>
    </row>
    <row r="142" spans="28:28" s="21" customFormat="1" x14ac:dyDescent="0.2">
      <c r="AB142" s="105"/>
    </row>
    <row r="143" spans="28:28" s="21" customFormat="1" x14ac:dyDescent="0.2">
      <c r="AB143" s="105"/>
    </row>
    <row r="144" spans="28:28" s="21" customFormat="1" x14ac:dyDescent="0.2">
      <c r="AB144" s="105"/>
    </row>
    <row r="145" spans="28:28" s="21" customFormat="1" x14ac:dyDescent="0.2">
      <c r="AB145" s="105"/>
    </row>
    <row r="146" spans="28:28" s="21" customFormat="1" x14ac:dyDescent="0.2">
      <c r="AB146" s="105"/>
    </row>
    <row r="147" spans="28:28" s="21" customFormat="1" x14ac:dyDescent="0.2">
      <c r="AB147" s="105"/>
    </row>
    <row r="148" spans="28:28" s="21" customFormat="1" x14ac:dyDescent="0.2">
      <c r="AB148" s="105"/>
    </row>
    <row r="149" spans="28:28" s="21" customFormat="1" x14ac:dyDescent="0.2">
      <c r="AB149" s="105"/>
    </row>
    <row r="150" spans="28:28" s="21" customFormat="1" x14ac:dyDescent="0.2">
      <c r="AB150" s="105"/>
    </row>
    <row r="151" spans="28:28" s="21" customFormat="1" x14ac:dyDescent="0.2">
      <c r="AB151" s="105"/>
    </row>
    <row r="152" spans="28:28" s="21" customFormat="1" x14ac:dyDescent="0.2">
      <c r="AB152" s="105"/>
    </row>
    <row r="153" spans="28:28" s="21" customFormat="1" x14ac:dyDescent="0.2">
      <c r="AB153" s="105"/>
    </row>
    <row r="154" spans="28:28" s="21" customFormat="1" x14ac:dyDescent="0.2">
      <c r="AB154" s="105"/>
    </row>
    <row r="155" spans="28:28" s="21" customFormat="1" x14ac:dyDescent="0.2">
      <c r="AB155" s="105"/>
    </row>
    <row r="156" spans="28:28" s="21" customFormat="1" x14ac:dyDescent="0.2">
      <c r="AB156" s="105"/>
    </row>
    <row r="157" spans="28:28" s="21" customFormat="1" x14ac:dyDescent="0.2">
      <c r="AB157" s="105"/>
    </row>
    <row r="158" spans="28:28" s="21" customFormat="1" x14ac:dyDescent="0.2">
      <c r="AB158" s="105"/>
    </row>
    <row r="159" spans="28:28" s="21" customFormat="1" x14ac:dyDescent="0.2">
      <c r="AB159" s="105"/>
    </row>
    <row r="160" spans="28:28" s="21" customFormat="1" x14ac:dyDescent="0.2">
      <c r="AB160" s="105"/>
    </row>
    <row r="161" spans="2:28" s="21" customFormat="1" x14ac:dyDescent="0.2">
      <c r="W161"/>
      <c r="AB161" s="105"/>
    </row>
    <row r="162" spans="2:28" x14ac:dyDescent="0.2">
      <c r="B162" s="21"/>
      <c r="C162" s="21"/>
      <c r="D162" s="21"/>
      <c r="E162" s="21"/>
      <c r="F162" s="21"/>
      <c r="G162" s="21"/>
      <c r="H162" s="21"/>
      <c r="I162" s="21"/>
      <c r="J162" s="21"/>
      <c r="K162" s="21"/>
      <c r="L162" s="21"/>
      <c r="M162" s="21"/>
      <c r="N162" s="21"/>
      <c r="O162" s="21"/>
    </row>
    <row r="163" spans="2:28" x14ac:dyDescent="0.2">
      <c r="B163" s="21"/>
      <c r="C163" s="21"/>
      <c r="D163" s="21"/>
      <c r="E163" s="21"/>
      <c r="F163" s="21"/>
      <c r="G163" s="21"/>
      <c r="H163" s="21"/>
      <c r="I163" s="21"/>
      <c r="J163" s="21"/>
      <c r="K163" s="21"/>
      <c r="L163" s="21"/>
      <c r="M163" s="21"/>
      <c r="N163" s="21"/>
      <c r="O163" s="21"/>
    </row>
    <row r="164" spans="2:28" x14ac:dyDescent="0.2">
      <c r="B164" s="21"/>
      <c r="C164" s="21"/>
      <c r="D164" s="21"/>
      <c r="E164" s="21"/>
      <c r="F164" s="21"/>
      <c r="G164" s="21"/>
      <c r="H164" s="21"/>
      <c r="I164" s="21"/>
      <c r="J164" s="21"/>
      <c r="K164" s="21"/>
      <c r="L164" s="21"/>
      <c r="M164" s="21"/>
      <c r="N164" s="21"/>
      <c r="O164" s="21"/>
    </row>
    <row r="165" spans="2:28" x14ac:dyDescent="0.2">
      <c r="B165" s="21"/>
      <c r="C165" s="21"/>
      <c r="D165" s="21"/>
      <c r="E165" s="21"/>
      <c r="F165" s="21"/>
      <c r="G165" s="21"/>
      <c r="H165" s="21"/>
      <c r="I165" s="21"/>
      <c r="J165" s="21"/>
      <c r="K165" s="21"/>
      <c r="L165" s="21"/>
      <c r="M165" s="21"/>
      <c r="N165" s="21"/>
      <c r="O165" s="21"/>
    </row>
  </sheetData>
  <sheetProtection algorithmName="SHA-512" hashValue="qBHee1NhUvOj2v3JBLU5s9COpMXtFixKDbPqFXVzzeoWminEccRHdrqS1hAqrVPkLE6yJFE1d71PALgywNkBgA==" saltValue="u68K1jz0XNmSp/gif+Dsng==" spinCount="100000" sheet="1" selectLockedCells="1"/>
  <mergeCells count="290">
    <mergeCell ref="B102:E103"/>
    <mergeCell ref="G102:K103"/>
    <mergeCell ref="B108:E109"/>
    <mergeCell ref="G108:K109"/>
    <mergeCell ref="M108:O109"/>
    <mergeCell ref="L93:O94"/>
    <mergeCell ref="E94:F94"/>
    <mergeCell ref="G95:I95"/>
    <mergeCell ref="M95:N95"/>
    <mergeCell ref="B97:O100"/>
    <mergeCell ref="J95:K95"/>
    <mergeCell ref="B92:D92"/>
    <mergeCell ref="E92:F92"/>
    <mergeCell ref="G92:H92"/>
    <mergeCell ref="B93:D93"/>
    <mergeCell ref="E93:F93"/>
    <mergeCell ref="G93:H93"/>
    <mergeCell ref="B90:D90"/>
    <mergeCell ref="E90:F90"/>
    <mergeCell ref="G90:H90"/>
    <mergeCell ref="I90:O90"/>
    <mergeCell ref="B91:D91"/>
    <mergeCell ref="E91:F91"/>
    <mergeCell ref="G91:H91"/>
    <mergeCell ref="I91:O91"/>
    <mergeCell ref="B88:D88"/>
    <mergeCell ref="E88:F88"/>
    <mergeCell ref="G88:H88"/>
    <mergeCell ref="I88:O88"/>
    <mergeCell ref="B89:D89"/>
    <mergeCell ref="E89:F89"/>
    <mergeCell ref="G89:H89"/>
    <mergeCell ref="I89:O89"/>
    <mergeCell ref="B86:D86"/>
    <mergeCell ref="E86:F86"/>
    <mergeCell ref="G86:H86"/>
    <mergeCell ref="B87:D87"/>
    <mergeCell ref="E87:F87"/>
    <mergeCell ref="G87:H87"/>
    <mergeCell ref="I84:K85"/>
    <mergeCell ref="B85:D85"/>
    <mergeCell ref="E85:F85"/>
    <mergeCell ref="G85:H85"/>
    <mergeCell ref="B83:D83"/>
    <mergeCell ref="E83:F83"/>
    <mergeCell ref="G83:H83"/>
    <mergeCell ref="B84:D84"/>
    <mergeCell ref="E84:F84"/>
    <mergeCell ref="G84:H84"/>
    <mergeCell ref="J80:L80"/>
    <mergeCell ref="M80:O80"/>
    <mergeCell ref="B81:D81"/>
    <mergeCell ref="E81:F81"/>
    <mergeCell ref="G81:H81"/>
    <mergeCell ref="B82:D82"/>
    <mergeCell ref="E82:F82"/>
    <mergeCell ref="G82:H82"/>
    <mergeCell ref="J82:L82"/>
    <mergeCell ref="M82:N82"/>
    <mergeCell ref="L84:O85"/>
    <mergeCell ref="B79:D79"/>
    <mergeCell ref="E79:F79"/>
    <mergeCell ref="G79:H79"/>
    <mergeCell ref="B80:D80"/>
    <mergeCell ref="E80:F80"/>
    <mergeCell ref="G80:H80"/>
    <mergeCell ref="B77:D77"/>
    <mergeCell ref="E77:F77"/>
    <mergeCell ref="G77:H77"/>
    <mergeCell ref="B74:D74"/>
    <mergeCell ref="E74:F74"/>
    <mergeCell ref="G74:H74"/>
    <mergeCell ref="I74:O74"/>
    <mergeCell ref="I77:O78"/>
    <mergeCell ref="B78:D78"/>
    <mergeCell ref="E78:F78"/>
    <mergeCell ref="G78:H78"/>
    <mergeCell ref="B75:D75"/>
    <mergeCell ref="E75:F75"/>
    <mergeCell ref="G75:H75"/>
    <mergeCell ref="I75:O75"/>
    <mergeCell ref="B76:D76"/>
    <mergeCell ref="E76:F76"/>
    <mergeCell ref="G76:H76"/>
    <mergeCell ref="I76:O76"/>
    <mergeCell ref="F70:G70"/>
    <mergeCell ref="H70:I70"/>
    <mergeCell ref="J70:L70"/>
    <mergeCell ref="M70:O70"/>
    <mergeCell ref="B65:O65"/>
    <mergeCell ref="B72:O72"/>
    <mergeCell ref="B73:D73"/>
    <mergeCell ref="E73:F73"/>
    <mergeCell ref="G73:H73"/>
    <mergeCell ref="I73:O73"/>
    <mergeCell ref="R66:R69"/>
    <mergeCell ref="S66:S69"/>
    <mergeCell ref="T66:T69"/>
    <mergeCell ref="U66:U69"/>
    <mergeCell ref="C67:H67"/>
    <mergeCell ref="I67:K67"/>
    <mergeCell ref="L67:O67"/>
    <mergeCell ref="I68:K68"/>
    <mergeCell ref="L68:O68"/>
    <mergeCell ref="C69:D69"/>
    <mergeCell ref="H69:K69"/>
    <mergeCell ref="L69:O69"/>
    <mergeCell ref="C68:H68"/>
    <mergeCell ref="B58:O60"/>
    <mergeCell ref="C62:F62"/>
    <mergeCell ref="I62:K62"/>
    <mergeCell ref="C64:F64"/>
    <mergeCell ref="I64:K64"/>
    <mergeCell ref="N64:O64"/>
    <mergeCell ref="F55:G55"/>
    <mergeCell ref="H55:I55"/>
    <mergeCell ref="J55:K55"/>
    <mergeCell ref="M55:O55"/>
    <mergeCell ref="B56:D56"/>
    <mergeCell ref="E56:G56"/>
    <mergeCell ref="B54:C54"/>
    <mergeCell ref="F54:G54"/>
    <mergeCell ref="H54:I54"/>
    <mergeCell ref="J54:K54"/>
    <mergeCell ref="L54:M54"/>
    <mergeCell ref="N54:O54"/>
    <mergeCell ref="B53:C53"/>
    <mergeCell ref="F53:G53"/>
    <mergeCell ref="H53:I53"/>
    <mergeCell ref="J53:K53"/>
    <mergeCell ref="L53:M53"/>
    <mergeCell ref="N53:O53"/>
    <mergeCell ref="B52:C52"/>
    <mergeCell ref="F52:G52"/>
    <mergeCell ref="H52:I52"/>
    <mergeCell ref="J52:K52"/>
    <mergeCell ref="L52:M52"/>
    <mergeCell ref="N52:O52"/>
    <mergeCell ref="B51:C51"/>
    <mergeCell ref="F51:G51"/>
    <mergeCell ref="H51:I51"/>
    <mergeCell ref="J51:K51"/>
    <mergeCell ref="L51:M51"/>
    <mergeCell ref="N51:O51"/>
    <mergeCell ref="B50:C50"/>
    <mergeCell ref="F50:G50"/>
    <mergeCell ref="H50:I50"/>
    <mergeCell ref="J50:K50"/>
    <mergeCell ref="L50:M50"/>
    <mergeCell ref="N50:O50"/>
    <mergeCell ref="B49:C49"/>
    <mergeCell ref="F49:G49"/>
    <mergeCell ref="H49:I49"/>
    <mergeCell ref="J49:K49"/>
    <mergeCell ref="L49:M49"/>
    <mergeCell ref="N49:O49"/>
    <mergeCell ref="B48:C48"/>
    <mergeCell ref="F48:G48"/>
    <mergeCell ref="H48:I48"/>
    <mergeCell ref="J48:K48"/>
    <mergeCell ref="L48:M48"/>
    <mergeCell ref="N48:O48"/>
    <mergeCell ref="B47:C47"/>
    <mergeCell ref="F47:G47"/>
    <mergeCell ref="H47:I47"/>
    <mergeCell ref="J47:K47"/>
    <mergeCell ref="L47:M47"/>
    <mergeCell ref="N47:O47"/>
    <mergeCell ref="B46:C46"/>
    <mergeCell ref="F46:G46"/>
    <mergeCell ref="H46:I46"/>
    <mergeCell ref="J46:K46"/>
    <mergeCell ref="L46:M46"/>
    <mergeCell ref="N46:O46"/>
    <mergeCell ref="B45:C45"/>
    <mergeCell ref="F45:G45"/>
    <mergeCell ref="H45:I45"/>
    <mergeCell ref="J45:K45"/>
    <mergeCell ref="L45:M45"/>
    <mergeCell ref="N45:O45"/>
    <mergeCell ref="B44:C44"/>
    <mergeCell ref="F44:G44"/>
    <mergeCell ref="H44:I44"/>
    <mergeCell ref="J44:K44"/>
    <mergeCell ref="L44:M44"/>
    <mergeCell ref="N44:O44"/>
    <mergeCell ref="B43:C43"/>
    <mergeCell ref="F43:G43"/>
    <mergeCell ref="H43:I43"/>
    <mergeCell ref="J43:K43"/>
    <mergeCell ref="L43:M43"/>
    <mergeCell ref="N43:O43"/>
    <mergeCell ref="B42:C42"/>
    <mergeCell ref="F42:G42"/>
    <mergeCell ref="H42:I42"/>
    <mergeCell ref="J42:K42"/>
    <mergeCell ref="L42:M42"/>
    <mergeCell ref="N42:O42"/>
    <mergeCell ref="B41:C41"/>
    <mergeCell ref="F41:G41"/>
    <mergeCell ref="H41:I41"/>
    <mergeCell ref="J41:K41"/>
    <mergeCell ref="L41:M41"/>
    <mergeCell ref="N41:O41"/>
    <mergeCell ref="B40:C40"/>
    <mergeCell ref="F40:G40"/>
    <mergeCell ref="H40:I40"/>
    <mergeCell ref="J40:K40"/>
    <mergeCell ref="L40:M40"/>
    <mergeCell ref="N40:O40"/>
    <mergeCell ref="B39:C39"/>
    <mergeCell ref="F39:G39"/>
    <mergeCell ref="H39:I39"/>
    <mergeCell ref="J39:K39"/>
    <mergeCell ref="L39:M39"/>
    <mergeCell ref="N39:O39"/>
    <mergeCell ref="B38:C38"/>
    <mergeCell ref="F38:G38"/>
    <mergeCell ref="H38:I38"/>
    <mergeCell ref="J38:K38"/>
    <mergeCell ref="L38:M38"/>
    <mergeCell ref="N38:O38"/>
    <mergeCell ref="B37:C37"/>
    <mergeCell ref="F37:G37"/>
    <mergeCell ref="H37:I37"/>
    <mergeCell ref="J37:K37"/>
    <mergeCell ref="L37:M37"/>
    <mergeCell ref="N37:O37"/>
    <mergeCell ref="B36:C36"/>
    <mergeCell ref="F36:G36"/>
    <mergeCell ref="H36:I36"/>
    <mergeCell ref="J36:K36"/>
    <mergeCell ref="L36:M36"/>
    <mergeCell ref="N36:O36"/>
    <mergeCell ref="AB33:AB34"/>
    <mergeCell ref="B35:C35"/>
    <mergeCell ref="F35:G35"/>
    <mergeCell ref="H35:I35"/>
    <mergeCell ref="J35:K35"/>
    <mergeCell ref="L35:M35"/>
    <mergeCell ref="N35:O35"/>
    <mergeCell ref="B32:O32"/>
    <mergeCell ref="B33:C34"/>
    <mergeCell ref="D33:D34"/>
    <mergeCell ref="E33:E34"/>
    <mergeCell ref="F33:G34"/>
    <mergeCell ref="H33:I34"/>
    <mergeCell ref="J33:K34"/>
    <mergeCell ref="L33:M34"/>
    <mergeCell ref="N33:O34"/>
    <mergeCell ref="B22:O22"/>
    <mergeCell ref="B26:B27"/>
    <mergeCell ref="C26:O27"/>
    <mergeCell ref="B28:O28"/>
    <mergeCell ref="B29:O29"/>
    <mergeCell ref="B30:O30"/>
    <mergeCell ref="B31:O31"/>
    <mergeCell ref="B24:C24"/>
    <mergeCell ref="D24:E24"/>
    <mergeCell ref="F24:I24"/>
    <mergeCell ref="J24:M24"/>
    <mergeCell ref="B25:C25"/>
    <mergeCell ref="D25:H25"/>
    <mergeCell ref="I25:L25"/>
    <mergeCell ref="M25:O25"/>
    <mergeCell ref="B23:O23"/>
    <mergeCell ref="B16:O16"/>
    <mergeCell ref="B2:O2"/>
    <mergeCell ref="C5:H5"/>
    <mergeCell ref="I5:K5"/>
    <mergeCell ref="L5:N5"/>
    <mergeCell ref="C6:H6"/>
    <mergeCell ref="I6:K6"/>
    <mergeCell ref="L6:O6"/>
    <mergeCell ref="H96:I96"/>
    <mergeCell ref="G12:H12"/>
    <mergeCell ref="G13:H13"/>
    <mergeCell ref="G14:H14"/>
    <mergeCell ref="C7:F7"/>
    <mergeCell ref="G7:K7"/>
    <mergeCell ref="H8:I8"/>
    <mergeCell ref="L8:N8"/>
    <mergeCell ref="G11:H11"/>
    <mergeCell ref="L7:N7"/>
    <mergeCell ref="C18:O18"/>
    <mergeCell ref="B17:O17"/>
    <mergeCell ref="B19:O19"/>
    <mergeCell ref="B15:O15"/>
    <mergeCell ref="B20:O20"/>
    <mergeCell ref="B21:O21"/>
  </mergeCells>
  <dataValidations count="7">
    <dataValidation type="list" errorStyle="information" allowBlank="1" showInputMessage="1" showErrorMessage="1" sqref="B74:D93" xr:uid="{E1AE3E66-E093-40C1-A12F-4F8C32A2DF33}">
      <formula1>Crops</formula1>
    </dataValidation>
    <dataValidation type="list" showInputMessage="1" showErrorMessage="1" error="SELECT &quot;-&quot; FROM LIST" sqref="B35:C54" xr:uid="{A7B5172D-1CDF-4BB1-BB8D-D6E9206F7C56}">
      <formula1>Crops</formula1>
    </dataValidation>
    <dataValidation type="list" allowBlank="1" showInputMessage="1" showErrorMessage="1" sqref="J24:M24 I91:O91" xr:uid="{4B59E139-2117-4DEF-BF8F-2B8F4C42CBCF}">
      <formula1>Term_Method</formula1>
    </dataValidation>
    <dataValidation type="list" allowBlank="1" showInputMessage="1" showErrorMessage="1" sqref="L5:N5" xr:uid="{9B3A0604-5862-444D-8324-546C3C1CFB1F}">
      <formula1>Programs</formula1>
    </dataValidation>
    <dataValidation type="list" allowBlank="1" showInputMessage="1" showErrorMessage="1" sqref="L84:O85" xr:uid="{1F371AF3-611C-44A0-9908-3F1A8B2137EB}">
      <formula1>Planting_Method</formula1>
    </dataValidation>
    <dataValidation type="list" allowBlank="1" showInputMessage="1" showErrorMessage="1" sqref="J95:K95" xr:uid="{25D6308F-5425-43BD-896C-28369B3F21CC}">
      <formula1>Irrigated</formula1>
    </dataValidation>
    <dataValidation type="list" allowBlank="1" showInputMessage="1" showErrorMessage="1" sqref="I89:O89" xr:uid="{4ECF2BBA-DB88-48A5-8685-CF3E51FA179B}">
      <formula1>Weed_Control</formula1>
    </dataValidation>
  </dataValidations>
  <pageMargins left="0.5" right="0.5" top="1" bottom="0.13" header="0.4" footer="0.4"/>
  <pageSetup scale="79" fitToHeight="0" orientation="portrait" r:id="rId1"/>
  <headerFooter>
    <oddHeader>&amp;LUS Department of Agriculture
Natural Resource Conservation Service&amp;RCover Crop 340
November 2018</oddHeader>
  </headerFooter>
  <rowBreaks count="1" manualBreakCount="1">
    <brk id="6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locked="0" defaultSize="0" autoFill="0" autoLine="0" autoPict="0">
                <anchor moveWithCells="1">
                  <from>
                    <xdr:col>3</xdr:col>
                    <xdr:colOff>276225</xdr:colOff>
                    <xdr:row>16</xdr:row>
                    <xdr:rowOff>123825</xdr:rowOff>
                  </from>
                  <to>
                    <xdr:col>5</xdr:col>
                    <xdr:colOff>428625</xdr:colOff>
                    <xdr:row>18</xdr:row>
                    <xdr:rowOff>66675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7</xdr:col>
                    <xdr:colOff>257175</xdr:colOff>
                    <xdr:row>17</xdr:row>
                    <xdr:rowOff>0</xdr:rowOff>
                  </from>
                  <to>
                    <xdr:col>11</xdr:col>
                    <xdr:colOff>95250</xdr:colOff>
                    <xdr:row>18</xdr:row>
                    <xdr:rowOff>57150</xdr:rowOff>
                  </to>
                </anchor>
              </controlPr>
            </control>
          </mc:Choice>
        </mc:AlternateContent>
        <mc:AlternateContent xmlns:mc="http://schemas.openxmlformats.org/markup-compatibility/2006">
          <mc:Choice Requires="x14">
            <control shapeId="8195" r:id="rId6" name="Button 3">
              <controlPr defaultSize="0" print="0" autoFill="0" autoPict="0" macro="[0]!Button64_Click1_LBS">
                <anchor moveWithCells="1" sizeWithCells="1">
                  <from>
                    <xdr:col>11</xdr:col>
                    <xdr:colOff>352425</xdr:colOff>
                    <xdr:row>1</xdr:row>
                    <xdr:rowOff>57150</xdr:rowOff>
                  </from>
                  <to>
                    <xdr:col>27</xdr:col>
                    <xdr:colOff>314325</xdr:colOff>
                    <xdr:row>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0"/>
  <sheetViews>
    <sheetView workbookViewId="0">
      <selection sqref="A1:L1"/>
    </sheetView>
  </sheetViews>
  <sheetFormatPr defaultRowHeight="12.75" x14ac:dyDescent="0.2"/>
  <cols>
    <col min="1" max="1" width="18.28515625" style="83" customWidth="1"/>
    <col min="2" max="2" width="16.42578125" style="83" hidden="1" customWidth="1"/>
    <col min="3" max="3" width="22.5703125" style="83" customWidth="1"/>
    <col min="4" max="4" width="22.28515625" style="83" customWidth="1"/>
    <col min="5" max="5" width="6.28515625" style="83" customWidth="1"/>
    <col min="6" max="6" width="11.42578125" style="83" customWidth="1"/>
    <col min="7" max="7" width="12.7109375" style="83" customWidth="1"/>
    <col min="8" max="8" width="14.5703125" style="87" customWidth="1"/>
    <col min="9" max="9" width="17.140625" style="87" customWidth="1"/>
    <col min="10" max="10" width="10.28515625" style="87" customWidth="1"/>
    <col min="11" max="12" width="22.140625" style="82" customWidth="1"/>
    <col min="13" max="13" width="24.5703125" customWidth="1"/>
    <col min="15" max="15" width="9.28515625" customWidth="1"/>
    <col min="16" max="16" width="16.7109375" customWidth="1"/>
    <col min="17" max="17" width="12.42578125" customWidth="1"/>
  </cols>
  <sheetData>
    <row r="1" spans="1:12" ht="11.45" customHeight="1" x14ac:dyDescent="0.2">
      <c r="A1" s="512"/>
      <c r="B1" s="512"/>
      <c r="C1" s="512"/>
      <c r="D1" s="512"/>
      <c r="E1" s="512"/>
      <c r="F1" s="512"/>
      <c r="G1" s="512"/>
      <c r="H1" s="512"/>
      <c r="I1" s="512"/>
      <c r="J1" s="512"/>
      <c r="K1" s="512"/>
      <c r="L1" s="513"/>
    </row>
    <row r="2" spans="1:12" s="3" customFormat="1" ht="78" customHeight="1" x14ac:dyDescent="0.2">
      <c r="A2" s="143" t="s">
        <v>335</v>
      </c>
      <c r="B2" s="142" t="s">
        <v>301</v>
      </c>
      <c r="C2" s="135" t="s">
        <v>314</v>
      </c>
      <c r="D2" s="135" t="s">
        <v>315</v>
      </c>
      <c r="E2" s="143" t="s">
        <v>34</v>
      </c>
      <c r="F2" s="143" t="s">
        <v>302</v>
      </c>
      <c r="G2" s="143" t="s">
        <v>125</v>
      </c>
      <c r="H2" s="144" t="s">
        <v>303</v>
      </c>
      <c r="I2" s="144" t="s">
        <v>304</v>
      </c>
      <c r="J2" s="145"/>
      <c r="K2" s="86" t="s">
        <v>133</v>
      </c>
      <c r="L2" s="86" t="s">
        <v>134</v>
      </c>
    </row>
    <row r="3" spans="1:12" s="3" customFormat="1" ht="19.899999999999999" customHeight="1" x14ac:dyDescent="0.2">
      <c r="A3" s="186" t="s">
        <v>424</v>
      </c>
      <c r="B3" s="187"/>
      <c r="C3" s="190" t="s">
        <v>424</v>
      </c>
      <c r="D3" s="190" t="s">
        <v>424</v>
      </c>
      <c r="E3" s="188" t="s">
        <v>424</v>
      </c>
      <c r="F3" s="188" t="s">
        <v>424</v>
      </c>
      <c r="G3" s="188">
        <v>0</v>
      </c>
      <c r="H3" s="188" t="s">
        <v>424</v>
      </c>
      <c r="I3" s="188" t="s">
        <v>424</v>
      </c>
      <c r="J3" s="210">
        <v>0</v>
      </c>
      <c r="K3" s="185"/>
      <c r="L3" s="185"/>
    </row>
    <row r="4" spans="1:12" s="14" customFormat="1" ht="27.6" customHeight="1" x14ac:dyDescent="0.2">
      <c r="A4" s="136" t="s">
        <v>321</v>
      </c>
      <c r="B4" s="136" t="s">
        <v>254</v>
      </c>
      <c r="C4" s="137">
        <v>12</v>
      </c>
      <c r="D4" s="137">
        <v>18</v>
      </c>
      <c r="E4" s="138" t="s">
        <v>14</v>
      </c>
      <c r="F4" s="149" t="s">
        <v>21</v>
      </c>
      <c r="G4" s="139">
        <v>200000</v>
      </c>
      <c r="H4" s="140">
        <f t="shared" ref="H4:H47" si="0">(C4*G4)/43560</f>
        <v>55.096418732782368</v>
      </c>
      <c r="I4" s="140">
        <f t="shared" ref="I4:I47" si="1">(D4*G4)/43560</f>
        <v>82.644628099173559</v>
      </c>
      <c r="J4" s="204">
        <v>0.375</v>
      </c>
      <c r="K4" s="141" t="s">
        <v>305</v>
      </c>
      <c r="L4" s="141" t="s">
        <v>306</v>
      </c>
    </row>
    <row r="5" spans="1:12" s="14" customFormat="1" ht="27.6" customHeight="1" x14ac:dyDescent="0.2">
      <c r="A5" s="120" t="s">
        <v>177</v>
      </c>
      <c r="B5" s="120" t="s">
        <v>253</v>
      </c>
      <c r="C5" s="84">
        <v>50</v>
      </c>
      <c r="D5" s="84">
        <v>75</v>
      </c>
      <c r="E5" s="85" t="s">
        <v>13</v>
      </c>
      <c r="F5" s="81" t="s">
        <v>349</v>
      </c>
      <c r="G5" s="123">
        <v>13599</v>
      </c>
      <c r="H5" s="124">
        <f t="shared" si="0"/>
        <v>15.609504132231406</v>
      </c>
      <c r="I5" s="124">
        <f t="shared" si="1"/>
        <v>23.414256198347108</v>
      </c>
      <c r="J5" s="204">
        <v>1.125</v>
      </c>
      <c r="K5" s="132" t="s">
        <v>307</v>
      </c>
      <c r="L5" s="132" t="s">
        <v>308</v>
      </c>
    </row>
    <row r="6" spans="1:12" s="14" customFormat="1" ht="27.6" customHeight="1" x14ac:dyDescent="0.2">
      <c r="A6" s="120" t="s">
        <v>178</v>
      </c>
      <c r="B6" s="120" t="s">
        <v>178</v>
      </c>
      <c r="C6" s="84">
        <v>50</v>
      </c>
      <c r="D6" s="84">
        <v>75</v>
      </c>
      <c r="E6" s="85" t="s">
        <v>13</v>
      </c>
      <c r="F6" s="81" t="s">
        <v>349</v>
      </c>
      <c r="G6" s="123">
        <v>13600</v>
      </c>
      <c r="H6" s="124">
        <f t="shared" si="0"/>
        <v>15.610651974288338</v>
      </c>
      <c r="I6" s="124">
        <f t="shared" si="1"/>
        <v>23.415977961432507</v>
      </c>
      <c r="J6" s="204">
        <v>1.125</v>
      </c>
      <c r="K6" s="132" t="s">
        <v>337</v>
      </c>
      <c r="L6" s="132" t="s">
        <v>338</v>
      </c>
    </row>
    <row r="7" spans="1:12" s="14" customFormat="1" ht="27.6" customHeight="1" x14ac:dyDescent="0.2">
      <c r="A7" s="120" t="s">
        <v>318</v>
      </c>
      <c r="B7" s="120" t="s">
        <v>262</v>
      </c>
      <c r="C7" s="84">
        <v>45</v>
      </c>
      <c r="D7" s="84">
        <v>68</v>
      </c>
      <c r="E7" s="85" t="s">
        <v>15</v>
      </c>
      <c r="F7" s="81" t="s">
        <v>350</v>
      </c>
      <c r="G7" s="125">
        <v>20400</v>
      </c>
      <c r="H7" s="124">
        <f t="shared" si="0"/>
        <v>21.074380165289256</v>
      </c>
      <c r="I7" s="124">
        <f t="shared" si="1"/>
        <v>31.84573002754821</v>
      </c>
      <c r="J7" s="206">
        <v>0.75</v>
      </c>
      <c r="K7" s="132" t="s">
        <v>207</v>
      </c>
      <c r="L7" s="132" t="s">
        <v>238</v>
      </c>
    </row>
    <row r="8" spans="1:12" s="14" customFormat="1" ht="27.6" customHeight="1" x14ac:dyDescent="0.2">
      <c r="A8" s="120" t="s">
        <v>289</v>
      </c>
      <c r="B8" s="120" t="s">
        <v>289</v>
      </c>
      <c r="C8" s="84">
        <v>5</v>
      </c>
      <c r="D8" s="84">
        <v>8</v>
      </c>
      <c r="E8" s="85" t="s">
        <v>14</v>
      </c>
      <c r="F8" s="81" t="s">
        <v>21</v>
      </c>
      <c r="G8" s="123">
        <v>180000</v>
      </c>
      <c r="H8" s="124">
        <f t="shared" si="0"/>
        <v>20.66115702479339</v>
      </c>
      <c r="I8" s="124">
        <f t="shared" si="1"/>
        <v>33.057851239669418</v>
      </c>
      <c r="J8" s="204">
        <v>0.375</v>
      </c>
      <c r="K8" s="147" t="s">
        <v>339</v>
      </c>
      <c r="L8" s="147" t="s">
        <v>340</v>
      </c>
    </row>
    <row r="9" spans="1:12" s="14" customFormat="1" ht="27.6" customHeight="1" x14ac:dyDescent="0.2">
      <c r="A9" s="120" t="s">
        <v>279</v>
      </c>
      <c r="B9" s="120" t="s">
        <v>279</v>
      </c>
      <c r="C9" s="84">
        <v>3</v>
      </c>
      <c r="D9" s="84">
        <v>5</v>
      </c>
      <c r="E9" s="85" t="s">
        <v>14</v>
      </c>
      <c r="F9" s="81" t="s">
        <v>351</v>
      </c>
      <c r="G9" s="123">
        <v>400000</v>
      </c>
      <c r="H9" s="124">
        <f t="shared" si="0"/>
        <v>27.548209366391184</v>
      </c>
      <c r="I9" s="124">
        <f t="shared" si="1"/>
        <v>45.913682277318642</v>
      </c>
      <c r="J9" s="205">
        <v>0.185</v>
      </c>
      <c r="K9" s="132" t="s">
        <v>281</v>
      </c>
      <c r="L9" s="132" t="s">
        <v>282</v>
      </c>
    </row>
    <row r="10" spans="1:12" s="14" customFormat="1" ht="27.6" customHeight="1" x14ac:dyDescent="0.2">
      <c r="A10" s="120" t="s">
        <v>322</v>
      </c>
      <c r="B10" s="120" t="s">
        <v>290</v>
      </c>
      <c r="C10" s="84">
        <v>80</v>
      </c>
      <c r="D10" s="84">
        <v>120</v>
      </c>
      <c r="E10" s="85" t="s">
        <v>14</v>
      </c>
      <c r="F10" s="81" t="s">
        <v>21</v>
      </c>
      <c r="G10" s="123">
        <v>2200</v>
      </c>
      <c r="H10" s="124">
        <f t="shared" si="0"/>
        <v>4.0404040404040407</v>
      </c>
      <c r="I10" s="124">
        <f t="shared" si="1"/>
        <v>6.0606060606060606</v>
      </c>
      <c r="J10" s="204">
        <v>0.375</v>
      </c>
      <c r="K10" s="132" t="s">
        <v>291</v>
      </c>
      <c r="L10" s="132" t="s">
        <v>292</v>
      </c>
    </row>
    <row r="11" spans="1:12" s="14" customFormat="1" ht="27.6" customHeight="1" x14ac:dyDescent="0.2">
      <c r="A11" s="120" t="s">
        <v>323</v>
      </c>
      <c r="B11" s="120" t="s">
        <v>293</v>
      </c>
      <c r="C11" s="84">
        <v>5</v>
      </c>
      <c r="D11" s="84">
        <v>8</v>
      </c>
      <c r="E11" s="85" t="s">
        <v>14</v>
      </c>
      <c r="F11" s="81" t="s">
        <v>21</v>
      </c>
      <c r="G11" s="123">
        <v>500000</v>
      </c>
      <c r="H11" s="124">
        <f t="shared" si="0"/>
        <v>57.392102846648299</v>
      </c>
      <c r="I11" s="124">
        <f t="shared" si="1"/>
        <v>91.827364554637285</v>
      </c>
      <c r="J11" s="204">
        <v>0.375</v>
      </c>
      <c r="K11" s="132" t="s">
        <v>294</v>
      </c>
      <c r="L11" s="132" t="s">
        <v>295</v>
      </c>
    </row>
    <row r="12" spans="1:12" s="14" customFormat="1" ht="27.6" customHeight="1" x14ac:dyDescent="0.2">
      <c r="A12" s="120" t="s">
        <v>324</v>
      </c>
      <c r="B12" s="120" t="s">
        <v>263</v>
      </c>
      <c r="C12" s="84">
        <v>8</v>
      </c>
      <c r="D12" s="84">
        <v>12</v>
      </c>
      <c r="E12" s="85" t="s">
        <v>14</v>
      </c>
      <c r="F12" s="81" t="s">
        <v>21</v>
      </c>
      <c r="G12" s="123">
        <v>206880</v>
      </c>
      <c r="H12" s="124">
        <f t="shared" si="0"/>
        <v>37.994490358126718</v>
      </c>
      <c r="I12" s="124">
        <f t="shared" si="1"/>
        <v>56.991735537190081</v>
      </c>
      <c r="J12" s="204">
        <v>0.375</v>
      </c>
      <c r="K12" s="132" t="s">
        <v>294</v>
      </c>
      <c r="L12" s="132" t="s">
        <v>295</v>
      </c>
    </row>
    <row r="13" spans="1:12" s="14" customFormat="1" ht="27.6" customHeight="1" x14ac:dyDescent="0.2">
      <c r="A13" s="120" t="s">
        <v>325</v>
      </c>
      <c r="B13" s="120" t="s">
        <v>264</v>
      </c>
      <c r="C13" s="84">
        <v>10</v>
      </c>
      <c r="D13" s="84">
        <v>15</v>
      </c>
      <c r="E13" s="85" t="s">
        <v>14</v>
      </c>
      <c r="F13" s="81" t="s">
        <v>21</v>
      </c>
      <c r="G13" s="123">
        <v>149760</v>
      </c>
      <c r="H13" s="124">
        <f t="shared" si="0"/>
        <v>34.380165289256198</v>
      </c>
      <c r="I13" s="124">
        <f t="shared" si="1"/>
        <v>51.570247933884296</v>
      </c>
      <c r="J13" s="204">
        <v>0.375</v>
      </c>
      <c r="K13" s="132" t="s">
        <v>294</v>
      </c>
      <c r="L13" s="132" t="s">
        <v>295</v>
      </c>
    </row>
    <row r="14" spans="1:12" s="14" customFormat="1" ht="27.6" customHeight="1" x14ac:dyDescent="0.2">
      <c r="A14" s="120" t="s">
        <v>326</v>
      </c>
      <c r="B14" s="120" t="s">
        <v>265</v>
      </c>
      <c r="C14" s="84">
        <v>8</v>
      </c>
      <c r="D14" s="84">
        <v>12</v>
      </c>
      <c r="E14" s="85" t="s">
        <v>14</v>
      </c>
      <c r="F14" s="81" t="s">
        <v>21</v>
      </c>
      <c r="G14" s="123">
        <v>272160</v>
      </c>
      <c r="H14" s="124">
        <f t="shared" si="0"/>
        <v>49.983471074380162</v>
      </c>
      <c r="I14" s="124">
        <f t="shared" si="1"/>
        <v>74.975206611570243</v>
      </c>
      <c r="J14" s="204">
        <v>0.375</v>
      </c>
      <c r="K14" s="132" t="s">
        <v>342</v>
      </c>
      <c r="L14" s="132" t="s">
        <v>343</v>
      </c>
    </row>
    <row r="15" spans="1:12" s="14" customFormat="1" ht="27.6" customHeight="1" x14ac:dyDescent="0.2">
      <c r="A15" s="120" t="s">
        <v>327</v>
      </c>
      <c r="B15" s="120" t="s">
        <v>312</v>
      </c>
      <c r="C15" s="84">
        <v>6</v>
      </c>
      <c r="D15" s="84">
        <v>9</v>
      </c>
      <c r="E15" s="85" t="s">
        <v>14</v>
      </c>
      <c r="F15" s="81" t="s">
        <v>21</v>
      </c>
      <c r="G15" s="123">
        <v>258560</v>
      </c>
      <c r="H15" s="124">
        <f t="shared" si="0"/>
        <v>35.614325068870521</v>
      </c>
      <c r="I15" s="124">
        <f t="shared" si="1"/>
        <v>53.421487603305785</v>
      </c>
      <c r="J15" s="204">
        <v>0.375</v>
      </c>
      <c r="K15" s="147" t="s">
        <v>305</v>
      </c>
      <c r="L15" s="147" t="s">
        <v>344</v>
      </c>
    </row>
    <row r="16" spans="1:12" s="14" customFormat="1" ht="27.6" customHeight="1" x14ac:dyDescent="0.2">
      <c r="A16" s="120" t="s">
        <v>328</v>
      </c>
      <c r="B16" s="120" t="s">
        <v>266</v>
      </c>
      <c r="C16" s="84">
        <v>5</v>
      </c>
      <c r="D16" s="84">
        <v>8</v>
      </c>
      <c r="E16" s="85" t="s">
        <v>14</v>
      </c>
      <c r="F16" s="81" t="s">
        <v>21</v>
      </c>
      <c r="G16" s="123">
        <v>784000</v>
      </c>
      <c r="H16" s="124">
        <f t="shared" si="0"/>
        <v>89.990817263544542</v>
      </c>
      <c r="I16" s="124">
        <f t="shared" si="1"/>
        <v>143.98530762167127</v>
      </c>
      <c r="J16" s="204">
        <v>0.375</v>
      </c>
      <c r="K16" s="132" t="s">
        <v>305</v>
      </c>
      <c r="L16" s="132" t="s">
        <v>306</v>
      </c>
    </row>
    <row r="17" spans="1:12" s="14" customFormat="1" ht="27.6" customHeight="1" x14ac:dyDescent="0.2">
      <c r="A17" s="120" t="s">
        <v>329</v>
      </c>
      <c r="B17" s="120" t="s">
        <v>267</v>
      </c>
      <c r="C17" s="84">
        <v>30</v>
      </c>
      <c r="D17" s="84">
        <v>45</v>
      </c>
      <c r="E17" s="85" t="s">
        <v>15</v>
      </c>
      <c r="F17" s="81" t="s">
        <v>277</v>
      </c>
      <c r="G17" s="123">
        <v>3600</v>
      </c>
      <c r="H17" s="124">
        <f t="shared" si="0"/>
        <v>2.4793388429752068</v>
      </c>
      <c r="I17" s="124">
        <f t="shared" si="1"/>
        <v>3.71900826446281</v>
      </c>
      <c r="J17" s="206">
        <v>1.25</v>
      </c>
      <c r="K17" s="132" t="s">
        <v>136</v>
      </c>
      <c r="L17" s="132" t="s">
        <v>137</v>
      </c>
    </row>
    <row r="18" spans="1:12" s="14" customFormat="1" ht="27.6" customHeight="1" x14ac:dyDescent="0.2">
      <c r="A18" s="120" t="s">
        <v>330</v>
      </c>
      <c r="B18" s="120" t="s">
        <v>296</v>
      </c>
      <c r="C18" s="84">
        <v>80</v>
      </c>
      <c r="D18" s="84">
        <v>120</v>
      </c>
      <c r="E18" s="85" t="s">
        <v>14</v>
      </c>
      <c r="F18" s="148" t="s">
        <v>345</v>
      </c>
      <c r="G18" s="123">
        <v>2500</v>
      </c>
      <c r="H18" s="124">
        <f t="shared" si="0"/>
        <v>4.5913682277318637</v>
      </c>
      <c r="I18" s="124">
        <f t="shared" si="1"/>
        <v>6.887052341597796</v>
      </c>
      <c r="J18" s="207">
        <v>3</v>
      </c>
      <c r="K18" s="132" t="s">
        <v>298</v>
      </c>
      <c r="L18" s="132" t="s">
        <v>291</v>
      </c>
    </row>
    <row r="19" spans="1:12" s="14" customFormat="1" ht="27.6" customHeight="1" x14ac:dyDescent="0.2">
      <c r="A19" s="120" t="s">
        <v>127</v>
      </c>
      <c r="B19" s="120" t="s">
        <v>268</v>
      </c>
      <c r="C19" s="126">
        <v>30</v>
      </c>
      <c r="D19" s="126">
        <v>45</v>
      </c>
      <c r="E19" s="85" t="s">
        <v>14</v>
      </c>
      <c r="F19" s="81" t="s">
        <v>20</v>
      </c>
      <c r="G19" s="123">
        <v>81000</v>
      </c>
      <c r="H19" s="124">
        <f t="shared" si="0"/>
        <v>55.785123966942152</v>
      </c>
      <c r="I19" s="124">
        <f t="shared" si="1"/>
        <v>83.67768595041322</v>
      </c>
      <c r="J19" s="208">
        <v>0.5</v>
      </c>
      <c r="K19" s="132" t="s">
        <v>138</v>
      </c>
      <c r="L19" s="132" t="s">
        <v>139</v>
      </c>
    </row>
    <row r="20" spans="1:12" s="14" customFormat="1" ht="27.6" customHeight="1" x14ac:dyDescent="0.2">
      <c r="A20" s="120" t="s">
        <v>273</v>
      </c>
      <c r="B20" s="120" t="s">
        <v>273</v>
      </c>
      <c r="C20" s="84">
        <v>3</v>
      </c>
      <c r="D20" s="84">
        <v>5</v>
      </c>
      <c r="E20" s="85" t="s">
        <v>14</v>
      </c>
      <c r="F20" s="81" t="s">
        <v>21</v>
      </c>
      <c r="G20" s="123">
        <v>175000</v>
      </c>
      <c r="H20" s="124">
        <f t="shared" si="0"/>
        <v>12.052341597796143</v>
      </c>
      <c r="I20" s="124">
        <f t="shared" si="1"/>
        <v>20.087235996326907</v>
      </c>
      <c r="J20" s="204">
        <v>0.375</v>
      </c>
      <c r="K20" s="147" t="s">
        <v>339</v>
      </c>
      <c r="L20" s="147" t="s">
        <v>340</v>
      </c>
    </row>
    <row r="21" spans="1:12" s="14" customFormat="1" ht="27.6" customHeight="1" x14ac:dyDescent="0.2">
      <c r="A21" s="120" t="s">
        <v>701</v>
      </c>
      <c r="B21" s="120" t="s">
        <v>283</v>
      </c>
      <c r="C21" s="84">
        <v>50</v>
      </c>
      <c r="D21" s="84">
        <v>75</v>
      </c>
      <c r="E21" s="85" t="s">
        <v>14</v>
      </c>
      <c r="F21" s="81" t="s">
        <v>277</v>
      </c>
      <c r="G21" s="123">
        <v>15000</v>
      </c>
      <c r="H21" s="124">
        <f t="shared" si="0"/>
        <v>17.217630853994489</v>
      </c>
      <c r="I21" s="124">
        <f t="shared" si="1"/>
        <v>25.826446280991735</v>
      </c>
      <c r="J21" s="206">
        <v>1.25</v>
      </c>
      <c r="K21" s="147" t="s">
        <v>339</v>
      </c>
      <c r="L21" s="147" t="s">
        <v>340</v>
      </c>
    </row>
    <row r="22" spans="1:12" s="14" customFormat="1" ht="27.6" customHeight="1" x14ac:dyDescent="0.2">
      <c r="A22" s="120" t="s">
        <v>702</v>
      </c>
      <c r="B22" s="120" t="s">
        <v>284</v>
      </c>
      <c r="C22" s="84">
        <v>40</v>
      </c>
      <c r="D22" s="84">
        <v>60</v>
      </c>
      <c r="E22" s="85" t="s">
        <v>14</v>
      </c>
      <c r="F22" s="148" t="s">
        <v>346</v>
      </c>
      <c r="G22" s="123">
        <v>20000</v>
      </c>
      <c r="H22" s="124">
        <f t="shared" si="0"/>
        <v>18.365472910927455</v>
      </c>
      <c r="I22" s="124">
        <f t="shared" si="1"/>
        <v>27.548209366391184</v>
      </c>
      <c r="J22" s="207">
        <v>1.5</v>
      </c>
      <c r="K22" s="132" t="s">
        <v>286</v>
      </c>
      <c r="L22" s="132" t="s">
        <v>285</v>
      </c>
    </row>
    <row r="23" spans="1:12" s="14" customFormat="1" ht="27.6" customHeight="1" x14ac:dyDescent="0.2">
      <c r="A23" s="120" t="s">
        <v>129</v>
      </c>
      <c r="B23" s="120" t="s">
        <v>255</v>
      </c>
      <c r="C23" s="126">
        <v>20</v>
      </c>
      <c r="D23" s="126">
        <v>30</v>
      </c>
      <c r="E23" s="85" t="s">
        <v>16</v>
      </c>
      <c r="F23" s="81" t="s">
        <v>297</v>
      </c>
      <c r="G23" s="123">
        <v>220000</v>
      </c>
      <c r="H23" s="124">
        <f t="shared" si="0"/>
        <v>101.01010101010101</v>
      </c>
      <c r="I23" s="124">
        <f t="shared" si="1"/>
        <v>151.5151515151515</v>
      </c>
      <c r="J23" s="206">
        <v>0.75</v>
      </c>
      <c r="K23" s="132" t="s">
        <v>135</v>
      </c>
      <c r="L23" s="132" t="s">
        <v>137</v>
      </c>
    </row>
    <row r="24" spans="1:12" s="14" customFormat="1" ht="27.6" customHeight="1" x14ac:dyDescent="0.2">
      <c r="A24" s="120" t="s">
        <v>130</v>
      </c>
      <c r="B24" s="120" t="s">
        <v>256</v>
      </c>
      <c r="C24" s="126">
        <v>20</v>
      </c>
      <c r="D24" s="126">
        <v>30</v>
      </c>
      <c r="E24" s="85" t="s">
        <v>16</v>
      </c>
      <c r="F24" s="81" t="s">
        <v>280</v>
      </c>
      <c r="G24" s="123">
        <v>142880</v>
      </c>
      <c r="H24" s="124">
        <f t="shared" si="0"/>
        <v>65.601469237832873</v>
      </c>
      <c r="I24" s="124">
        <f t="shared" si="1"/>
        <v>98.40220385674931</v>
      </c>
      <c r="J24" s="204">
        <v>0.625</v>
      </c>
      <c r="K24" s="132" t="s">
        <v>135</v>
      </c>
      <c r="L24" s="132" t="s">
        <v>137</v>
      </c>
    </row>
    <row r="25" spans="1:12" s="14" customFormat="1" ht="27.6" customHeight="1" x14ac:dyDescent="0.2">
      <c r="A25" s="120" t="s">
        <v>120</v>
      </c>
      <c r="B25" s="120" t="s">
        <v>257</v>
      </c>
      <c r="C25" s="126">
        <v>20</v>
      </c>
      <c r="D25" s="126">
        <v>30</v>
      </c>
      <c r="E25" s="85" t="s">
        <v>16</v>
      </c>
      <c r="F25" s="81" t="s">
        <v>297</v>
      </c>
      <c r="G25" s="123">
        <v>82320</v>
      </c>
      <c r="H25" s="124">
        <f t="shared" si="0"/>
        <v>37.796143250688708</v>
      </c>
      <c r="I25" s="124">
        <f t="shared" si="1"/>
        <v>56.694214876033058</v>
      </c>
      <c r="J25" s="206">
        <v>0.75</v>
      </c>
      <c r="K25" s="132" t="s">
        <v>135</v>
      </c>
      <c r="L25" s="132" t="s">
        <v>137</v>
      </c>
    </row>
    <row r="26" spans="1:12" s="14" customFormat="1" ht="27.6" customHeight="1" x14ac:dyDescent="0.2">
      <c r="A26" s="120" t="s">
        <v>121</v>
      </c>
      <c r="B26" s="120" t="s">
        <v>258</v>
      </c>
      <c r="C26" s="126">
        <v>20</v>
      </c>
      <c r="D26" s="126">
        <v>30</v>
      </c>
      <c r="E26" s="85" t="s">
        <v>16</v>
      </c>
      <c r="F26" s="81" t="s">
        <v>297</v>
      </c>
      <c r="G26" s="123">
        <v>80000</v>
      </c>
      <c r="H26" s="124">
        <f t="shared" si="0"/>
        <v>36.73094582185491</v>
      </c>
      <c r="I26" s="124">
        <f t="shared" si="1"/>
        <v>55.096418732782368</v>
      </c>
      <c r="J26" s="206">
        <v>0.75</v>
      </c>
      <c r="K26" s="132" t="s">
        <v>135</v>
      </c>
      <c r="L26" s="132" t="s">
        <v>137</v>
      </c>
    </row>
    <row r="27" spans="1:12" s="14" customFormat="1" ht="27.6" customHeight="1" x14ac:dyDescent="0.2">
      <c r="A27" s="120" t="s">
        <v>420</v>
      </c>
      <c r="B27" s="120" t="s">
        <v>259</v>
      </c>
      <c r="C27" s="84">
        <v>4</v>
      </c>
      <c r="D27" s="84">
        <v>6</v>
      </c>
      <c r="E27" s="85" t="s">
        <v>14</v>
      </c>
      <c r="F27" s="81" t="s">
        <v>20</v>
      </c>
      <c r="G27" s="123">
        <v>180000</v>
      </c>
      <c r="H27" s="124">
        <f t="shared" si="0"/>
        <v>16.528925619834709</v>
      </c>
      <c r="I27" s="124">
        <f t="shared" si="1"/>
        <v>24.793388429752067</v>
      </c>
      <c r="J27" s="208">
        <v>0.5</v>
      </c>
      <c r="K27" s="132" t="s">
        <v>307</v>
      </c>
      <c r="L27" s="132" t="s">
        <v>308</v>
      </c>
    </row>
    <row r="28" spans="1:12" s="14" customFormat="1" ht="27.6" customHeight="1" x14ac:dyDescent="0.2">
      <c r="A28" s="120" t="s">
        <v>275</v>
      </c>
      <c r="B28" s="120" t="s">
        <v>275</v>
      </c>
      <c r="C28" s="84">
        <v>3</v>
      </c>
      <c r="D28" s="84">
        <v>5</v>
      </c>
      <c r="E28" s="85" t="s">
        <v>14</v>
      </c>
      <c r="F28" s="81" t="s">
        <v>21</v>
      </c>
      <c r="G28" s="123">
        <v>10000</v>
      </c>
      <c r="H28" s="124">
        <f t="shared" si="0"/>
        <v>0.68870523415977958</v>
      </c>
      <c r="I28" s="124">
        <f t="shared" si="1"/>
        <v>1.1478420569329659</v>
      </c>
      <c r="J28" s="204">
        <v>0.375</v>
      </c>
      <c r="K28" s="147" t="s">
        <v>352</v>
      </c>
      <c r="L28" s="147" t="s">
        <v>353</v>
      </c>
    </row>
    <row r="29" spans="1:12" s="14" customFormat="1" ht="27.6" customHeight="1" x14ac:dyDescent="0.2">
      <c r="A29" s="120" t="s">
        <v>319</v>
      </c>
      <c r="B29" s="120" t="s">
        <v>260</v>
      </c>
      <c r="C29" s="84">
        <v>30</v>
      </c>
      <c r="D29" s="84">
        <v>45</v>
      </c>
      <c r="E29" s="85" t="s">
        <v>13</v>
      </c>
      <c r="F29" s="81" t="s">
        <v>297</v>
      </c>
      <c r="G29" s="123">
        <v>19600</v>
      </c>
      <c r="H29" s="124">
        <f t="shared" si="0"/>
        <v>13.49862258953168</v>
      </c>
      <c r="I29" s="124">
        <f t="shared" si="1"/>
        <v>20.24793388429752</v>
      </c>
      <c r="J29" s="206">
        <v>0.75</v>
      </c>
      <c r="K29" s="132" t="s">
        <v>307</v>
      </c>
      <c r="L29" s="132" t="s">
        <v>308</v>
      </c>
    </row>
    <row r="30" spans="1:12" s="14" customFormat="1" ht="27.6" customHeight="1" x14ac:dyDescent="0.2">
      <c r="A30" s="120" t="s">
        <v>331</v>
      </c>
      <c r="B30" s="120" t="s">
        <v>261</v>
      </c>
      <c r="C30" s="84">
        <v>30</v>
      </c>
      <c r="D30" s="84">
        <v>45</v>
      </c>
      <c r="E30" s="85" t="s">
        <v>14</v>
      </c>
      <c r="F30" s="81" t="s">
        <v>277</v>
      </c>
      <c r="G30" s="123">
        <v>5000</v>
      </c>
      <c r="H30" s="124">
        <f t="shared" si="0"/>
        <v>3.443526170798898</v>
      </c>
      <c r="I30" s="124">
        <f t="shared" si="1"/>
        <v>5.1652892561983474</v>
      </c>
      <c r="J30" s="206">
        <v>1.25</v>
      </c>
      <c r="K30" s="132" t="s">
        <v>309</v>
      </c>
      <c r="L30" s="132" t="s">
        <v>310</v>
      </c>
    </row>
    <row r="31" spans="1:12" s="14" customFormat="1" ht="27.6" customHeight="1" x14ac:dyDescent="0.2">
      <c r="A31" s="120" t="s">
        <v>274</v>
      </c>
      <c r="B31" s="120" t="s">
        <v>274</v>
      </c>
      <c r="C31" s="84">
        <v>5</v>
      </c>
      <c r="D31" s="84">
        <v>8</v>
      </c>
      <c r="E31" s="85" t="s">
        <v>14</v>
      </c>
      <c r="F31" s="81" t="s">
        <v>351</v>
      </c>
      <c r="G31" s="123">
        <v>235000</v>
      </c>
      <c r="H31" s="124">
        <f t="shared" si="0"/>
        <v>26.974288337924701</v>
      </c>
      <c r="I31" s="124">
        <f t="shared" si="1"/>
        <v>43.158861340679522</v>
      </c>
      <c r="J31" s="205">
        <v>0.185</v>
      </c>
      <c r="K31" s="147" t="s">
        <v>339</v>
      </c>
      <c r="L31" s="147" t="s">
        <v>340</v>
      </c>
    </row>
    <row r="32" spans="1:12" s="14" customFormat="1" ht="27.6" customHeight="1" x14ac:dyDescent="0.2">
      <c r="A32" s="120" t="s">
        <v>703</v>
      </c>
      <c r="B32" s="120" t="s">
        <v>146</v>
      </c>
      <c r="C32" s="84">
        <v>4</v>
      </c>
      <c r="D32" s="84">
        <v>6</v>
      </c>
      <c r="E32" s="85" t="s">
        <v>14</v>
      </c>
      <c r="F32" s="81" t="s">
        <v>280</v>
      </c>
      <c r="G32" s="123">
        <v>34000</v>
      </c>
      <c r="H32" s="124">
        <f t="shared" si="0"/>
        <v>3.1221303948576677</v>
      </c>
      <c r="I32" s="124">
        <f t="shared" si="1"/>
        <v>4.6831955922865012</v>
      </c>
      <c r="J32" s="204">
        <v>0.625</v>
      </c>
      <c r="K32" s="132" t="s">
        <v>307</v>
      </c>
      <c r="L32" s="132" t="s">
        <v>308</v>
      </c>
    </row>
    <row r="33" spans="1:12" s="14" customFormat="1" ht="27.6" customHeight="1" x14ac:dyDescent="0.2">
      <c r="A33" s="127" t="s">
        <v>131</v>
      </c>
      <c r="B33" s="127" t="s">
        <v>131</v>
      </c>
      <c r="C33" s="128">
        <v>2</v>
      </c>
      <c r="D33" s="128">
        <v>3</v>
      </c>
      <c r="E33" s="129" t="s">
        <v>14</v>
      </c>
      <c r="F33" s="130" t="s">
        <v>21</v>
      </c>
      <c r="G33" s="131">
        <v>156960</v>
      </c>
      <c r="H33" s="134">
        <f t="shared" si="0"/>
        <v>7.2066115702479339</v>
      </c>
      <c r="I33" s="134">
        <f t="shared" si="1"/>
        <v>10.809917355371901</v>
      </c>
      <c r="J33" s="204">
        <v>0.375</v>
      </c>
      <c r="K33" s="133" t="s">
        <v>307</v>
      </c>
      <c r="L33" s="133" t="s">
        <v>308</v>
      </c>
    </row>
    <row r="34" spans="1:12" s="7" customFormat="1" ht="27.6" customHeight="1" x14ac:dyDescent="0.2">
      <c r="A34" s="120" t="s">
        <v>145</v>
      </c>
      <c r="B34" s="120" t="s">
        <v>145</v>
      </c>
      <c r="C34" s="84">
        <v>55</v>
      </c>
      <c r="D34" s="84">
        <v>83</v>
      </c>
      <c r="E34" s="85" t="s">
        <v>13</v>
      </c>
      <c r="F34" s="81" t="s">
        <v>349</v>
      </c>
      <c r="G34" s="123">
        <v>18160</v>
      </c>
      <c r="H34" s="124">
        <f t="shared" si="0"/>
        <v>22.929292929292931</v>
      </c>
      <c r="I34" s="124">
        <f t="shared" si="1"/>
        <v>34.602387511478419</v>
      </c>
      <c r="J34" s="204">
        <v>1.125</v>
      </c>
      <c r="K34" s="132" t="s">
        <v>141</v>
      </c>
      <c r="L34" s="132" t="s">
        <v>140</v>
      </c>
    </row>
    <row r="35" spans="1:12" s="7" customFormat="1" ht="27.6" customHeight="1" x14ac:dyDescent="0.2">
      <c r="A35" s="120" t="s">
        <v>122</v>
      </c>
      <c r="B35" s="120" t="s">
        <v>122</v>
      </c>
      <c r="C35" s="84">
        <v>15</v>
      </c>
      <c r="D35" s="84">
        <v>23</v>
      </c>
      <c r="E35" s="85" t="s">
        <v>13</v>
      </c>
      <c r="F35" s="81" t="s">
        <v>348</v>
      </c>
      <c r="G35" s="123">
        <v>190280</v>
      </c>
      <c r="H35" s="124">
        <f t="shared" si="0"/>
        <v>65.523415977961434</v>
      </c>
      <c r="I35" s="124">
        <f t="shared" si="1"/>
        <v>100.4692378328742</v>
      </c>
      <c r="J35" s="124">
        <v>0.25</v>
      </c>
      <c r="K35" s="132" t="s">
        <v>307</v>
      </c>
      <c r="L35" s="132" t="s">
        <v>308</v>
      </c>
    </row>
    <row r="36" spans="1:12" s="7" customFormat="1" ht="27.6" customHeight="1" x14ac:dyDescent="0.2">
      <c r="A36" s="120" t="s">
        <v>287</v>
      </c>
      <c r="B36" s="120" t="s">
        <v>287</v>
      </c>
      <c r="C36" s="84">
        <v>25</v>
      </c>
      <c r="D36" s="84">
        <v>38</v>
      </c>
      <c r="E36" s="85" t="s">
        <v>15</v>
      </c>
      <c r="F36" s="81" t="s">
        <v>277</v>
      </c>
      <c r="G36" s="123">
        <v>15000</v>
      </c>
      <c r="H36" s="124">
        <f t="shared" si="0"/>
        <v>8.6088154269972446</v>
      </c>
      <c r="I36" s="124">
        <f t="shared" si="1"/>
        <v>13.085399449035812</v>
      </c>
      <c r="J36" s="206">
        <v>1.25</v>
      </c>
      <c r="K36" s="132" t="s">
        <v>288</v>
      </c>
      <c r="L36" s="132" t="s">
        <v>288</v>
      </c>
    </row>
    <row r="37" spans="1:12" s="7" customFormat="1" ht="27.6" customHeight="1" x14ac:dyDescent="0.2">
      <c r="A37" s="120" t="s">
        <v>333</v>
      </c>
      <c r="B37" s="120" t="s">
        <v>299</v>
      </c>
      <c r="C37" s="84">
        <v>40</v>
      </c>
      <c r="D37" s="84">
        <v>60</v>
      </c>
      <c r="E37" s="85" t="s">
        <v>14</v>
      </c>
      <c r="F37" s="81" t="s">
        <v>20</v>
      </c>
      <c r="G37" s="123">
        <v>18500</v>
      </c>
      <c r="H37" s="124">
        <f t="shared" si="0"/>
        <v>16.988062442607898</v>
      </c>
      <c r="I37" s="124">
        <f t="shared" si="1"/>
        <v>25.482093663911847</v>
      </c>
      <c r="J37" s="209">
        <v>0.5</v>
      </c>
      <c r="K37" s="147" t="s">
        <v>354</v>
      </c>
      <c r="L37" s="147" t="s">
        <v>355</v>
      </c>
    </row>
    <row r="38" spans="1:12" s="7" customFormat="1" ht="27.6" customHeight="1" x14ac:dyDescent="0.2">
      <c r="A38" s="120" t="s">
        <v>118</v>
      </c>
      <c r="B38" s="120" t="s">
        <v>269</v>
      </c>
      <c r="C38" s="84">
        <v>25</v>
      </c>
      <c r="D38" s="84">
        <v>38</v>
      </c>
      <c r="E38" s="85" t="s">
        <v>16</v>
      </c>
      <c r="F38" s="81" t="s">
        <v>19</v>
      </c>
      <c r="G38" s="123">
        <v>17280</v>
      </c>
      <c r="H38" s="124">
        <f t="shared" si="0"/>
        <v>9.9173553719008272</v>
      </c>
      <c r="I38" s="124">
        <f t="shared" si="1"/>
        <v>15.074380165289256</v>
      </c>
      <c r="J38" s="209">
        <v>1</v>
      </c>
      <c r="K38" s="132" t="s">
        <v>135</v>
      </c>
      <c r="L38" s="132" t="s">
        <v>250</v>
      </c>
    </row>
    <row r="39" spans="1:12" s="7" customFormat="1" ht="27.6" customHeight="1" x14ac:dyDescent="0.2">
      <c r="A39" s="120" t="s">
        <v>332</v>
      </c>
      <c r="B39" s="120" t="s">
        <v>311</v>
      </c>
      <c r="C39" s="84">
        <v>30</v>
      </c>
      <c r="D39" s="84">
        <v>45</v>
      </c>
      <c r="E39" s="85" t="s">
        <v>15</v>
      </c>
      <c r="F39" s="81" t="s">
        <v>297</v>
      </c>
      <c r="G39" s="123">
        <v>3000</v>
      </c>
      <c r="H39" s="124">
        <f t="shared" si="0"/>
        <v>2.0661157024793386</v>
      </c>
      <c r="I39" s="124">
        <f t="shared" si="1"/>
        <v>3.0991735537190084</v>
      </c>
      <c r="J39" s="206">
        <v>0.75</v>
      </c>
      <c r="K39" s="132" t="s">
        <v>143</v>
      </c>
      <c r="L39" s="132" t="s">
        <v>142</v>
      </c>
    </row>
    <row r="40" spans="1:12" s="7" customFormat="1" ht="27.6" customHeight="1" x14ac:dyDescent="0.2">
      <c r="A40" s="120" t="s">
        <v>132</v>
      </c>
      <c r="B40" s="120" t="s">
        <v>270</v>
      </c>
      <c r="C40" s="84">
        <v>25</v>
      </c>
      <c r="D40" s="84">
        <v>38</v>
      </c>
      <c r="E40" s="85" t="s">
        <v>16</v>
      </c>
      <c r="F40" s="81" t="s">
        <v>297</v>
      </c>
      <c r="G40" s="123">
        <v>42240</v>
      </c>
      <c r="H40" s="124">
        <f t="shared" si="0"/>
        <v>24.242424242424242</v>
      </c>
      <c r="I40" s="124">
        <f t="shared" si="1"/>
        <v>36.848484848484851</v>
      </c>
      <c r="J40" s="206">
        <v>0.75</v>
      </c>
      <c r="K40" s="132" t="s">
        <v>135</v>
      </c>
      <c r="L40" s="132" t="s">
        <v>250</v>
      </c>
    </row>
    <row r="41" spans="1:12" s="7" customFormat="1" ht="27.6" customHeight="1" x14ac:dyDescent="0.2">
      <c r="A41" s="120" t="s">
        <v>276</v>
      </c>
      <c r="B41" s="120" t="s">
        <v>276</v>
      </c>
      <c r="C41" s="84">
        <v>1</v>
      </c>
      <c r="D41" s="84">
        <v>2</v>
      </c>
      <c r="E41" s="85" t="s">
        <v>15</v>
      </c>
      <c r="F41" s="81" t="s">
        <v>356</v>
      </c>
      <c r="G41" s="123">
        <v>8000</v>
      </c>
      <c r="H41" s="124">
        <f t="shared" si="0"/>
        <v>0.18365472910927455</v>
      </c>
      <c r="I41" s="124">
        <f t="shared" si="1"/>
        <v>0.3673094582185491</v>
      </c>
      <c r="J41" s="124">
        <v>2.25</v>
      </c>
      <c r="K41" s="132" t="s">
        <v>278</v>
      </c>
      <c r="L41" s="132" t="s">
        <v>278</v>
      </c>
    </row>
    <row r="42" spans="1:12" s="7" customFormat="1" ht="49.15" customHeight="1" x14ac:dyDescent="0.2">
      <c r="A42" s="120" t="s">
        <v>334</v>
      </c>
      <c r="B42" s="120" t="s">
        <v>300</v>
      </c>
      <c r="C42" s="84">
        <v>20</v>
      </c>
      <c r="D42" s="84">
        <v>30</v>
      </c>
      <c r="E42" s="85" t="s">
        <v>15</v>
      </c>
      <c r="F42" s="81" t="s">
        <v>357</v>
      </c>
      <c r="G42" s="123">
        <v>15000</v>
      </c>
      <c r="H42" s="124">
        <f t="shared" si="0"/>
        <v>6.887052341597796</v>
      </c>
      <c r="I42" s="124">
        <f t="shared" si="1"/>
        <v>10.330578512396695</v>
      </c>
      <c r="J42" s="209">
        <v>1.5</v>
      </c>
      <c r="K42" s="132" t="s">
        <v>278</v>
      </c>
      <c r="L42" s="132" t="s">
        <v>278</v>
      </c>
    </row>
    <row r="43" spans="1:12" s="7" customFormat="1" ht="27.6" customHeight="1" x14ac:dyDescent="0.2">
      <c r="A43" s="120" t="s">
        <v>251</v>
      </c>
      <c r="B43" s="120" t="s">
        <v>251</v>
      </c>
      <c r="C43" s="84">
        <v>50</v>
      </c>
      <c r="D43" s="84">
        <v>75</v>
      </c>
      <c r="E43" s="85" t="s">
        <v>13</v>
      </c>
      <c r="F43" s="81" t="s">
        <v>349</v>
      </c>
      <c r="G43" s="123">
        <v>22700</v>
      </c>
      <c r="H43" s="124">
        <f t="shared" si="0"/>
        <v>26.05601469237833</v>
      </c>
      <c r="I43" s="124">
        <f t="shared" si="1"/>
        <v>39.08402203856749</v>
      </c>
      <c r="J43" s="204">
        <v>1.125</v>
      </c>
      <c r="K43" s="132" t="s">
        <v>141</v>
      </c>
      <c r="L43" s="132" t="s">
        <v>144</v>
      </c>
    </row>
    <row r="44" spans="1:12" s="7" customFormat="1" ht="27.6" customHeight="1" x14ac:dyDescent="0.2">
      <c r="A44" s="120" t="s">
        <v>119</v>
      </c>
      <c r="B44" s="120" t="s">
        <v>119</v>
      </c>
      <c r="C44" s="84">
        <v>1</v>
      </c>
      <c r="D44" s="84">
        <v>2</v>
      </c>
      <c r="E44" s="85" t="s">
        <v>14</v>
      </c>
      <c r="F44" s="81" t="s">
        <v>21</v>
      </c>
      <c r="G44" s="123">
        <v>192800</v>
      </c>
      <c r="H44" s="124">
        <f t="shared" si="0"/>
        <v>4.4260789715335171</v>
      </c>
      <c r="I44" s="124">
        <f t="shared" si="1"/>
        <v>8.8521579430670343</v>
      </c>
      <c r="J44" s="204">
        <v>0.375</v>
      </c>
      <c r="K44" s="132" t="s">
        <v>307</v>
      </c>
      <c r="L44" s="132" t="s">
        <v>308</v>
      </c>
    </row>
    <row r="45" spans="1:12" s="7" customFormat="1" ht="27.6" customHeight="1" x14ac:dyDescent="0.2">
      <c r="A45" s="120" t="s">
        <v>704</v>
      </c>
      <c r="B45" s="120" t="s">
        <v>271</v>
      </c>
      <c r="C45" s="84">
        <v>15</v>
      </c>
      <c r="D45" s="84">
        <v>23</v>
      </c>
      <c r="E45" s="85" t="s">
        <v>14</v>
      </c>
      <c r="F45" s="81" t="s">
        <v>19</v>
      </c>
      <c r="G45" s="123">
        <v>16320</v>
      </c>
      <c r="H45" s="124">
        <f t="shared" si="0"/>
        <v>5.6198347107438016</v>
      </c>
      <c r="I45" s="124">
        <f t="shared" si="1"/>
        <v>8.6170798898071617</v>
      </c>
      <c r="J45" s="209">
        <v>1</v>
      </c>
      <c r="K45" s="132" t="s">
        <v>305</v>
      </c>
      <c r="L45" s="132" t="s">
        <v>306</v>
      </c>
    </row>
    <row r="46" spans="1:12" s="7" customFormat="1" ht="27.6" customHeight="1" x14ac:dyDescent="0.2">
      <c r="A46" s="120" t="s">
        <v>320</v>
      </c>
      <c r="B46" s="120" t="s">
        <v>272</v>
      </c>
      <c r="C46" s="84">
        <v>50</v>
      </c>
      <c r="D46" s="84">
        <v>75</v>
      </c>
      <c r="E46" s="85" t="s">
        <v>13</v>
      </c>
      <c r="F46" s="81" t="s">
        <v>349</v>
      </c>
      <c r="G46" s="123">
        <v>11360</v>
      </c>
      <c r="H46" s="124">
        <f t="shared" si="0"/>
        <v>13.039485766758494</v>
      </c>
      <c r="I46" s="124">
        <f t="shared" si="1"/>
        <v>19.55922865013774</v>
      </c>
      <c r="J46" s="204">
        <v>1.125</v>
      </c>
      <c r="K46" s="132" t="s">
        <v>313</v>
      </c>
      <c r="L46" s="132" t="s">
        <v>308</v>
      </c>
    </row>
    <row r="47" spans="1:12" s="7" customFormat="1" ht="27.6" customHeight="1" x14ac:dyDescent="0.2">
      <c r="A47" s="120" t="s">
        <v>252</v>
      </c>
      <c r="B47" s="120" t="s">
        <v>252</v>
      </c>
      <c r="C47" s="84">
        <v>50</v>
      </c>
      <c r="D47" s="84">
        <v>75</v>
      </c>
      <c r="E47" s="85" t="s">
        <v>13</v>
      </c>
      <c r="F47" s="81" t="s">
        <v>349</v>
      </c>
      <c r="G47" s="123">
        <v>11360</v>
      </c>
      <c r="H47" s="124">
        <f t="shared" si="0"/>
        <v>13.039485766758494</v>
      </c>
      <c r="I47" s="124">
        <f t="shared" si="1"/>
        <v>19.55922865013774</v>
      </c>
      <c r="J47" s="204">
        <v>1.125</v>
      </c>
      <c r="K47" s="132" t="s">
        <v>196</v>
      </c>
      <c r="L47" s="132" t="s">
        <v>140</v>
      </c>
    </row>
    <row r="48" spans="1:12" s="7" customFormat="1" ht="33" customHeight="1" x14ac:dyDescent="0.2">
      <c r="A48" s="120"/>
      <c r="B48" s="120"/>
      <c r="C48" s="84"/>
      <c r="D48" s="84"/>
      <c r="E48" s="85"/>
      <c r="F48" s="81"/>
      <c r="G48" s="123"/>
      <c r="H48" s="121"/>
      <c r="I48" s="121"/>
      <c r="J48" s="121"/>
      <c r="K48" s="122"/>
      <c r="L48" s="122"/>
    </row>
    <row r="50" spans="1:14" x14ac:dyDescent="0.2">
      <c r="A50" s="517" t="s">
        <v>241</v>
      </c>
      <c r="B50" s="517"/>
      <c r="C50" s="517"/>
      <c r="D50" s="517"/>
      <c r="E50" s="517"/>
      <c r="F50" s="517"/>
      <c r="G50" s="517"/>
      <c r="H50" s="517"/>
      <c r="I50" s="517"/>
      <c r="J50" s="517"/>
      <c r="K50" s="517"/>
      <c r="L50" s="517"/>
    </row>
    <row r="51" spans="1:14" ht="15" x14ac:dyDescent="0.25">
      <c r="A51" s="511" t="s">
        <v>242</v>
      </c>
      <c r="B51" s="511"/>
      <c r="C51" s="511"/>
      <c r="D51" s="511"/>
      <c r="E51" s="511"/>
      <c r="F51" s="511"/>
      <c r="G51" s="511"/>
      <c r="H51" s="511"/>
      <c r="I51" s="511"/>
      <c r="J51" s="511"/>
      <c r="K51" s="511"/>
      <c r="L51" s="511"/>
      <c r="M51" s="2"/>
      <c r="N51" s="2"/>
    </row>
    <row r="52" spans="1:14" ht="15" x14ac:dyDescent="0.25">
      <c r="A52" s="511" t="s">
        <v>243</v>
      </c>
      <c r="B52" s="511"/>
      <c r="C52" s="511"/>
      <c r="D52" s="511"/>
      <c r="E52" s="511"/>
      <c r="F52" s="511"/>
      <c r="G52" s="511"/>
      <c r="H52" s="511"/>
      <c r="I52" s="511"/>
      <c r="J52" s="511"/>
      <c r="K52" s="511"/>
      <c r="L52" s="511"/>
      <c r="M52" s="107"/>
      <c r="N52" s="107"/>
    </row>
    <row r="53" spans="1:14" ht="15" x14ac:dyDescent="0.25">
      <c r="A53" s="511" t="s">
        <v>244</v>
      </c>
      <c r="B53" s="511"/>
      <c r="C53" s="511"/>
      <c r="D53" s="511"/>
      <c r="E53" s="511"/>
      <c r="F53" s="511"/>
      <c r="G53" s="511"/>
      <c r="H53" s="511"/>
      <c r="I53" s="511"/>
      <c r="J53" s="511"/>
      <c r="K53" s="511"/>
      <c r="L53" s="511"/>
      <c r="M53" s="107"/>
      <c r="N53" s="107"/>
    </row>
    <row r="54" spans="1:14" ht="14.45" customHeight="1" x14ac:dyDescent="0.25">
      <c r="A54" s="514" t="s">
        <v>245</v>
      </c>
      <c r="B54" s="514"/>
      <c r="C54" s="514"/>
      <c r="D54" s="514"/>
      <c r="E54" s="514"/>
      <c r="F54" s="514"/>
      <c r="G54" s="514"/>
      <c r="H54" s="514"/>
      <c r="I54" s="514"/>
      <c r="J54" s="514"/>
      <c r="K54" s="514"/>
      <c r="L54" s="514"/>
      <c r="M54" s="2"/>
      <c r="N54" s="2"/>
    </row>
    <row r="55" spans="1:14" ht="14.45" customHeight="1" x14ac:dyDescent="0.25">
      <c r="A55" s="514" t="s">
        <v>246</v>
      </c>
      <c r="B55" s="514"/>
      <c r="C55" s="514"/>
      <c r="D55" s="514"/>
      <c r="E55" s="514"/>
      <c r="F55" s="514"/>
      <c r="G55" s="514"/>
      <c r="H55" s="514"/>
      <c r="I55" s="514"/>
      <c r="J55" s="514"/>
      <c r="K55" s="514"/>
      <c r="L55" s="514"/>
    </row>
    <row r="56" spans="1:14" ht="14.45" customHeight="1" x14ac:dyDescent="0.2">
      <c r="A56" s="515" t="s">
        <v>247</v>
      </c>
      <c r="B56" s="515"/>
      <c r="C56" s="515"/>
      <c r="D56" s="515"/>
      <c r="E56" s="515"/>
      <c r="F56" s="515"/>
      <c r="G56" s="515"/>
      <c r="H56" s="515"/>
      <c r="I56" s="515"/>
      <c r="J56" s="515"/>
      <c r="K56" s="515"/>
      <c r="L56" s="515"/>
    </row>
    <row r="57" spans="1:14" ht="15" customHeight="1" x14ac:dyDescent="0.2">
      <c r="A57" s="516" t="s">
        <v>248</v>
      </c>
      <c r="B57" s="516"/>
      <c r="C57" s="516"/>
      <c r="D57" s="516"/>
      <c r="E57" s="516"/>
      <c r="F57" s="516"/>
      <c r="G57" s="516"/>
      <c r="H57" s="516"/>
      <c r="I57" s="516"/>
      <c r="J57" s="516"/>
      <c r="K57" s="516"/>
      <c r="L57" s="516"/>
    </row>
    <row r="58" spans="1:14" ht="15" customHeight="1" x14ac:dyDescent="0.25">
      <c r="A58" s="511" t="s">
        <v>249</v>
      </c>
      <c r="B58" s="511"/>
      <c r="C58" s="511"/>
      <c r="D58" s="511"/>
      <c r="E58" s="511"/>
      <c r="F58" s="511"/>
      <c r="G58" s="511"/>
      <c r="H58" s="511"/>
      <c r="I58" s="511"/>
      <c r="J58" s="511"/>
      <c r="K58" s="511"/>
      <c r="L58" s="511"/>
    </row>
    <row r="61" spans="1:14" x14ac:dyDescent="0.2">
      <c r="A61" s="203" t="s">
        <v>426</v>
      </c>
      <c r="C61" s="203" t="s">
        <v>427</v>
      </c>
      <c r="D61" s="203" t="s">
        <v>429</v>
      </c>
      <c r="F61" s="203" t="s">
        <v>87</v>
      </c>
      <c r="G61" s="203" t="s">
        <v>444</v>
      </c>
    </row>
    <row r="62" spans="1:14" x14ac:dyDescent="0.2">
      <c r="A62" s="203" t="s">
        <v>424</v>
      </c>
      <c r="C62" s="203" t="s">
        <v>424</v>
      </c>
      <c r="D62" s="203" t="s">
        <v>424</v>
      </c>
      <c r="F62" s="227">
        <v>319</v>
      </c>
      <c r="G62" s="76" t="s">
        <v>443</v>
      </c>
    </row>
    <row r="63" spans="1:14" x14ac:dyDescent="0.2">
      <c r="A63" s="203" t="s">
        <v>71</v>
      </c>
      <c r="C63" s="203" t="s">
        <v>316</v>
      </c>
      <c r="D63" s="203" t="s">
        <v>430</v>
      </c>
      <c r="F63" s="225" t="s">
        <v>440</v>
      </c>
      <c r="G63" t="s">
        <v>30</v>
      </c>
    </row>
    <row r="64" spans="1:14" x14ac:dyDescent="0.2">
      <c r="A64" s="203" t="s">
        <v>72</v>
      </c>
      <c r="C64" s="203" t="s">
        <v>317</v>
      </c>
      <c r="D64" s="203" t="s">
        <v>431</v>
      </c>
      <c r="F64" s="228" t="s">
        <v>41</v>
      </c>
      <c r="G64" s="76" t="s">
        <v>431</v>
      </c>
    </row>
    <row r="65" spans="6:7" x14ac:dyDescent="0.2">
      <c r="F65" s="228" t="s">
        <v>47</v>
      </c>
      <c r="G65" s="76" t="s">
        <v>442</v>
      </c>
    </row>
    <row r="66" spans="6:7" x14ac:dyDescent="0.2">
      <c r="F66" s="2" t="s">
        <v>40</v>
      </c>
      <c r="G66" s="229" t="s">
        <v>445</v>
      </c>
    </row>
    <row r="67" spans="6:7" x14ac:dyDescent="0.2">
      <c r="F67" s="2" t="s">
        <v>49</v>
      </c>
    </row>
    <row r="68" spans="6:7" x14ac:dyDescent="0.2">
      <c r="F68" s="2" t="s">
        <v>42</v>
      </c>
    </row>
    <row r="69" spans="6:7" x14ac:dyDescent="0.2">
      <c r="F69" s="2" t="s">
        <v>46</v>
      </c>
    </row>
    <row r="70" spans="6:7" x14ac:dyDescent="0.2">
      <c r="F70" s="225" t="s">
        <v>439</v>
      </c>
    </row>
  </sheetData>
  <sheetProtection selectLockedCells="1"/>
  <autoFilter ref="A2:L47" xr:uid="{0DFD7EBB-30E7-4D58-BB07-92017CABBE7B}">
    <sortState ref="A3:L47">
      <sortCondition ref="B2:B47"/>
    </sortState>
  </autoFilter>
  <sortState ref="G62:G66">
    <sortCondition ref="G62"/>
  </sortState>
  <mergeCells count="10">
    <mergeCell ref="A58:L58"/>
    <mergeCell ref="A1:L1"/>
    <mergeCell ref="A53:L53"/>
    <mergeCell ref="A54:L54"/>
    <mergeCell ref="A55:L55"/>
    <mergeCell ref="A56:L56"/>
    <mergeCell ref="A57:L57"/>
    <mergeCell ref="A50:L50"/>
    <mergeCell ref="A51:L51"/>
    <mergeCell ref="A52:L52"/>
  </mergeCells>
  <printOptions gridLines="1"/>
  <pageMargins left="0.2" right="0.2"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FA42F-86B6-4CB3-A406-886580D9A1F0}">
  <sheetPr codeName="Sheet4">
    <tabColor theme="6" tint="0.39997558519241921"/>
  </sheetPr>
  <dimension ref="A1:G63"/>
  <sheetViews>
    <sheetView topLeftCell="A19" zoomScaleNormal="100" workbookViewId="0">
      <selection activeCell="A35" sqref="A35"/>
    </sheetView>
  </sheetViews>
  <sheetFormatPr defaultColWidth="9.140625" defaultRowHeight="12.75" x14ac:dyDescent="0.2"/>
  <cols>
    <col min="1" max="1" width="18.28515625" style="151" customWidth="1"/>
    <col min="2" max="2" width="20.7109375" style="151" customWidth="1"/>
    <col min="3" max="3" width="22.28515625" style="151" customWidth="1"/>
    <col min="4" max="4" width="10.140625" style="163" customWidth="1"/>
    <col min="5" max="5" width="4.140625" style="163" customWidth="1"/>
    <col min="6" max="6" width="24.5703125" style="164" customWidth="1"/>
    <col min="7" max="7" width="28.7109375" style="164" customWidth="1"/>
    <col min="8" max="16384" width="9.140625" style="151"/>
  </cols>
  <sheetData>
    <row r="1" spans="1:7" s="150" customFormat="1" ht="15" x14ac:dyDescent="0.2">
      <c r="A1" s="292"/>
      <c r="B1" s="533" t="s">
        <v>358</v>
      </c>
      <c r="C1" s="533"/>
      <c r="D1" s="293"/>
      <c r="E1" s="526" t="s">
        <v>179</v>
      </c>
      <c r="F1" s="531" t="s">
        <v>180</v>
      </c>
      <c r="G1" s="532"/>
    </row>
    <row r="2" spans="1:7" s="236" customFormat="1" ht="55.9" customHeight="1" x14ac:dyDescent="0.2">
      <c r="A2" s="289" t="s">
        <v>181</v>
      </c>
      <c r="B2" s="290" t="s">
        <v>384</v>
      </c>
      <c r="C2" s="290" t="s">
        <v>385</v>
      </c>
      <c r="D2" s="291" t="s">
        <v>359</v>
      </c>
      <c r="E2" s="527"/>
      <c r="F2" s="232" t="s">
        <v>182</v>
      </c>
      <c r="G2" s="232" t="s">
        <v>183</v>
      </c>
    </row>
    <row r="3" spans="1:7" x14ac:dyDescent="0.2">
      <c r="A3" s="521" t="s">
        <v>184</v>
      </c>
      <c r="B3" s="522"/>
      <c r="C3" s="522"/>
      <c r="D3" s="522"/>
      <c r="E3" s="522"/>
      <c r="F3" s="522"/>
      <c r="G3" s="522"/>
    </row>
    <row r="4" spans="1:7" ht="13.9" customHeight="1" x14ac:dyDescent="0.2">
      <c r="A4" s="152" t="s">
        <v>360</v>
      </c>
      <c r="B4" s="153" t="s">
        <v>185</v>
      </c>
      <c r="C4" s="153" t="s">
        <v>186</v>
      </c>
      <c r="D4" s="154" t="s">
        <v>336</v>
      </c>
      <c r="E4" s="154" t="s">
        <v>13</v>
      </c>
      <c r="F4" s="231" t="s">
        <v>361</v>
      </c>
      <c r="G4" s="231" t="s">
        <v>362</v>
      </c>
    </row>
    <row r="5" spans="1:7" ht="13.9" customHeight="1" x14ac:dyDescent="0.2">
      <c r="A5" s="152" t="s">
        <v>363</v>
      </c>
      <c r="B5" s="153" t="s">
        <v>185</v>
      </c>
      <c r="C5" s="153" t="s">
        <v>186</v>
      </c>
      <c r="D5" s="154" t="s">
        <v>336</v>
      </c>
      <c r="E5" s="154" t="s">
        <v>13</v>
      </c>
      <c r="F5" s="231" t="s">
        <v>364</v>
      </c>
      <c r="G5" s="231" t="s">
        <v>365</v>
      </c>
    </row>
    <row r="6" spans="1:7" ht="13.9" customHeight="1" x14ac:dyDescent="0.2">
      <c r="A6" s="152" t="s">
        <v>366</v>
      </c>
      <c r="B6" s="153" t="s">
        <v>189</v>
      </c>
      <c r="C6" s="153" t="s">
        <v>193</v>
      </c>
      <c r="D6" s="154" t="s">
        <v>347</v>
      </c>
      <c r="E6" s="154" t="s">
        <v>13</v>
      </c>
      <c r="F6" s="231" t="s">
        <v>361</v>
      </c>
      <c r="G6" s="231" t="s">
        <v>362</v>
      </c>
    </row>
    <row r="7" spans="1:7" x14ac:dyDescent="0.2">
      <c r="A7" s="152" t="s">
        <v>197</v>
      </c>
      <c r="B7" s="153" t="s">
        <v>198</v>
      </c>
      <c r="C7" s="153" t="s">
        <v>199</v>
      </c>
      <c r="D7" s="154" t="s">
        <v>367</v>
      </c>
      <c r="E7" s="154" t="s">
        <v>13</v>
      </c>
      <c r="F7" s="231" t="s">
        <v>361</v>
      </c>
      <c r="G7" s="231" t="s">
        <v>362</v>
      </c>
    </row>
    <row r="8" spans="1:7" ht="13.9" customHeight="1" x14ac:dyDescent="0.2">
      <c r="A8" s="152" t="s">
        <v>194</v>
      </c>
      <c r="B8" s="153" t="s">
        <v>368</v>
      </c>
      <c r="C8" s="153" t="s">
        <v>195</v>
      </c>
      <c r="D8" s="154" t="s">
        <v>336</v>
      </c>
      <c r="E8" s="154" t="s">
        <v>13</v>
      </c>
      <c r="F8" s="231" t="s">
        <v>196</v>
      </c>
      <c r="G8" s="231" t="s">
        <v>140</v>
      </c>
    </row>
    <row r="9" spans="1:7" x14ac:dyDescent="0.2">
      <c r="A9" s="152" t="s">
        <v>204</v>
      </c>
      <c r="B9" s="153" t="s">
        <v>185</v>
      </c>
      <c r="C9" s="153" t="s">
        <v>186</v>
      </c>
      <c r="D9" s="154" t="s">
        <v>336</v>
      </c>
      <c r="E9" s="154" t="s">
        <v>13</v>
      </c>
      <c r="F9" s="231" t="s">
        <v>196</v>
      </c>
      <c r="G9" s="231" t="s">
        <v>140</v>
      </c>
    </row>
    <row r="10" spans="1:7" x14ac:dyDescent="0.2">
      <c r="A10" s="152" t="s">
        <v>369</v>
      </c>
      <c r="B10" s="153" t="s">
        <v>185</v>
      </c>
      <c r="C10" s="153" t="s">
        <v>186</v>
      </c>
      <c r="D10" s="154" t="s">
        <v>336</v>
      </c>
      <c r="E10" s="154" t="s">
        <v>13</v>
      </c>
      <c r="F10" s="231" t="s">
        <v>361</v>
      </c>
      <c r="G10" s="231" t="s">
        <v>362</v>
      </c>
    </row>
    <row r="11" spans="1:7" x14ac:dyDescent="0.2">
      <c r="A11" s="152" t="s">
        <v>205</v>
      </c>
      <c r="B11" s="153" t="s">
        <v>185</v>
      </c>
      <c r="C11" s="153" t="s">
        <v>186</v>
      </c>
      <c r="D11" s="154" t="s">
        <v>336</v>
      </c>
      <c r="E11" s="154" t="s">
        <v>13</v>
      </c>
      <c r="F11" s="231" t="s">
        <v>196</v>
      </c>
      <c r="G11" s="231" t="s">
        <v>140</v>
      </c>
    </row>
    <row r="12" spans="1:7" ht="13.9" customHeight="1" x14ac:dyDescent="0.2">
      <c r="A12" s="152" t="s">
        <v>187</v>
      </c>
      <c r="B12" s="153" t="s">
        <v>188</v>
      </c>
      <c r="C12" s="153" t="s">
        <v>189</v>
      </c>
      <c r="D12" s="154" t="s">
        <v>347</v>
      </c>
      <c r="E12" s="154" t="s">
        <v>16</v>
      </c>
      <c r="F12" s="231" t="s">
        <v>370</v>
      </c>
      <c r="G12" s="231" t="s">
        <v>137</v>
      </c>
    </row>
    <row r="13" spans="1:7" ht="13.9" customHeight="1" x14ac:dyDescent="0.2">
      <c r="A13" s="152" t="s">
        <v>190</v>
      </c>
      <c r="B13" s="153" t="s">
        <v>188</v>
      </c>
      <c r="C13" s="153" t="s">
        <v>189</v>
      </c>
      <c r="D13" s="154" t="s">
        <v>218</v>
      </c>
      <c r="E13" s="154" t="s">
        <v>16</v>
      </c>
      <c r="F13" s="231" t="s">
        <v>370</v>
      </c>
      <c r="G13" s="231" t="s">
        <v>137</v>
      </c>
    </row>
    <row r="14" spans="1:7" ht="13.9" customHeight="1" x14ac:dyDescent="0.2">
      <c r="A14" s="152" t="s">
        <v>191</v>
      </c>
      <c r="B14" s="153" t="s">
        <v>188</v>
      </c>
      <c r="C14" s="153" t="s">
        <v>189</v>
      </c>
      <c r="D14" s="154" t="s">
        <v>347</v>
      </c>
      <c r="E14" s="154" t="s">
        <v>16</v>
      </c>
      <c r="F14" s="231" t="s">
        <v>370</v>
      </c>
      <c r="G14" s="231" t="s">
        <v>137</v>
      </c>
    </row>
    <row r="15" spans="1:7" ht="13.9" customHeight="1" x14ac:dyDescent="0.2">
      <c r="A15" s="152" t="s">
        <v>192</v>
      </c>
      <c r="B15" s="153" t="s">
        <v>188</v>
      </c>
      <c r="C15" s="153" t="s">
        <v>189</v>
      </c>
      <c r="D15" s="154" t="s">
        <v>347</v>
      </c>
      <c r="E15" s="154" t="s">
        <v>16</v>
      </c>
      <c r="F15" s="231" t="s">
        <v>370</v>
      </c>
      <c r="G15" s="231" t="s">
        <v>137</v>
      </c>
    </row>
    <row r="16" spans="1:7" ht="26.45" customHeight="1" x14ac:dyDescent="0.2">
      <c r="A16" s="230" t="s">
        <v>200</v>
      </c>
      <c r="B16" s="153" t="s">
        <v>201</v>
      </c>
      <c r="C16" s="153" t="s">
        <v>202</v>
      </c>
      <c r="D16" s="154" t="s">
        <v>371</v>
      </c>
      <c r="E16" s="154" t="s">
        <v>16</v>
      </c>
      <c r="F16" s="231" t="s">
        <v>370</v>
      </c>
      <c r="G16" s="231" t="s">
        <v>137</v>
      </c>
    </row>
    <row r="17" spans="1:7" ht="13.9" customHeight="1" x14ac:dyDescent="0.2">
      <c r="A17" s="152" t="s">
        <v>203</v>
      </c>
      <c r="B17" s="153" t="s">
        <v>201</v>
      </c>
      <c r="C17" s="153" t="s">
        <v>202</v>
      </c>
      <c r="D17" s="154" t="s">
        <v>347</v>
      </c>
      <c r="E17" s="154" t="s">
        <v>16</v>
      </c>
      <c r="F17" s="231" t="s">
        <v>370</v>
      </c>
      <c r="G17" s="231" t="s">
        <v>137</v>
      </c>
    </row>
    <row r="18" spans="1:7" ht="17.25" x14ac:dyDescent="0.2">
      <c r="A18" s="534" t="s">
        <v>449</v>
      </c>
      <c r="B18" s="535"/>
      <c r="C18" s="535"/>
      <c r="D18" s="535"/>
      <c r="E18" s="535"/>
      <c r="F18" s="535"/>
      <c r="G18" s="535"/>
    </row>
    <row r="19" spans="1:7" s="158" customFormat="1" ht="13.9" customHeight="1" x14ac:dyDescent="0.2">
      <c r="A19" s="155" t="s">
        <v>373</v>
      </c>
      <c r="B19" s="156" t="s">
        <v>210</v>
      </c>
      <c r="C19" s="156" t="s">
        <v>211</v>
      </c>
      <c r="D19" s="156" t="s">
        <v>226</v>
      </c>
      <c r="E19" s="156" t="s">
        <v>14</v>
      </c>
      <c r="F19" s="157" t="s">
        <v>374</v>
      </c>
      <c r="G19" s="157" t="s">
        <v>375</v>
      </c>
    </row>
    <row r="20" spans="1:7" s="158" customFormat="1" x14ac:dyDescent="0.2">
      <c r="A20" s="159" t="s">
        <v>225</v>
      </c>
      <c r="B20" s="156" t="s">
        <v>211</v>
      </c>
      <c r="C20" s="156" t="s">
        <v>213</v>
      </c>
      <c r="D20" s="160" t="s">
        <v>226</v>
      </c>
      <c r="E20" s="160" t="s">
        <v>14</v>
      </c>
      <c r="F20" s="157" t="s">
        <v>374</v>
      </c>
      <c r="G20" s="157" t="s">
        <v>376</v>
      </c>
    </row>
    <row r="21" spans="1:7" ht="13.9" customHeight="1" x14ac:dyDescent="0.2">
      <c r="A21" s="152" t="s">
        <v>208</v>
      </c>
      <c r="B21" s="153" t="s">
        <v>189</v>
      </c>
      <c r="C21" s="153" t="s">
        <v>193</v>
      </c>
      <c r="D21" s="153" t="s">
        <v>128</v>
      </c>
      <c r="E21" s="154" t="s">
        <v>14</v>
      </c>
      <c r="F21" s="231" t="s">
        <v>377</v>
      </c>
      <c r="G21" s="231" t="s">
        <v>139</v>
      </c>
    </row>
    <row r="22" spans="1:7" s="158" customFormat="1" x14ac:dyDescent="0.2">
      <c r="A22" s="155" t="s">
        <v>209</v>
      </c>
      <c r="B22" s="156" t="s">
        <v>210</v>
      </c>
      <c r="C22" s="156" t="s">
        <v>211</v>
      </c>
      <c r="D22" s="156" t="s">
        <v>226</v>
      </c>
      <c r="E22" s="156" t="s">
        <v>14</v>
      </c>
      <c r="F22" s="157" t="s">
        <v>374</v>
      </c>
      <c r="G22" s="157" t="s">
        <v>376</v>
      </c>
    </row>
    <row r="23" spans="1:7" ht="13.9" customHeight="1" x14ac:dyDescent="0.2">
      <c r="A23" s="152" t="s">
        <v>227</v>
      </c>
      <c r="B23" s="153" t="s">
        <v>228</v>
      </c>
      <c r="C23" s="153" t="s">
        <v>229</v>
      </c>
      <c r="D23" s="154" t="s">
        <v>128</v>
      </c>
      <c r="E23" s="154" t="s">
        <v>14</v>
      </c>
      <c r="F23" s="231" t="s">
        <v>361</v>
      </c>
      <c r="G23" s="231" t="s">
        <v>362</v>
      </c>
    </row>
    <row r="24" spans="1:7" s="158" customFormat="1" ht="13.9" customHeight="1" x14ac:dyDescent="0.2">
      <c r="A24" s="155" t="s">
        <v>212</v>
      </c>
      <c r="B24" s="156" t="s">
        <v>211</v>
      </c>
      <c r="C24" s="156" t="s">
        <v>213</v>
      </c>
      <c r="D24" s="156" t="s">
        <v>341</v>
      </c>
      <c r="E24" s="156" t="s">
        <v>14</v>
      </c>
      <c r="F24" s="157" t="s">
        <v>374</v>
      </c>
      <c r="G24" s="157" t="s">
        <v>376</v>
      </c>
    </row>
    <row r="25" spans="1:7" ht="13.9" customHeight="1" x14ac:dyDescent="0.2">
      <c r="A25" s="230" t="s">
        <v>230</v>
      </c>
      <c r="B25" s="153" t="s">
        <v>228</v>
      </c>
      <c r="C25" s="153" t="s">
        <v>229</v>
      </c>
      <c r="D25" s="154" t="s">
        <v>218</v>
      </c>
      <c r="E25" s="154" t="s">
        <v>14</v>
      </c>
      <c r="F25" s="231" t="s">
        <v>361</v>
      </c>
      <c r="G25" s="231" t="s">
        <v>362</v>
      </c>
    </row>
    <row r="26" spans="1:7" ht="13.9" customHeight="1" x14ac:dyDescent="0.2">
      <c r="A26" s="152" t="s">
        <v>231</v>
      </c>
      <c r="B26" s="153" t="s">
        <v>216</v>
      </c>
      <c r="C26" s="153" t="s">
        <v>210</v>
      </c>
      <c r="D26" s="154" t="s">
        <v>226</v>
      </c>
      <c r="E26" s="154" t="s">
        <v>14</v>
      </c>
      <c r="F26" s="231" t="s">
        <v>361</v>
      </c>
      <c r="G26" s="231" t="s">
        <v>362</v>
      </c>
    </row>
    <row r="27" spans="1:7" x14ac:dyDescent="0.2">
      <c r="A27" s="152" t="s">
        <v>232</v>
      </c>
      <c r="B27" s="153" t="s">
        <v>215</v>
      </c>
      <c r="C27" s="153" t="s">
        <v>216</v>
      </c>
      <c r="D27" s="154" t="s">
        <v>226</v>
      </c>
      <c r="E27" s="154" t="s">
        <v>14</v>
      </c>
      <c r="F27" s="231" t="s">
        <v>361</v>
      </c>
      <c r="G27" s="231" t="s">
        <v>362</v>
      </c>
    </row>
    <row r="28" spans="1:7" s="158" customFormat="1" x14ac:dyDescent="0.2">
      <c r="A28" s="159" t="s">
        <v>217</v>
      </c>
      <c r="B28" s="156" t="s">
        <v>210</v>
      </c>
      <c r="C28" s="156" t="s">
        <v>211</v>
      </c>
      <c r="D28" s="156" t="s">
        <v>341</v>
      </c>
      <c r="E28" s="160" t="s">
        <v>14</v>
      </c>
      <c r="F28" s="157" t="s">
        <v>196</v>
      </c>
      <c r="G28" s="157" t="s">
        <v>140</v>
      </c>
    </row>
    <row r="29" spans="1:7" ht="13.9" customHeight="1" x14ac:dyDescent="0.2">
      <c r="A29" s="152" t="s">
        <v>378</v>
      </c>
      <c r="B29" s="153" t="s">
        <v>193</v>
      </c>
      <c r="C29" s="153" t="s">
        <v>206</v>
      </c>
      <c r="D29" s="154" t="s">
        <v>347</v>
      </c>
      <c r="E29" s="154" t="s">
        <v>15</v>
      </c>
      <c r="F29" s="231" t="s">
        <v>207</v>
      </c>
      <c r="G29" s="231" t="s">
        <v>238</v>
      </c>
    </row>
    <row r="30" spans="1:7" s="158" customFormat="1" ht="13.9" customHeight="1" x14ac:dyDescent="0.2">
      <c r="A30" s="159" t="s">
        <v>223</v>
      </c>
      <c r="B30" s="156" t="s">
        <v>201</v>
      </c>
      <c r="C30" s="156" t="s">
        <v>202</v>
      </c>
      <c r="D30" s="160" t="s">
        <v>224</v>
      </c>
      <c r="E30" s="160" t="s">
        <v>15</v>
      </c>
      <c r="F30" s="157" t="s">
        <v>379</v>
      </c>
      <c r="G30" s="157" t="s">
        <v>379</v>
      </c>
    </row>
    <row r="31" spans="1:7" s="158" customFormat="1" x14ac:dyDescent="0.2">
      <c r="A31" s="159" t="s">
        <v>214</v>
      </c>
      <c r="B31" s="156" t="s">
        <v>215</v>
      </c>
      <c r="C31" s="156" t="s">
        <v>216</v>
      </c>
      <c r="D31" s="160" t="s">
        <v>380</v>
      </c>
      <c r="E31" s="160" t="s">
        <v>15</v>
      </c>
      <c r="F31" s="156" t="s">
        <v>370</v>
      </c>
      <c r="G31" s="156" t="s">
        <v>370</v>
      </c>
    </row>
    <row r="32" spans="1:7" s="161" customFormat="1" ht="17.25" x14ac:dyDescent="0.2">
      <c r="A32" s="534" t="s">
        <v>448</v>
      </c>
      <c r="B32" s="535"/>
      <c r="C32" s="535"/>
      <c r="D32" s="535"/>
      <c r="E32" s="535"/>
      <c r="F32" s="535"/>
      <c r="G32" s="535"/>
    </row>
    <row r="33" spans="1:7" ht="13.9" customHeight="1" x14ac:dyDescent="0.2">
      <c r="A33" s="152" t="s">
        <v>381</v>
      </c>
      <c r="B33" s="153" t="s">
        <v>234</v>
      </c>
      <c r="C33" s="153" t="s">
        <v>235</v>
      </c>
      <c r="D33" s="154" t="s">
        <v>226</v>
      </c>
      <c r="E33" s="154" t="s">
        <v>14</v>
      </c>
      <c r="F33" s="231" t="s">
        <v>382</v>
      </c>
      <c r="G33" s="231" t="s">
        <v>383</v>
      </c>
    </row>
    <row r="34" spans="1:7" s="150" customFormat="1" ht="15" x14ac:dyDescent="0.2">
      <c r="A34" s="294"/>
      <c r="B34" s="528" t="s">
        <v>358</v>
      </c>
      <c r="C34" s="529"/>
      <c r="D34" s="295"/>
      <c r="E34" s="526" t="s">
        <v>179</v>
      </c>
      <c r="F34" s="531" t="s">
        <v>180</v>
      </c>
      <c r="G34" s="532"/>
    </row>
    <row r="35" spans="1:7" s="150" customFormat="1" ht="63.6" customHeight="1" x14ac:dyDescent="0.2">
      <c r="A35" s="289" t="s">
        <v>181</v>
      </c>
      <c r="B35" s="290" t="s">
        <v>384</v>
      </c>
      <c r="C35" s="290" t="s">
        <v>385</v>
      </c>
      <c r="D35" s="291" t="s">
        <v>359</v>
      </c>
      <c r="E35" s="530"/>
      <c r="F35" s="232" t="s">
        <v>182</v>
      </c>
      <c r="G35" s="232" t="s">
        <v>183</v>
      </c>
    </row>
    <row r="36" spans="1:7" ht="15" x14ac:dyDescent="0.2">
      <c r="A36" s="521" t="s">
        <v>447</v>
      </c>
      <c r="B36" s="522"/>
      <c r="C36" s="522"/>
      <c r="D36" s="522"/>
      <c r="E36" s="522"/>
      <c r="F36" s="522"/>
      <c r="G36" s="522"/>
    </row>
    <row r="37" spans="1:7" s="158" customFormat="1" ht="13.9" customHeight="1" x14ac:dyDescent="0.2">
      <c r="A37" s="159" t="s">
        <v>387</v>
      </c>
      <c r="B37" s="156" t="s">
        <v>236</v>
      </c>
      <c r="C37" s="156" t="s">
        <v>237</v>
      </c>
      <c r="D37" s="160" t="s">
        <v>226</v>
      </c>
      <c r="E37" s="160" t="s">
        <v>14</v>
      </c>
      <c r="F37" s="157" t="s">
        <v>238</v>
      </c>
      <c r="G37" s="157" t="s">
        <v>388</v>
      </c>
    </row>
    <row r="38" spans="1:7" s="158" customFormat="1" ht="13.9" customHeight="1" x14ac:dyDescent="0.2">
      <c r="A38" s="159" t="s">
        <v>389</v>
      </c>
      <c r="B38" s="156" t="s">
        <v>211</v>
      </c>
      <c r="C38" s="156" t="s">
        <v>213</v>
      </c>
      <c r="D38" s="160" t="s">
        <v>226</v>
      </c>
      <c r="E38" s="160" t="s">
        <v>14</v>
      </c>
      <c r="F38" s="157" t="s">
        <v>137</v>
      </c>
      <c r="G38" s="157" t="s">
        <v>390</v>
      </c>
    </row>
    <row r="39" spans="1:7" x14ac:dyDescent="0.2">
      <c r="A39" s="152" t="s">
        <v>391</v>
      </c>
      <c r="B39" s="153" t="s">
        <v>213</v>
      </c>
      <c r="C39" s="153" t="s">
        <v>234</v>
      </c>
      <c r="D39" s="154" t="s">
        <v>226</v>
      </c>
      <c r="E39" s="154" t="s">
        <v>14</v>
      </c>
      <c r="F39" s="231" t="s">
        <v>137</v>
      </c>
      <c r="G39" s="231" t="s">
        <v>390</v>
      </c>
    </row>
    <row r="40" spans="1:7" x14ac:dyDescent="0.2">
      <c r="A40" s="152" t="s">
        <v>392</v>
      </c>
      <c r="B40" s="153" t="s">
        <v>239</v>
      </c>
      <c r="C40" s="153" t="s">
        <v>198</v>
      </c>
      <c r="D40" s="154" t="s">
        <v>226</v>
      </c>
      <c r="E40" s="154" t="s">
        <v>14</v>
      </c>
      <c r="F40" s="231" t="s">
        <v>137</v>
      </c>
      <c r="G40" s="231" t="s">
        <v>390</v>
      </c>
    </row>
    <row r="41" spans="1:7" ht="13.15" customHeight="1" x14ac:dyDescent="0.2">
      <c r="A41" s="152" t="s">
        <v>393</v>
      </c>
      <c r="B41" s="153" t="s">
        <v>213</v>
      </c>
      <c r="C41" s="153" t="s">
        <v>234</v>
      </c>
      <c r="D41" s="154" t="s">
        <v>226</v>
      </c>
      <c r="E41" s="154" t="s">
        <v>14</v>
      </c>
      <c r="F41" s="231" t="s">
        <v>394</v>
      </c>
      <c r="G41" s="231" t="s">
        <v>395</v>
      </c>
    </row>
    <row r="42" spans="1:7" x14ac:dyDescent="0.2">
      <c r="A42" s="152" t="s">
        <v>396</v>
      </c>
      <c r="B42" s="153" t="s">
        <v>211</v>
      </c>
      <c r="C42" s="153" t="s">
        <v>213</v>
      </c>
      <c r="D42" s="154" t="s">
        <v>226</v>
      </c>
      <c r="E42" s="154" t="s">
        <v>14</v>
      </c>
      <c r="F42" s="231" t="s">
        <v>382</v>
      </c>
      <c r="G42" s="231" t="s">
        <v>383</v>
      </c>
    </row>
    <row r="43" spans="1:7" s="158" customFormat="1" x14ac:dyDescent="0.2">
      <c r="A43" s="159" t="s">
        <v>397</v>
      </c>
      <c r="B43" s="156" t="s">
        <v>236</v>
      </c>
      <c r="C43" s="156" t="s">
        <v>237</v>
      </c>
      <c r="D43" s="162" t="s">
        <v>398</v>
      </c>
      <c r="E43" s="160" t="s">
        <v>14</v>
      </c>
      <c r="F43" s="157" t="s">
        <v>207</v>
      </c>
      <c r="G43" s="157" t="s">
        <v>238</v>
      </c>
    </row>
    <row r="44" spans="1:7" ht="13.9" customHeight="1" x14ac:dyDescent="0.2">
      <c r="A44" s="152" t="s">
        <v>399</v>
      </c>
      <c r="B44" s="153" t="s">
        <v>189</v>
      </c>
      <c r="C44" s="153" t="s">
        <v>193</v>
      </c>
      <c r="D44" s="154" t="s">
        <v>224</v>
      </c>
      <c r="E44" s="154" t="s">
        <v>14</v>
      </c>
      <c r="F44" s="231" t="s">
        <v>374</v>
      </c>
      <c r="G44" s="231" t="s">
        <v>376</v>
      </c>
    </row>
    <row r="45" spans="1:7" s="158" customFormat="1" x14ac:dyDescent="0.2">
      <c r="A45" s="159" t="s">
        <v>219</v>
      </c>
      <c r="B45" s="156" t="s">
        <v>185</v>
      </c>
      <c r="C45" s="156" t="s">
        <v>186</v>
      </c>
      <c r="D45" s="160" t="s">
        <v>224</v>
      </c>
      <c r="E45" s="160" t="s">
        <v>14</v>
      </c>
      <c r="F45" s="157" t="s">
        <v>374</v>
      </c>
      <c r="G45" s="157" t="s">
        <v>376</v>
      </c>
    </row>
    <row r="46" spans="1:7" s="158" customFormat="1" x14ac:dyDescent="0.2">
      <c r="A46" s="159" t="s">
        <v>220</v>
      </c>
      <c r="B46" s="156" t="s">
        <v>221</v>
      </c>
      <c r="C46" s="156" t="s">
        <v>222</v>
      </c>
      <c r="D46" s="162" t="s">
        <v>400</v>
      </c>
      <c r="E46" s="160" t="s">
        <v>14</v>
      </c>
      <c r="F46" s="156" t="s">
        <v>401</v>
      </c>
      <c r="G46" s="156" t="s">
        <v>402</v>
      </c>
    </row>
    <row r="47" spans="1:7" s="158" customFormat="1" ht="13.9" customHeight="1" x14ac:dyDescent="0.2">
      <c r="A47" s="159" t="s">
        <v>403</v>
      </c>
      <c r="B47" s="156" t="s">
        <v>221</v>
      </c>
      <c r="C47" s="156" t="s">
        <v>222</v>
      </c>
      <c r="D47" s="160" t="s">
        <v>128</v>
      </c>
      <c r="E47" s="160" t="s">
        <v>14</v>
      </c>
      <c r="F47" s="157" t="s">
        <v>404</v>
      </c>
      <c r="G47" s="157" t="s">
        <v>405</v>
      </c>
    </row>
    <row r="48" spans="1:7" ht="13.15" customHeight="1" x14ac:dyDescent="0.2">
      <c r="A48" s="152" t="s">
        <v>406</v>
      </c>
      <c r="B48" s="153" t="s">
        <v>229</v>
      </c>
      <c r="C48" s="153" t="s">
        <v>240</v>
      </c>
      <c r="D48" s="154" t="s">
        <v>226</v>
      </c>
      <c r="E48" s="154" t="s">
        <v>14</v>
      </c>
      <c r="F48" s="231" t="s">
        <v>394</v>
      </c>
      <c r="G48" s="231" t="s">
        <v>407</v>
      </c>
    </row>
    <row r="49" spans="1:7" ht="13.9" customHeight="1" x14ac:dyDescent="0.2">
      <c r="A49" s="152" t="s">
        <v>408</v>
      </c>
      <c r="B49" s="153" t="s">
        <v>198</v>
      </c>
      <c r="C49" s="153" t="s">
        <v>199</v>
      </c>
      <c r="D49" s="154" t="s">
        <v>371</v>
      </c>
      <c r="E49" s="154" t="s">
        <v>14</v>
      </c>
      <c r="F49" s="231" t="s">
        <v>382</v>
      </c>
      <c r="G49" s="231" t="s">
        <v>383</v>
      </c>
    </row>
    <row r="50" spans="1:7" ht="13.9" customHeight="1" x14ac:dyDescent="0.2">
      <c r="A50" s="152" t="s">
        <v>409</v>
      </c>
      <c r="B50" s="153" t="s">
        <v>189</v>
      </c>
      <c r="C50" s="153" t="s">
        <v>193</v>
      </c>
      <c r="D50" s="154" t="s">
        <v>224</v>
      </c>
      <c r="E50" s="154" t="s">
        <v>15</v>
      </c>
      <c r="F50" s="231" t="s">
        <v>410</v>
      </c>
      <c r="G50" s="231" t="s">
        <v>137</v>
      </c>
    </row>
    <row r="51" spans="1:7" ht="13.9" customHeight="1" x14ac:dyDescent="0.2">
      <c r="A51" s="152" t="s">
        <v>411</v>
      </c>
      <c r="B51" s="153" t="s">
        <v>189</v>
      </c>
      <c r="C51" s="153" t="s">
        <v>193</v>
      </c>
      <c r="D51" s="154" t="s">
        <v>347</v>
      </c>
      <c r="E51" s="154" t="s">
        <v>15</v>
      </c>
      <c r="F51" s="231" t="s">
        <v>207</v>
      </c>
      <c r="G51" s="231" t="s">
        <v>412</v>
      </c>
    </row>
    <row r="52" spans="1:7" s="158" customFormat="1" x14ac:dyDescent="0.2">
      <c r="A52" s="159" t="s">
        <v>413</v>
      </c>
      <c r="B52" s="156" t="s">
        <v>188</v>
      </c>
      <c r="C52" s="156" t="s">
        <v>189</v>
      </c>
      <c r="D52" s="160" t="s">
        <v>414</v>
      </c>
      <c r="E52" s="160" t="s">
        <v>15</v>
      </c>
      <c r="F52" s="156" t="s">
        <v>370</v>
      </c>
      <c r="G52" s="156" t="s">
        <v>370</v>
      </c>
    </row>
    <row r="53" spans="1:7" ht="19.149999999999999" customHeight="1" x14ac:dyDescent="0.2">
      <c r="A53" s="521" t="s">
        <v>241</v>
      </c>
      <c r="B53" s="522"/>
      <c r="C53" s="522"/>
      <c r="D53" s="522"/>
      <c r="E53" s="522"/>
      <c r="F53" s="522"/>
      <c r="G53" s="522"/>
    </row>
    <row r="54" spans="1:7" ht="16.149999999999999" customHeight="1" x14ac:dyDescent="0.2">
      <c r="A54" s="518" t="s">
        <v>242</v>
      </c>
      <c r="B54" s="518"/>
      <c r="C54" s="518"/>
      <c r="D54" s="518"/>
      <c r="E54" s="518"/>
      <c r="F54" s="518"/>
      <c r="G54" s="518"/>
    </row>
    <row r="55" spans="1:7" ht="16.149999999999999" customHeight="1" x14ac:dyDescent="0.25">
      <c r="A55" s="525" t="s">
        <v>450</v>
      </c>
      <c r="B55" s="519"/>
      <c r="C55" s="519"/>
      <c r="D55" s="519"/>
      <c r="E55" s="519"/>
      <c r="F55" s="519"/>
      <c r="G55" s="519"/>
    </row>
    <row r="56" spans="1:7" ht="16.149999999999999" customHeight="1" x14ac:dyDescent="0.2">
      <c r="A56" s="519" t="s">
        <v>451</v>
      </c>
      <c r="B56" s="524"/>
      <c r="C56" s="524"/>
      <c r="D56" s="524"/>
      <c r="E56" s="524"/>
      <c r="F56" s="524"/>
      <c r="G56" s="524"/>
    </row>
    <row r="57" spans="1:7" ht="16.149999999999999" customHeight="1" x14ac:dyDescent="0.2">
      <c r="A57" s="519" t="s">
        <v>415</v>
      </c>
      <c r="B57" s="524"/>
      <c r="C57" s="524"/>
      <c r="D57" s="524"/>
      <c r="E57" s="524"/>
      <c r="F57" s="524"/>
      <c r="G57" s="524"/>
    </row>
    <row r="58" spans="1:7" ht="16.149999999999999" customHeight="1" x14ac:dyDescent="0.2">
      <c r="A58" s="520" t="s">
        <v>416</v>
      </c>
      <c r="B58" s="520"/>
      <c r="C58" s="520"/>
      <c r="D58" s="520"/>
      <c r="E58" s="520"/>
      <c r="F58" s="520"/>
      <c r="G58" s="520"/>
    </row>
    <row r="59" spans="1:7" ht="16.149999999999999" customHeight="1" x14ac:dyDescent="0.2">
      <c r="A59" s="520" t="s">
        <v>417</v>
      </c>
      <c r="B59" s="523"/>
      <c r="C59" s="523"/>
      <c r="D59" s="523"/>
      <c r="E59" s="523"/>
      <c r="F59" s="523"/>
      <c r="G59" s="523"/>
    </row>
    <row r="60" spans="1:7" ht="16.149999999999999" customHeight="1" x14ac:dyDescent="0.2">
      <c r="A60" s="520" t="s">
        <v>446</v>
      </c>
      <c r="B60" s="523"/>
      <c r="C60" s="523"/>
      <c r="D60" s="523"/>
      <c r="E60" s="523"/>
      <c r="F60" s="523"/>
      <c r="G60" s="523"/>
    </row>
    <row r="61" spans="1:7" ht="16.149999999999999" customHeight="1" x14ac:dyDescent="0.2">
      <c r="A61" s="518" t="s">
        <v>418</v>
      </c>
      <c r="B61" s="518"/>
      <c r="C61" s="518"/>
      <c r="D61" s="518"/>
      <c r="E61" s="518"/>
      <c r="F61" s="518"/>
      <c r="G61" s="518"/>
    </row>
    <row r="62" spans="1:7" ht="30.6" customHeight="1" x14ac:dyDescent="0.2">
      <c r="A62" s="519" t="s">
        <v>248</v>
      </c>
      <c r="B62" s="519"/>
      <c r="C62" s="519"/>
      <c r="D62" s="519"/>
      <c r="E62" s="519"/>
      <c r="F62" s="519"/>
      <c r="G62" s="519"/>
    </row>
    <row r="63" spans="1:7" ht="37.15" customHeight="1" x14ac:dyDescent="0.2">
      <c r="A63" s="520" t="s">
        <v>419</v>
      </c>
      <c r="B63" s="520"/>
      <c r="C63" s="520"/>
      <c r="D63" s="520"/>
      <c r="E63" s="520"/>
      <c r="F63" s="520"/>
      <c r="G63" s="520"/>
    </row>
  </sheetData>
  <sheetProtection algorithmName="SHA-512" hashValue="xlB6R1TitgdY0u5MhG44ISc09X15Czg/vRFzvLhAh98zpiUGaG0h5uVhH1RMpQBzpMAm9ll0hY2XBmZG1iNMZQ==" saltValue="9644vwdIljGqn/bQTb1QOQ==" spinCount="100000" sheet="1" selectLockedCells="1"/>
  <mergeCells count="21">
    <mergeCell ref="E1:E2"/>
    <mergeCell ref="B34:C34"/>
    <mergeCell ref="E34:E35"/>
    <mergeCell ref="F34:G34"/>
    <mergeCell ref="B1:C1"/>
    <mergeCell ref="F1:G1"/>
    <mergeCell ref="A3:G3"/>
    <mergeCell ref="A18:G18"/>
    <mergeCell ref="A32:G32"/>
    <mergeCell ref="A61:G61"/>
    <mergeCell ref="A62:G62"/>
    <mergeCell ref="A63:G63"/>
    <mergeCell ref="A58:G58"/>
    <mergeCell ref="A36:G36"/>
    <mergeCell ref="A59:G59"/>
    <mergeCell ref="A54:G54"/>
    <mergeCell ref="A53:G53"/>
    <mergeCell ref="A56:G56"/>
    <mergeCell ref="A57:G57"/>
    <mergeCell ref="A55:G55"/>
    <mergeCell ref="A60:G60"/>
  </mergeCells>
  <pageMargins left="0.25" right="0.25" top="0.75" bottom="0.75" header="0.3" footer="0.3"/>
  <pageSetup orientation="landscape" r:id="rId1"/>
  <headerFooter>
    <oddHeader>&amp;CTable 1
Common Cover Crops Recommended for Planting in Minnesota</oddHeader>
    <oddFooter>&amp;LMinnesota Agronomy Technical Note 33&amp;RNovember 2018</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E291C-82F9-4C13-A54A-AD5ACC86D104}">
  <sheetPr>
    <tabColor rgb="FFFFFF99"/>
    <pageSetUpPr fitToPage="1"/>
  </sheetPr>
  <dimension ref="A1:AQ64"/>
  <sheetViews>
    <sheetView zoomScale="95" zoomScaleNormal="95" workbookViewId="0">
      <selection sqref="A1:AQ1"/>
    </sheetView>
  </sheetViews>
  <sheetFormatPr defaultColWidth="8.85546875" defaultRowHeight="15" x14ac:dyDescent="0.25"/>
  <cols>
    <col min="1" max="1" width="28.28515625" style="245" customWidth="1"/>
    <col min="2" max="2" width="4.5703125" style="241" customWidth="1"/>
    <col min="3" max="3" width="5.7109375" style="244" customWidth="1"/>
    <col min="4" max="4" width="6.28515625" style="242" customWidth="1"/>
    <col min="5" max="5" width="5.85546875" style="241" customWidth="1"/>
    <col min="6" max="6" width="4.28515625" style="241" customWidth="1"/>
    <col min="7" max="8" width="4.5703125" style="241" customWidth="1"/>
    <col min="9" max="10" width="4.28515625" style="241" customWidth="1"/>
    <col min="11" max="11" width="5.28515625" style="241" customWidth="1"/>
    <col min="12" max="12" width="4.28515625" style="241" customWidth="1"/>
    <col min="13" max="13" width="5.42578125" style="241" customWidth="1"/>
    <col min="14" max="14" width="11.85546875" style="241" customWidth="1"/>
    <col min="15" max="15" width="4.28515625" style="242" customWidth="1"/>
    <col min="16" max="18" width="4.28515625" style="241" customWidth="1"/>
    <col min="19" max="20" width="4.5703125" style="241" customWidth="1"/>
    <col min="21" max="21" width="8.28515625" style="244" customWidth="1"/>
    <col min="22" max="22" width="10.28515625" style="242" customWidth="1"/>
    <col min="23" max="23" width="3.7109375" style="243" customWidth="1"/>
    <col min="24" max="24" width="5" style="242" customWidth="1"/>
    <col min="25" max="27" width="4.28515625" style="241" customWidth="1"/>
    <col min="28" max="28" width="4.5703125" style="241" customWidth="1"/>
    <col min="29" max="30" width="4.28515625" style="241" customWidth="1"/>
    <col min="31" max="31" width="6.28515625" style="241" customWidth="1"/>
    <col min="32" max="33" width="4.28515625" style="241" customWidth="1"/>
    <col min="34" max="34" width="12.28515625" style="239" customWidth="1"/>
    <col min="35" max="35" width="12" style="239" customWidth="1"/>
    <col min="36" max="36" width="12.5703125" style="239" customWidth="1"/>
    <col min="37" max="37" width="11.7109375" style="239" customWidth="1"/>
    <col min="38" max="38" width="8.42578125" style="241" customWidth="1"/>
    <col min="39" max="39" width="7.42578125" style="239" customWidth="1"/>
    <col min="40" max="40" width="9.42578125" style="239" customWidth="1"/>
    <col min="41" max="41" width="6.28515625" style="240" customWidth="1"/>
    <col min="42" max="42" width="6.85546875" style="239" customWidth="1"/>
    <col min="43" max="43" width="67.42578125" style="238" customWidth="1"/>
    <col min="44" max="16384" width="8.85546875" style="237"/>
  </cols>
  <sheetData>
    <row r="1" spans="1:43" s="284" customFormat="1" ht="23.25" x14ac:dyDescent="0.35">
      <c r="A1" s="553" t="s">
        <v>700</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row>
    <row r="2" spans="1:43" x14ac:dyDescent="0.25">
      <c r="A2" s="547" t="s">
        <v>530</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row>
    <row r="3" spans="1:43" s="262" customFormat="1" ht="36" customHeight="1" x14ac:dyDescent="0.3">
      <c r="A3" s="274"/>
      <c r="B3" s="541" t="s">
        <v>529</v>
      </c>
      <c r="C3" s="541"/>
      <c r="D3" s="541"/>
      <c r="E3" s="541"/>
      <c r="F3" s="541"/>
      <c r="G3" s="541"/>
      <c r="H3" s="541"/>
      <c r="I3" s="541"/>
      <c r="J3" s="542" t="s">
        <v>528</v>
      </c>
      <c r="K3" s="543"/>
      <c r="L3" s="543"/>
      <c r="M3" s="543"/>
      <c r="N3" s="543"/>
      <c r="O3" s="544"/>
      <c r="P3" s="549" t="s">
        <v>527</v>
      </c>
      <c r="Q3" s="550"/>
      <c r="R3" s="550"/>
      <c r="S3" s="550"/>
      <c r="T3" s="550"/>
      <c r="U3" s="550"/>
      <c r="V3" s="550"/>
      <c r="W3" s="550"/>
      <c r="X3" s="550"/>
      <c r="Y3" s="550"/>
      <c r="Z3" s="551" t="s">
        <v>526</v>
      </c>
      <c r="AA3" s="551"/>
      <c r="AB3" s="551"/>
      <c r="AC3" s="551"/>
      <c r="AD3" s="551"/>
      <c r="AE3" s="551"/>
      <c r="AF3" s="551"/>
      <c r="AG3" s="551"/>
      <c r="AH3" s="552" t="s">
        <v>525</v>
      </c>
      <c r="AI3" s="552"/>
      <c r="AJ3" s="552"/>
      <c r="AK3" s="552"/>
      <c r="AL3" s="545"/>
      <c r="AM3" s="546"/>
      <c r="AN3" s="546"/>
      <c r="AO3" s="546"/>
      <c r="AP3" s="546"/>
      <c r="AQ3" s="273"/>
    </row>
    <row r="4" spans="1:43" s="262" customFormat="1" ht="102" customHeight="1" x14ac:dyDescent="0.3">
      <c r="A4" s="272" t="s">
        <v>181</v>
      </c>
      <c r="B4" s="271" t="s">
        <v>524</v>
      </c>
      <c r="C4" s="271" t="s">
        <v>523</v>
      </c>
      <c r="D4" s="271" t="s">
        <v>522</v>
      </c>
      <c r="E4" s="271" t="s">
        <v>521</v>
      </c>
      <c r="F4" s="271" t="s">
        <v>520</v>
      </c>
      <c r="G4" s="271" t="s">
        <v>519</v>
      </c>
      <c r="H4" s="271" t="s">
        <v>518</v>
      </c>
      <c r="I4" s="271" t="s">
        <v>517</v>
      </c>
      <c r="J4" s="270" t="s">
        <v>516</v>
      </c>
      <c r="K4" s="270" t="s">
        <v>515</v>
      </c>
      <c r="L4" s="270" t="s">
        <v>514</v>
      </c>
      <c r="M4" s="270" t="s">
        <v>513</v>
      </c>
      <c r="N4" s="270" t="s">
        <v>512</v>
      </c>
      <c r="O4" s="270" t="s">
        <v>511</v>
      </c>
      <c r="P4" s="268" t="s">
        <v>510</v>
      </c>
      <c r="Q4" s="268" t="s">
        <v>509</v>
      </c>
      <c r="R4" s="268" t="s">
        <v>508</v>
      </c>
      <c r="S4" s="268" t="s">
        <v>507</v>
      </c>
      <c r="T4" s="268" t="s">
        <v>506</v>
      </c>
      <c r="U4" s="268" t="s">
        <v>505</v>
      </c>
      <c r="V4" s="268" t="s">
        <v>504</v>
      </c>
      <c r="W4" s="269" t="s">
        <v>503</v>
      </c>
      <c r="X4" s="268" t="s">
        <v>502</v>
      </c>
      <c r="Y4" s="268" t="s">
        <v>501</v>
      </c>
      <c r="Z4" s="267" t="s">
        <v>500</v>
      </c>
      <c r="AA4" s="267" t="s">
        <v>499</v>
      </c>
      <c r="AB4" s="267" t="s">
        <v>498</v>
      </c>
      <c r="AC4" s="267" t="s">
        <v>497</v>
      </c>
      <c r="AD4" s="267" t="s">
        <v>496</v>
      </c>
      <c r="AE4" s="267" t="s">
        <v>495</v>
      </c>
      <c r="AF4" s="267" t="s">
        <v>494</v>
      </c>
      <c r="AG4" s="267" t="s">
        <v>493</v>
      </c>
      <c r="AH4" s="266" t="s">
        <v>492</v>
      </c>
      <c r="AI4" s="266" t="s">
        <v>491</v>
      </c>
      <c r="AJ4" s="266" t="s">
        <v>490</v>
      </c>
      <c r="AK4" s="266" t="s">
        <v>489</v>
      </c>
      <c r="AL4" s="264" t="s">
        <v>488</v>
      </c>
      <c r="AM4" s="264" t="s">
        <v>487</v>
      </c>
      <c r="AN4" s="264" t="s">
        <v>486</v>
      </c>
      <c r="AO4" s="265" t="s">
        <v>485</v>
      </c>
      <c r="AP4" s="264" t="s">
        <v>484</v>
      </c>
      <c r="AQ4" s="263" t="s">
        <v>483</v>
      </c>
    </row>
    <row r="5" spans="1:43" ht="15.75" x14ac:dyDescent="0.25">
      <c r="A5" s="557" t="s">
        <v>184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row>
    <row r="6" spans="1:43" ht="76.150000000000006" customHeight="1" x14ac:dyDescent="0.25">
      <c r="A6" s="261" t="s">
        <v>699</v>
      </c>
      <c r="B6" s="258">
        <v>0</v>
      </c>
      <c r="C6" s="260">
        <v>0</v>
      </c>
      <c r="D6" s="259" t="s">
        <v>698</v>
      </c>
      <c r="E6" s="258">
        <v>3</v>
      </c>
      <c r="F6" s="258">
        <v>3</v>
      </c>
      <c r="G6" s="258">
        <v>3</v>
      </c>
      <c r="H6" s="258">
        <v>3</v>
      </c>
      <c r="I6" s="258">
        <v>3</v>
      </c>
      <c r="J6" s="257">
        <v>3</v>
      </c>
      <c r="K6" s="257">
        <v>0</v>
      </c>
      <c r="L6" s="257">
        <v>3</v>
      </c>
      <c r="M6" s="257">
        <v>2</v>
      </c>
      <c r="N6" s="257">
        <v>4</v>
      </c>
      <c r="O6" s="256" t="s">
        <v>463</v>
      </c>
      <c r="P6" s="252">
        <v>2</v>
      </c>
      <c r="Q6" s="252">
        <v>2</v>
      </c>
      <c r="R6" s="252">
        <v>1</v>
      </c>
      <c r="S6" s="252">
        <v>2</v>
      </c>
      <c r="T6" s="252">
        <v>2</v>
      </c>
      <c r="U6" s="255" t="s">
        <v>538</v>
      </c>
      <c r="V6" s="253" t="s">
        <v>461</v>
      </c>
      <c r="W6" s="254" t="s">
        <v>586</v>
      </c>
      <c r="X6" s="254" t="s">
        <v>459</v>
      </c>
      <c r="Y6" s="252">
        <v>2</v>
      </c>
      <c r="Z6" s="283">
        <v>2</v>
      </c>
      <c r="AA6" s="283">
        <v>1</v>
      </c>
      <c r="AB6" s="283">
        <v>1</v>
      </c>
      <c r="AC6" s="283">
        <v>3</v>
      </c>
      <c r="AD6" s="283">
        <v>3</v>
      </c>
      <c r="AE6" s="283">
        <v>2</v>
      </c>
      <c r="AF6" s="283">
        <v>2</v>
      </c>
      <c r="AG6" s="283">
        <v>4</v>
      </c>
      <c r="AH6" s="251" t="s">
        <v>469</v>
      </c>
      <c r="AI6" s="251" t="s">
        <v>470</v>
      </c>
      <c r="AJ6" s="251" t="s">
        <v>470</v>
      </c>
      <c r="AK6" s="251" t="s">
        <v>457</v>
      </c>
      <c r="AL6" s="250" t="s">
        <v>674</v>
      </c>
      <c r="AM6" s="248" t="s">
        <v>697</v>
      </c>
      <c r="AN6" s="248" t="s">
        <v>639</v>
      </c>
      <c r="AO6" s="249">
        <v>13600</v>
      </c>
      <c r="AP6" s="248">
        <v>35</v>
      </c>
      <c r="AQ6" s="247" t="s">
        <v>696</v>
      </c>
    </row>
    <row r="7" spans="1:43" ht="63.6" customHeight="1" x14ac:dyDescent="0.25">
      <c r="A7" s="261" t="s">
        <v>363</v>
      </c>
      <c r="B7" s="258">
        <v>0</v>
      </c>
      <c r="C7" s="260">
        <v>0</v>
      </c>
      <c r="D7" s="259" t="s">
        <v>695</v>
      </c>
      <c r="E7" s="258">
        <v>4</v>
      </c>
      <c r="F7" s="258">
        <v>3</v>
      </c>
      <c r="G7" s="258">
        <v>4</v>
      </c>
      <c r="H7" s="258">
        <v>3</v>
      </c>
      <c r="I7" s="258">
        <v>3</v>
      </c>
      <c r="J7" s="257">
        <v>4</v>
      </c>
      <c r="K7" s="257">
        <v>4</v>
      </c>
      <c r="L7" s="257">
        <v>3</v>
      </c>
      <c r="M7" s="257">
        <v>2</v>
      </c>
      <c r="N7" s="257">
        <v>3</v>
      </c>
      <c r="O7" s="256" t="s">
        <v>605</v>
      </c>
      <c r="P7" s="252">
        <v>2</v>
      </c>
      <c r="Q7" s="252">
        <v>2</v>
      </c>
      <c r="R7" s="252">
        <v>1</v>
      </c>
      <c r="S7" s="252">
        <v>2</v>
      </c>
      <c r="T7" s="252" t="s">
        <v>455</v>
      </c>
      <c r="U7" s="255" t="s">
        <v>538</v>
      </c>
      <c r="V7" s="253" t="s">
        <v>461</v>
      </c>
      <c r="W7" s="254" t="s">
        <v>586</v>
      </c>
      <c r="X7" s="253" t="s">
        <v>455</v>
      </c>
      <c r="Y7" s="252">
        <v>3</v>
      </c>
      <c r="Z7" s="283">
        <v>2</v>
      </c>
      <c r="AA7" s="283">
        <v>1</v>
      </c>
      <c r="AB7" s="283">
        <v>1</v>
      </c>
      <c r="AC7" s="283">
        <v>3</v>
      </c>
      <c r="AD7" s="283">
        <v>4</v>
      </c>
      <c r="AE7" s="283">
        <v>2</v>
      </c>
      <c r="AF7" s="283">
        <v>2</v>
      </c>
      <c r="AG7" s="283">
        <v>4</v>
      </c>
      <c r="AH7" s="251" t="s">
        <v>458</v>
      </c>
      <c r="AI7" s="251" t="s">
        <v>470</v>
      </c>
      <c r="AJ7" s="251" t="s">
        <v>470</v>
      </c>
      <c r="AK7" s="251" t="s">
        <v>458</v>
      </c>
      <c r="AL7" s="250" t="s">
        <v>674</v>
      </c>
      <c r="AM7" s="279">
        <v>0.12</v>
      </c>
      <c r="AN7" s="248" t="s">
        <v>639</v>
      </c>
      <c r="AO7" s="249">
        <v>13600</v>
      </c>
      <c r="AP7" s="248">
        <v>35</v>
      </c>
      <c r="AQ7" s="247" t="s">
        <v>694</v>
      </c>
    </row>
    <row r="8" spans="1:43" ht="65.25" customHeight="1" x14ac:dyDescent="0.25">
      <c r="A8" s="261" t="s">
        <v>693</v>
      </c>
      <c r="B8" s="258">
        <v>0</v>
      </c>
      <c r="C8" s="260">
        <v>0</v>
      </c>
      <c r="D8" s="259" t="s">
        <v>573</v>
      </c>
      <c r="E8" s="258">
        <v>3</v>
      </c>
      <c r="F8" s="258">
        <v>3</v>
      </c>
      <c r="G8" s="258">
        <v>3</v>
      </c>
      <c r="H8" s="258">
        <v>2</v>
      </c>
      <c r="I8" s="258">
        <v>4</v>
      </c>
      <c r="J8" s="257">
        <v>2</v>
      </c>
      <c r="K8" s="257">
        <v>1</v>
      </c>
      <c r="L8" s="257">
        <v>4</v>
      </c>
      <c r="M8" s="257">
        <v>3</v>
      </c>
      <c r="N8" s="257">
        <v>4</v>
      </c>
      <c r="O8" s="256" t="s">
        <v>463</v>
      </c>
      <c r="P8" s="252">
        <v>2</v>
      </c>
      <c r="Q8" s="252">
        <v>2</v>
      </c>
      <c r="R8" s="252">
        <v>2</v>
      </c>
      <c r="S8" s="252">
        <v>2</v>
      </c>
      <c r="T8" s="252">
        <v>1</v>
      </c>
      <c r="U8" s="255" t="s">
        <v>538</v>
      </c>
      <c r="V8" s="253" t="s">
        <v>461</v>
      </c>
      <c r="W8" s="254" t="s">
        <v>692</v>
      </c>
      <c r="X8" s="253" t="s">
        <v>471</v>
      </c>
      <c r="Y8" s="252">
        <v>3</v>
      </c>
      <c r="Z8" s="283">
        <v>2</v>
      </c>
      <c r="AA8" s="283">
        <v>0</v>
      </c>
      <c r="AB8" s="283">
        <v>2</v>
      </c>
      <c r="AC8" s="283">
        <v>2</v>
      </c>
      <c r="AD8" s="283">
        <v>3</v>
      </c>
      <c r="AE8" s="283">
        <v>0</v>
      </c>
      <c r="AF8" s="283">
        <v>3</v>
      </c>
      <c r="AG8" s="283">
        <v>4</v>
      </c>
      <c r="AH8" s="251" t="s">
        <v>469</v>
      </c>
      <c r="AI8" s="251" t="s">
        <v>457</v>
      </c>
      <c r="AJ8" s="251" t="s">
        <v>457</v>
      </c>
      <c r="AK8" s="251" t="s">
        <v>457</v>
      </c>
      <c r="AL8" s="250" t="s">
        <v>691</v>
      </c>
      <c r="AM8" s="248" t="s">
        <v>690</v>
      </c>
      <c r="AN8" s="248" t="s">
        <v>454</v>
      </c>
      <c r="AO8" s="249">
        <v>19600</v>
      </c>
      <c r="AP8" s="248">
        <v>38</v>
      </c>
      <c r="AQ8" s="247" t="s">
        <v>689</v>
      </c>
    </row>
    <row r="9" spans="1:43" ht="57" customHeight="1" x14ac:dyDescent="0.25">
      <c r="A9" s="261" t="s">
        <v>197</v>
      </c>
      <c r="B9" s="258">
        <v>0</v>
      </c>
      <c r="C9" s="260">
        <v>0</v>
      </c>
      <c r="D9" s="259" t="s">
        <v>688</v>
      </c>
      <c r="E9" s="258">
        <v>3</v>
      </c>
      <c r="F9" s="258">
        <v>3</v>
      </c>
      <c r="G9" s="258">
        <v>3</v>
      </c>
      <c r="H9" s="258">
        <v>2</v>
      </c>
      <c r="I9" s="258">
        <v>3</v>
      </c>
      <c r="J9" s="257">
        <v>3</v>
      </c>
      <c r="K9" s="257">
        <v>1</v>
      </c>
      <c r="L9" s="257">
        <v>4</v>
      </c>
      <c r="M9" s="257">
        <v>3</v>
      </c>
      <c r="N9" s="257">
        <v>3</v>
      </c>
      <c r="O9" s="256" t="s">
        <v>605</v>
      </c>
      <c r="P9" s="252">
        <v>1</v>
      </c>
      <c r="Q9" s="252">
        <v>1</v>
      </c>
      <c r="R9" s="252">
        <v>3</v>
      </c>
      <c r="S9" s="252">
        <v>3</v>
      </c>
      <c r="T9" s="252" t="s">
        <v>455</v>
      </c>
      <c r="U9" s="255" t="s">
        <v>538</v>
      </c>
      <c r="V9" s="253" t="s">
        <v>461</v>
      </c>
      <c r="W9" s="254" t="s">
        <v>536</v>
      </c>
      <c r="X9" s="253" t="s">
        <v>455</v>
      </c>
      <c r="Y9" s="252">
        <v>2</v>
      </c>
      <c r="Z9" s="283">
        <v>2</v>
      </c>
      <c r="AA9" s="283">
        <v>2</v>
      </c>
      <c r="AB9" s="283">
        <v>2</v>
      </c>
      <c r="AC9" s="283">
        <v>2</v>
      </c>
      <c r="AD9" s="283">
        <v>4</v>
      </c>
      <c r="AE9" s="283">
        <v>1</v>
      </c>
      <c r="AF9" s="283">
        <v>3</v>
      </c>
      <c r="AG9" s="283">
        <v>3</v>
      </c>
      <c r="AH9" s="251" t="s">
        <v>534</v>
      </c>
      <c r="AI9" s="251" t="s">
        <v>457</v>
      </c>
      <c r="AJ9" s="251" t="s">
        <v>457</v>
      </c>
      <c r="AK9" s="251" t="s">
        <v>458</v>
      </c>
      <c r="AL9" s="275" t="s">
        <v>687</v>
      </c>
      <c r="AM9" s="279">
        <v>0.09</v>
      </c>
      <c r="AN9" s="248" t="s">
        <v>455</v>
      </c>
      <c r="AO9" s="249">
        <v>190280</v>
      </c>
      <c r="AP9" s="248">
        <v>40</v>
      </c>
      <c r="AQ9" s="247" t="s">
        <v>686</v>
      </c>
    </row>
    <row r="10" spans="1:43" ht="72.75" customHeight="1" x14ac:dyDescent="0.25">
      <c r="A10" s="261" t="s">
        <v>194</v>
      </c>
      <c r="B10" s="258">
        <v>0</v>
      </c>
      <c r="C10" s="260">
        <v>0</v>
      </c>
      <c r="D10" s="259" t="s">
        <v>685</v>
      </c>
      <c r="E10" s="258">
        <v>4</v>
      </c>
      <c r="F10" s="258">
        <v>4</v>
      </c>
      <c r="G10" s="258">
        <v>4</v>
      </c>
      <c r="H10" s="258">
        <v>4</v>
      </c>
      <c r="I10" s="258">
        <v>4</v>
      </c>
      <c r="J10" s="257">
        <v>4</v>
      </c>
      <c r="K10" s="257">
        <v>4</v>
      </c>
      <c r="L10" s="257">
        <v>4</v>
      </c>
      <c r="M10" s="257">
        <v>3</v>
      </c>
      <c r="N10" s="257">
        <v>3</v>
      </c>
      <c r="O10" s="256" t="s">
        <v>539</v>
      </c>
      <c r="P10" s="252">
        <v>2</v>
      </c>
      <c r="Q10" s="252">
        <v>3</v>
      </c>
      <c r="R10" s="252">
        <v>2</v>
      </c>
      <c r="S10" s="252">
        <v>3</v>
      </c>
      <c r="T10" s="252">
        <v>2</v>
      </c>
      <c r="U10" s="255" t="s">
        <v>538</v>
      </c>
      <c r="V10" s="253" t="s">
        <v>461</v>
      </c>
      <c r="W10" s="254" t="s">
        <v>612</v>
      </c>
      <c r="X10" s="253" t="s">
        <v>599</v>
      </c>
      <c r="Y10" s="252">
        <v>3</v>
      </c>
      <c r="Z10" s="283">
        <v>2</v>
      </c>
      <c r="AA10" s="283">
        <v>2</v>
      </c>
      <c r="AB10" s="283">
        <v>2</v>
      </c>
      <c r="AC10" s="283">
        <v>4</v>
      </c>
      <c r="AD10" s="283">
        <v>4</v>
      </c>
      <c r="AE10" s="283">
        <v>1</v>
      </c>
      <c r="AF10" s="283">
        <v>3</v>
      </c>
      <c r="AG10" s="283">
        <v>4</v>
      </c>
      <c r="AH10" s="251" t="s">
        <v>470</v>
      </c>
      <c r="AI10" s="251" t="s">
        <v>470</v>
      </c>
      <c r="AJ10" s="251" t="s">
        <v>457</v>
      </c>
      <c r="AK10" s="251" t="s">
        <v>470</v>
      </c>
      <c r="AL10" s="248" t="s">
        <v>684</v>
      </c>
      <c r="AM10" s="248" t="s">
        <v>683</v>
      </c>
      <c r="AN10" s="248" t="s">
        <v>454</v>
      </c>
      <c r="AO10" s="249">
        <v>18160</v>
      </c>
      <c r="AP10" s="248">
        <v>34</v>
      </c>
      <c r="AQ10" s="247" t="s">
        <v>682</v>
      </c>
    </row>
    <row r="11" spans="1:43" ht="66" customHeight="1" x14ac:dyDescent="0.25">
      <c r="A11" s="261" t="s">
        <v>204</v>
      </c>
      <c r="B11" s="258">
        <v>0</v>
      </c>
      <c r="C11" s="260">
        <v>0</v>
      </c>
      <c r="D11" s="259" t="s">
        <v>464</v>
      </c>
      <c r="E11" s="258">
        <v>4</v>
      </c>
      <c r="F11" s="258">
        <v>3</v>
      </c>
      <c r="G11" s="258">
        <v>4</v>
      </c>
      <c r="H11" s="258">
        <v>3</v>
      </c>
      <c r="I11" s="258">
        <v>3</v>
      </c>
      <c r="J11" s="257">
        <v>4</v>
      </c>
      <c r="K11" s="257">
        <v>4</v>
      </c>
      <c r="L11" s="257">
        <v>4</v>
      </c>
      <c r="M11" s="257">
        <v>3</v>
      </c>
      <c r="N11" s="257">
        <v>4</v>
      </c>
      <c r="O11" s="256" t="s">
        <v>539</v>
      </c>
      <c r="P11" s="252">
        <v>2</v>
      </c>
      <c r="Q11" s="252">
        <v>2</v>
      </c>
      <c r="R11" s="252">
        <v>2</v>
      </c>
      <c r="S11" s="252">
        <v>2</v>
      </c>
      <c r="T11" s="252">
        <v>2</v>
      </c>
      <c r="U11" s="255" t="s">
        <v>538</v>
      </c>
      <c r="V11" s="253" t="s">
        <v>461</v>
      </c>
      <c r="W11" s="254" t="s">
        <v>681</v>
      </c>
      <c r="X11" s="253" t="s">
        <v>599</v>
      </c>
      <c r="Y11" s="252">
        <v>2</v>
      </c>
      <c r="Z11" s="283">
        <v>2</v>
      </c>
      <c r="AA11" s="283">
        <v>1</v>
      </c>
      <c r="AB11" s="283">
        <v>2</v>
      </c>
      <c r="AC11" s="283">
        <v>2</v>
      </c>
      <c r="AD11" s="283">
        <v>4</v>
      </c>
      <c r="AE11" s="283">
        <v>1</v>
      </c>
      <c r="AF11" s="283">
        <v>3</v>
      </c>
      <c r="AG11" s="283">
        <v>4</v>
      </c>
      <c r="AH11" s="251" t="s">
        <v>458</v>
      </c>
      <c r="AI11" s="251" t="s">
        <v>470</v>
      </c>
      <c r="AJ11" s="251" t="s">
        <v>458</v>
      </c>
      <c r="AK11" s="251" t="s">
        <v>458</v>
      </c>
      <c r="AL11" s="250" t="s">
        <v>674</v>
      </c>
      <c r="AM11" s="248" t="s">
        <v>680</v>
      </c>
      <c r="AN11" s="248" t="s">
        <v>454</v>
      </c>
      <c r="AO11" s="249">
        <v>22700</v>
      </c>
      <c r="AP11" s="248">
        <v>38</v>
      </c>
      <c r="AQ11" s="247" t="s">
        <v>679</v>
      </c>
    </row>
    <row r="12" spans="1:43" ht="79.150000000000006" customHeight="1" x14ac:dyDescent="0.25">
      <c r="A12" s="261" t="s">
        <v>678</v>
      </c>
      <c r="B12" s="258">
        <v>0</v>
      </c>
      <c r="C12" s="260">
        <v>0</v>
      </c>
      <c r="D12" s="259" t="s">
        <v>567</v>
      </c>
      <c r="E12" s="258">
        <v>3</v>
      </c>
      <c r="F12" s="258">
        <v>3</v>
      </c>
      <c r="G12" s="258">
        <v>3</v>
      </c>
      <c r="H12" s="258">
        <v>2</v>
      </c>
      <c r="I12" s="258">
        <v>3</v>
      </c>
      <c r="J12" s="257">
        <v>3</v>
      </c>
      <c r="K12" s="257">
        <v>1</v>
      </c>
      <c r="L12" s="257">
        <v>3</v>
      </c>
      <c r="M12" s="257">
        <v>3</v>
      </c>
      <c r="N12" s="257">
        <v>4</v>
      </c>
      <c r="O12" s="256" t="s">
        <v>463</v>
      </c>
      <c r="P12" s="252">
        <v>2</v>
      </c>
      <c r="Q12" s="252">
        <v>2</v>
      </c>
      <c r="R12" s="252">
        <v>2</v>
      </c>
      <c r="S12" s="252">
        <v>2</v>
      </c>
      <c r="T12" s="252">
        <v>2</v>
      </c>
      <c r="U12" s="255" t="s">
        <v>538</v>
      </c>
      <c r="V12" s="253" t="s">
        <v>461</v>
      </c>
      <c r="W12" s="254" t="s">
        <v>566</v>
      </c>
      <c r="X12" s="253" t="s">
        <v>471</v>
      </c>
      <c r="Y12" s="252">
        <v>2</v>
      </c>
      <c r="Z12" s="283">
        <v>2</v>
      </c>
      <c r="AA12" s="283">
        <v>1</v>
      </c>
      <c r="AB12" s="283">
        <v>1</v>
      </c>
      <c r="AC12" s="283">
        <v>1</v>
      </c>
      <c r="AD12" s="283">
        <v>3</v>
      </c>
      <c r="AE12" s="283">
        <v>1</v>
      </c>
      <c r="AF12" s="283">
        <v>3</v>
      </c>
      <c r="AG12" s="283">
        <v>4</v>
      </c>
      <c r="AH12" s="251" t="s">
        <v>469</v>
      </c>
      <c r="AI12" s="251" t="s">
        <v>470</v>
      </c>
      <c r="AJ12" s="251" t="s">
        <v>470</v>
      </c>
      <c r="AK12" s="251" t="s">
        <v>457</v>
      </c>
      <c r="AL12" s="250" t="s">
        <v>677</v>
      </c>
      <c r="AM12" s="248" t="s">
        <v>676</v>
      </c>
      <c r="AN12" s="248" t="s">
        <v>639</v>
      </c>
      <c r="AO12" s="249">
        <v>11360</v>
      </c>
      <c r="AP12" s="248">
        <v>38</v>
      </c>
      <c r="AQ12" s="247" t="s">
        <v>675</v>
      </c>
    </row>
    <row r="13" spans="1:43" ht="125.25" customHeight="1" x14ac:dyDescent="0.25">
      <c r="A13" s="261" t="s">
        <v>205</v>
      </c>
      <c r="B13" s="258">
        <v>0</v>
      </c>
      <c r="C13" s="260">
        <v>0</v>
      </c>
      <c r="D13" s="259" t="s">
        <v>464</v>
      </c>
      <c r="E13" s="258">
        <v>4</v>
      </c>
      <c r="F13" s="258">
        <v>3</v>
      </c>
      <c r="G13" s="258">
        <v>4</v>
      </c>
      <c r="H13" s="258">
        <v>3</v>
      </c>
      <c r="I13" s="258">
        <v>3</v>
      </c>
      <c r="J13" s="257">
        <v>4</v>
      </c>
      <c r="K13" s="257">
        <v>4</v>
      </c>
      <c r="L13" s="257">
        <v>4</v>
      </c>
      <c r="M13" s="257">
        <v>3</v>
      </c>
      <c r="N13" s="257">
        <v>4</v>
      </c>
      <c r="O13" s="256" t="s">
        <v>539</v>
      </c>
      <c r="P13" s="252">
        <v>2</v>
      </c>
      <c r="Q13" s="252">
        <v>2</v>
      </c>
      <c r="R13" s="252">
        <v>2</v>
      </c>
      <c r="S13" s="252">
        <v>2</v>
      </c>
      <c r="T13" s="252" t="s">
        <v>455</v>
      </c>
      <c r="U13" s="255" t="s">
        <v>538</v>
      </c>
      <c r="V13" s="253" t="s">
        <v>461</v>
      </c>
      <c r="W13" s="254" t="s">
        <v>566</v>
      </c>
      <c r="X13" s="253" t="s">
        <v>455</v>
      </c>
      <c r="Y13" s="252">
        <v>2</v>
      </c>
      <c r="Z13" s="283">
        <v>2</v>
      </c>
      <c r="AA13" s="283">
        <v>1</v>
      </c>
      <c r="AB13" s="283">
        <v>1</v>
      </c>
      <c r="AC13" s="283">
        <v>1</v>
      </c>
      <c r="AD13" s="283">
        <v>4</v>
      </c>
      <c r="AE13" s="283">
        <v>1</v>
      </c>
      <c r="AF13" s="283">
        <v>3</v>
      </c>
      <c r="AG13" s="283">
        <v>4</v>
      </c>
      <c r="AH13" s="251" t="s">
        <v>458</v>
      </c>
      <c r="AI13" s="251" t="s">
        <v>470</v>
      </c>
      <c r="AJ13" s="251" t="s">
        <v>470</v>
      </c>
      <c r="AK13" s="251" t="s">
        <v>458</v>
      </c>
      <c r="AL13" s="250" t="s">
        <v>674</v>
      </c>
      <c r="AM13" s="279">
        <v>0.09</v>
      </c>
      <c r="AN13" s="248" t="s">
        <v>455</v>
      </c>
      <c r="AO13" s="249">
        <v>11360</v>
      </c>
      <c r="AP13" s="248">
        <v>38</v>
      </c>
      <c r="AQ13" s="278" t="s">
        <v>673</v>
      </c>
    </row>
    <row r="14" spans="1:43" ht="63.75" customHeight="1" x14ac:dyDescent="0.25">
      <c r="A14" s="261" t="s">
        <v>672</v>
      </c>
      <c r="B14" s="258">
        <v>0</v>
      </c>
      <c r="C14" s="260">
        <v>0</v>
      </c>
      <c r="D14" s="259" t="s">
        <v>671</v>
      </c>
      <c r="E14" s="258">
        <v>3</v>
      </c>
      <c r="F14" s="258">
        <v>3</v>
      </c>
      <c r="G14" s="258">
        <v>3</v>
      </c>
      <c r="H14" s="258">
        <v>3</v>
      </c>
      <c r="I14" s="258">
        <v>4</v>
      </c>
      <c r="J14" s="257">
        <v>3</v>
      </c>
      <c r="K14" s="257">
        <v>0</v>
      </c>
      <c r="L14" s="257">
        <v>2</v>
      </c>
      <c r="M14" s="257">
        <v>2</v>
      </c>
      <c r="N14" s="257">
        <v>0</v>
      </c>
      <c r="O14" s="256" t="s">
        <v>463</v>
      </c>
      <c r="P14" s="252">
        <v>4</v>
      </c>
      <c r="Q14" s="252">
        <v>4</v>
      </c>
      <c r="R14" s="252">
        <v>1</v>
      </c>
      <c r="S14" s="252">
        <v>1</v>
      </c>
      <c r="T14" s="252">
        <v>0</v>
      </c>
      <c r="U14" s="255" t="s">
        <v>462</v>
      </c>
      <c r="V14" s="253" t="s">
        <v>461</v>
      </c>
      <c r="W14" s="254" t="s">
        <v>536</v>
      </c>
      <c r="X14" s="253" t="s">
        <v>459</v>
      </c>
      <c r="Y14" s="252">
        <v>3</v>
      </c>
      <c r="Z14" s="283">
        <v>2</v>
      </c>
      <c r="AA14" s="283">
        <v>3</v>
      </c>
      <c r="AB14" s="283">
        <v>3</v>
      </c>
      <c r="AC14" s="283">
        <v>2</v>
      </c>
      <c r="AD14" s="283">
        <v>4</v>
      </c>
      <c r="AE14" s="283">
        <v>1</v>
      </c>
      <c r="AF14" s="283">
        <v>3</v>
      </c>
      <c r="AG14" s="283">
        <v>4</v>
      </c>
      <c r="AH14" s="251" t="s">
        <v>457</v>
      </c>
      <c r="AI14" s="251" t="s">
        <v>457</v>
      </c>
      <c r="AJ14" s="251" t="s">
        <v>469</v>
      </c>
      <c r="AK14" s="251" t="s">
        <v>457</v>
      </c>
      <c r="AL14" s="250" t="s">
        <v>670</v>
      </c>
      <c r="AM14" s="279">
        <v>0.15</v>
      </c>
      <c r="AN14" s="279" t="s">
        <v>454</v>
      </c>
      <c r="AO14" s="249">
        <v>220000</v>
      </c>
      <c r="AP14" s="248">
        <v>65</v>
      </c>
      <c r="AQ14" s="247" t="s">
        <v>669</v>
      </c>
    </row>
    <row r="15" spans="1:43" ht="59.25" customHeight="1" x14ac:dyDescent="0.25">
      <c r="A15" s="261" t="s">
        <v>668</v>
      </c>
      <c r="B15" s="258">
        <v>0</v>
      </c>
      <c r="C15" s="260">
        <v>0</v>
      </c>
      <c r="D15" s="259" t="s">
        <v>667</v>
      </c>
      <c r="E15" s="258">
        <v>3</v>
      </c>
      <c r="F15" s="258">
        <v>3</v>
      </c>
      <c r="G15" s="258">
        <v>3</v>
      </c>
      <c r="H15" s="258">
        <v>3</v>
      </c>
      <c r="I15" s="258">
        <v>4</v>
      </c>
      <c r="J15" s="257">
        <v>3</v>
      </c>
      <c r="K15" s="257">
        <v>0</v>
      </c>
      <c r="L15" s="257">
        <v>3</v>
      </c>
      <c r="M15" s="257">
        <v>2</v>
      </c>
      <c r="N15" s="257">
        <v>0</v>
      </c>
      <c r="O15" s="256" t="s">
        <v>463</v>
      </c>
      <c r="P15" s="252">
        <v>4</v>
      </c>
      <c r="Q15" s="252">
        <v>4</v>
      </c>
      <c r="R15" s="252">
        <v>1</v>
      </c>
      <c r="S15" s="252">
        <v>1</v>
      </c>
      <c r="T15" s="252" t="s">
        <v>455</v>
      </c>
      <c r="U15" s="255" t="s">
        <v>462</v>
      </c>
      <c r="V15" s="253" t="s">
        <v>461</v>
      </c>
      <c r="W15" s="254" t="s">
        <v>666</v>
      </c>
      <c r="X15" s="253" t="s">
        <v>455</v>
      </c>
      <c r="Y15" s="252">
        <v>3</v>
      </c>
      <c r="Z15" s="283">
        <v>2</v>
      </c>
      <c r="AA15" s="283">
        <v>3</v>
      </c>
      <c r="AB15" s="283">
        <v>3</v>
      </c>
      <c r="AC15" s="283">
        <v>2</v>
      </c>
      <c r="AD15" s="283">
        <v>4</v>
      </c>
      <c r="AE15" s="283">
        <v>1</v>
      </c>
      <c r="AF15" s="283">
        <v>3</v>
      </c>
      <c r="AG15" s="283">
        <v>4</v>
      </c>
      <c r="AH15" s="251" t="s">
        <v>457</v>
      </c>
      <c r="AI15" s="251" t="s">
        <v>457</v>
      </c>
      <c r="AJ15" s="251" t="s">
        <v>469</v>
      </c>
      <c r="AK15" s="251" t="s">
        <v>457</v>
      </c>
      <c r="AL15" s="250" t="s">
        <v>665</v>
      </c>
      <c r="AM15" s="279">
        <v>0.16</v>
      </c>
      <c r="AN15" s="248" t="s">
        <v>455</v>
      </c>
      <c r="AO15" s="249">
        <v>142880</v>
      </c>
      <c r="AP15" s="248">
        <v>65</v>
      </c>
      <c r="AQ15" s="247" t="s">
        <v>664</v>
      </c>
    </row>
    <row r="16" spans="1:43" ht="72.75" customHeight="1" x14ac:dyDescent="0.25">
      <c r="A16" s="261" t="s">
        <v>663</v>
      </c>
      <c r="B16" s="258">
        <v>0</v>
      </c>
      <c r="C16" s="260">
        <v>0</v>
      </c>
      <c r="D16" s="259" t="s">
        <v>573</v>
      </c>
      <c r="E16" s="258">
        <v>3</v>
      </c>
      <c r="F16" s="258">
        <v>3</v>
      </c>
      <c r="G16" s="258">
        <v>3</v>
      </c>
      <c r="H16" s="258">
        <v>3</v>
      </c>
      <c r="I16" s="258">
        <v>4</v>
      </c>
      <c r="J16" s="257">
        <v>3</v>
      </c>
      <c r="K16" s="257">
        <v>0</v>
      </c>
      <c r="L16" s="257">
        <v>4</v>
      </c>
      <c r="M16" s="257">
        <v>2</v>
      </c>
      <c r="N16" s="257">
        <v>0</v>
      </c>
      <c r="O16" s="256" t="s">
        <v>463</v>
      </c>
      <c r="P16" s="252">
        <v>4</v>
      </c>
      <c r="Q16" s="252">
        <v>4</v>
      </c>
      <c r="R16" s="252">
        <v>1</v>
      </c>
      <c r="S16" s="252">
        <v>1</v>
      </c>
      <c r="T16" s="252">
        <v>0</v>
      </c>
      <c r="U16" s="255" t="s">
        <v>462</v>
      </c>
      <c r="V16" s="253" t="s">
        <v>461</v>
      </c>
      <c r="W16" s="254" t="s">
        <v>536</v>
      </c>
      <c r="X16" s="253" t="s">
        <v>459</v>
      </c>
      <c r="Y16" s="252">
        <v>3</v>
      </c>
      <c r="Z16" s="283">
        <v>2</v>
      </c>
      <c r="AA16" s="283">
        <v>3</v>
      </c>
      <c r="AB16" s="283">
        <v>3</v>
      </c>
      <c r="AC16" s="283">
        <v>2</v>
      </c>
      <c r="AD16" s="283">
        <v>4</v>
      </c>
      <c r="AE16" s="283">
        <v>1</v>
      </c>
      <c r="AF16" s="283">
        <v>3</v>
      </c>
      <c r="AG16" s="283">
        <v>3</v>
      </c>
      <c r="AH16" s="251" t="s">
        <v>457</v>
      </c>
      <c r="AI16" s="251" t="s">
        <v>457</v>
      </c>
      <c r="AJ16" s="251" t="s">
        <v>469</v>
      </c>
      <c r="AK16" s="251" t="s">
        <v>457</v>
      </c>
      <c r="AL16" s="250" t="s">
        <v>662</v>
      </c>
      <c r="AM16" s="279">
        <v>0.13</v>
      </c>
      <c r="AN16" s="279" t="s">
        <v>454</v>
      </c>
      <c r="AO16" s="249">
        <v>82320</v>
      </c>
      <c r="AP16" s="248">
        <v>65</v>
      </c>
      <c r="AQ16" s="247" t="s">
        <v>661</v>
      </c>
    </row>
    <row r="17" spans="1:43" ht="67.5" customHeight="1" x14ac:dyDescent="0.25">
      <c r="A17" s="261" t="s">
        <v>660</v>
      </c>
      <c r="B17" s="258">
        <v>0</v>
      </c>
      <c r="C17" s="260">
        <v>0</v>
      </c>
      <c r="D17" s="259" t="s">
        <v>659</v>
      </c>
      <c r="E17" s="258">
        <v>3</v>
      </c>
      <c r="F17" s="258">
        <v>3</v>
      </c>
      <c r="G17" s="258">
        <v>3</v>
      </c>
      <c r="H17" s="258">
        <v>3</v>
      </c>
      <c r="I17" s="258">
        <v>4</v>
      </c>
      <c r="J17" s="257">
        <v>3</v>
      </c>
      <c r="K17" s="257">
        <v>0</v>
      </c>
      <c r="L17" s="257">
        <v>3</v>
      </c>
      <c r="M17" s="257">
        <v>2</v>
      </c>
      <c r="N17" s="257">
        <v>0</v>
      </c>
      <c r="O17" s="256" t="s">
        <v>463</v>
      </c>
      <c r="P17" s="252">
        <v>4</v>
      </c>
      <c r="Q17" s="252">
        <v>4</v>
      </c>
      <c r="R17" s="252">
        <v>2</v>
      </c>
      <c r="S17" s="252">
        <v>2</v>
      </c>
      <c r="T17" s="252">
        <v>0</v>
      </c>
      <c r="U17" s="255" t="s">
        <v>462</v>
      </c>
      <c r="V17" s="253" t="s">
        <v>461</v>
      </c>
      <c r="W17" s="254" t="s">
        <v>536</v>
      </c>
      <c r="X17" s="253" t="s">
        <v>471</v>
      </c>
      <c r="Y17" s="252">
        <v>3</v>
      </c>
      <c r="Z17" s="283">
        <v>2</v>
      </c>
      <c r="AA17" s="283">
        <v>3</v>
      </c>
      <c r="AB17" s="283">
        <v>3</v>
      </c>
      <c r="AC17" s="283">
        <v>2</v>
      </c>
      <c r="AD17" s="283">
        <v>4</v>
      </c>
      <c r="AE17" s="283">
        <v>1</v>
      </c>
      <c r="AF17" s="283">
        <v>3</v>
      </c>
      <c r="AG17" s="283">
        <v>4</v>
      </c>
      <c r="AH17" s="251" t="s">
        <v>457</v>
      </c>
      <c r="AI17" s="251" t="s">
        <v>457</v>
      </c>
      <c r="AJ17" s="251" t="s">
        <v>469</v>
      </c>
      <c r="AK17" s="251" t="s">
        <v>457</v>
      </c>
      <c r="AL17" s="250" t="s">
        <v>658</v>
      </c>
      <c r="AM17" s="279">
        <v>0.1</v>
      </c>
      <c r="AN17" s="279" t="s">
        <v>454</v>
      </c>
      <c r="AO17" s="249">
        <v>80000</v>
      </c>
      <c r="AP17" s="248">
        <v>65</v>
      </c>
      <c r="AQ17" s="247" t="s">
        <v>657</v>
      </c>
    </row>
    <row r="18" spans="1:43" ht="135.6" customHeight="1" x14ac:dyDescent="0.25">
      <c r="A18" s="261" t="s">
        <v>656</v>
      </c>
      <c r="B18" s="258">
        <v>0</v>
      </c>
      <c r="C18" s="260">
        <v>0</v>
      </c>
      <c r="D18" s="259" t="s">
        <v>651</v>
      </c>
      <c r="E18" s="258">
        <v>4</v>
      </c>
      <c r="F18" s="258">
        <v>4</v>
      </c>
      <c r="G18" s="258">
        <v>3</v>
      </c>
      <c r="H18" s="258">
        <v>4</v>
      </c>
      <c r="I18" s="258">
        <v>4</v>
      </c>
      <c r="J18" s="257">
        <v>4</v>
      </c>
      <c r="K18" s="257">
        <v>0</v>
      </c>
      <c r="L18" s="257">
        <v>3</v>
      </c>
      <c r="M18" s="257">
        <v>4</v>
      </c>
      <c r="N18" s="257">
        <v>0</v>
      </c>
      <c r="O18" s="256" t="s">
        <v>463</v>
      </c>
      <c r="P18" s="252">
        <v>4</v>
      </c>
      <c r="Q18" s="252">
        <v>4</v>
      </c>
      <c r="R18" s="252">
        <v>1</v>
      </c>
      <c r="S18" s="252">
        <v>2</v>
      </c>
      <c r="T18" s="252">
        <v>1</v>
      </c>
      <c r="U18" s="255" t="s">
        <v>462</v>
      </c>
      <c r="V18" s="253" t="s">
        <v>461</v>
      </c>
      <c r="W18" s="254" t="s">
        <v>536</v>
      </c>
      <c r="X18" s="253" t="s">
        <v>471</v>
      </c>
      <c r="Y18" s="252">
        <v>2</v>
      </c>
      <c r="Z18" s="283">
        <v>2</v>
      </c>
      <c r="AA18" s="283">
        <v>3</v>
      </c>
      <c r="AB18" s="283">
        <v>3</v>
      </c>
      <c r="AC18" s="283">
        <v>2</v>
      </c>
      <c r="AD18" s="283">
        <v>4</v>
      </c>
      <c r="AE18" s="283">
        <v>2</v>
      </c>
      <c r="AF18" s="283">
        <v>3</v>
      </c>
      <c r="AG18" s="283">
        <v>4</v>
      </c>
      <c r="AH18" s="251" t="s">
        <v>457</v>
      </c>
      <c r="AI18" s="251" t="s">
        <v>457</v>
      </c>
      <c r="AJ18" s="251" t="s">
        <v>469</v>
      </c>
      <c r="AK18" s="251" t="s">
        <v>470</v>
      </c>
      <c r="AL18" s="250" t="s">
        <v>635</v>
      </c>
      <c r="AM18" s="248" t="s">
        <v>655</v>
      </c>
      <c r="AN18" s="248" t="s">
        <v>454</v>
      </c>
      <c r="AO18" s="249">
        <v>17280</v>
      </c>
      <c r="AP18" s="248">
        <v>65</v>
      </c>
      <c r="AQ18" s="278" t="s">
        <v>654</v>
      </c>
    </row>
    <row r="19" spans="1:43" x14ac:dyDescent="0.25">
      <c r="A19" s="547" t="s">
        <v>530</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row>
    <row r="20" spans="1:43" s="262" customFormat="1" ht="36" customHeight="1" x14ac:dyDescent="0.3">
      <c r="A20" s="274"/>
      <c r="B20" s="541" t="s">
        <v>529</v>
      </c>
      <c r="C20" s="541"/>
      <c r="D20" s="541"/>
      <c r="E20" s="541"/>
      <c r="F20" s="541"/>
      <c r="G20" s="541"/>
      <c r="H20" s="541"/>
      <c r="I20" s="541"/>
      <c r="J20" s="542" t="s">
        <v>528</v>
      </c>
      <c r="K20" s="543"/>
      <c r="L20" s="543"/>
      <c r="M20" s="543"/>
      <c r="N20" s="543"/>
      <c r="O20" s="544"/>
      <c r="P20" s="549" t="s">
        <v>527</v>
      </c>
      <c r="Q20" s="550"/>
      <c r="R20" s="550"/>
      <c r="S20" s="550"/>
      <c r="T20" s="550"/>
      <c r="U20" s="550"/>
      <c r="V20" s="550"/>
      <c r="W20" s="550"/>
      <c r="X20" s="550"/>
      <c r="Y20" s="550"/>
      <c r="Z20" s="551" t="s">
        <v>526</v>
      </c>
      <c r="AA20" s="551"/>
      <c r="AB20" s="551"/>
      <c r="AC20" s="551"/>
      <c r="AD20" s="551"/>
      <c r="AE20" s="551"/>
      <c r="AF20" s="551"/>
      <c r="AG20" s="551"/>
      <c r="AH20" s="552" t="s">
        <v>525</v>
      </c>
      <c r="AI20" s="552"/>
      <c r="AJ20" s="552"/>
      <c r="AK20" s="552"/>
      <c r="AL20" s="545"/>
      <c r="AM20" s="546"/>
      <c r="AN20" s="546"/>
      <c r="AO20" s="546"/>
      <c r="AP20" s="546"/>
      <c r="AQ20" s="273"/>
    </row>
    <row r="21" spans="1:43" s="262" customFormat="1" ht="102" customHeight="1" x14ac:dyDescent="0.3">
      <c r="A21" s="272" t="s">
        <v>181</v>
      </c>
      <c r="B21" s="271" t="s">
        <v>524</v>
      </c>
      <c r="C21" s="271" t="s">
        <v>523</v>
      </c>
      <c r="D21" s="271" t="s">
        <v>522</v>
      </c>
      <c r="E21" s="271" t="s">
        <v>521</v>
      </c>
      <c r="F21" s="271" t="s">
        <v>520</v>
      </c>
      <c r="G21" s="271" t="s">
        <v>519</v>
      </c>
      <c r="H21" s="271" t="s">
        <v>518</v>
      </c>
      <c r="I21" s="271" t="s">
        <v>517</v>
      </c>
      <c r="J21" s="270" t="s">
        <v>516</v>
      </c>
      <c r="K21" s="270" t="s">
        <v>515</v>
      </c>
      <c r="L21" s="270" t="s">
        <v>514</v>
      </c>
      <c r="M21" s="270" t="s">
        <v>513</v>
      </c>
      <c r="N21" s="270" t="s">
        <v>512</v>
      </c>
      <c r="O21" s="270" t="s">
        <v>511</v>
      </c>
      <c r="P21" s="268" t="s">
        <v>510</v>
      </c>
      <c r="Q21" s="268" t="s">
        <v>509</v>
      </c>
      <c r="R21" s="268" t="s">
        <v>508</v>
      </c>
      <c r="S21" s="268" t="s">
        <v>507</v>
      </c>
      <c r="T21" s="268" t="s">
        <v>506</v>
      </c>
      <c r="U21" s="268" t="s">
        <v>505</v>
      </c>
      <c r="V21" s="268" t="s">
        <v>504</v>
      </c>
      <c r="W21" s="269" t="s">
        <v>503</v>
      </c>
      <c r="X21" s="268" t="s">
        <v>502</v>
      </c>
      <c r="Y21" s="268" t="s">
        <v>501</v>
      </c>
      <c r="Z21" s="267" t="s">
        <v>500</v>
      </c>
      <c r="AA21" s="267" t="s">
        <v>499</v>
      </c>
      <c r="AB21" s="267" t="s">
        <v>498</v>
      </c>
      <c r="AC21" s="267" t="s">
        <v>497</v>
      </c>
      <c r="AD21" s="267" t="s">
        <v>496</v>
      </c>
      <c r="AE21" s="267" t="s">
        <v>495</v>
      </c>
      <c r="AF21" s="267" t="s">
        <v>494</v>
      </c>
      <c r="AG21" s="267" t="s">
        <v>493</v>
      </c>
      <c r="AH21" s="266" t="s">
        <v>492</v>
      </c>
      <c r="AI21" s="266" t="s">
        <v>491</v>
      </c>
      <c r="AJ21" s="266" t="s">
        <v>490</v>
      </c>
      <c r="AK21" s="266" t="s">
        <v>489</v>
      </c>
      <c r="AL21" s="264" t="s">
        <v>488</v>
      </c>
      <c r="AM21" s="264" t="s">
        <v>487</v>
      </c>
      <c r="AN21" s="264" t="s">
        <v>486</v>
      </c>
      <c r="AO21" s="265" t="s">
        <v>485</v>
      </c>
      <c r="AP21" s="264" t="s">
        <v>484</v>
      </c>
      <c r="AQ21" s="263" t="s">
        <v>483</v>
      </c>
    </row>
    <row r="22" spans="1:43" ht="15.75" x14ac:dyDescent="0.25">
      <c r="A22" s="557" t="s">
        <v>653</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row>
    <row r="23" spans="1:43" ht="95.45" customHeight="1" x14ac:dyDescent="0.25">
      <c r="A23" s="261" t="s">
        <v>652</v>
      </c>
      <c r="B23" s="258">
        <v>0</v>
      </c>
      <c r="C23" s="260">
        <v>0</v>
      </c>
      <c r="D23" s="259" t="s">
        <v>651</v>
      </c>
      <c r="E23" s="258">
        <v>4</v>
      </c>
      <c r="F23" s="258">
        <v>4</v>
      </c>
      <c r="G23" s="258">
        <v>3</v>
      </c>
      <c r="H23" s="258">
        <v>4</v>
      </c>
      <c r="I23" s="258">
        <v>4</v>
      </c>
      <c r="J23" s="257">
        <v>4</v>
      </c>
      <c r="K23" s="257">
        <v>0</v>
      </c>
      <c r="L23" s="257">
        <v>4</v>
      </c>
      <c r="M23" s="257">
        <v>4</v>
      </c>
      <c r="N23" s="257">
        <v>0</v>
      </c>
      <c r="O23" s="256" t="s">
        <v>463</v>
      </c>
      <c r="P23" s="252">
        <v>4</v>
      </c>
      <c r="Q23" s="252">
        <v>4</v>
      </c>
      <c r="R23" s="252">
        <v>1</v>
      </c>
      <c r="S23" s="252">
        <v>2</v>
      </c>
      <c r="T23" s="252">
        <v>1</v>
      </c>
      <c r="U23" s="255" t="s">
        <v>462</v>
      </c>
      <c r="V23" s="253" t="s">
        <v>461</v>
      </c>
      <c r="W23" s="254" t="s">
        <v>536</v>
      </c>
      <c r="X23" s="253" t="s">
        <v>471</v>
      </c>
      <c r="Y23" s="252">
        <v>2</v>
      </c>
      <c r="Z23" s="283">
        <v>2</v>
      </c>
      <c r="AA23" s="283">
        <v>3</v>
      </c>
      <c r="AB23" s="283">
        <v>3</v>
      </c>
      <c r="AC23" s="283">
        <v>2</v>
      </c>
      <c r="AD23" s="283">
        <v>4</v>
      </c>
      <c r="AE23" s="283">
        <v>2</v>
      </c>
      <c r="AF23" s="283">
        <v>3</v>
      </c>
      <c r="AG23" s="283">
        <v>4</v>
      </c>
      <c r="AH23" s="251" t="s">
        <v>457</v>
      </c>
      <c r="AI23" s="251" t="s">
        <v>457</v>
      </c>
      <c r="AJ23" s="251" t="s">
        <v>469</v>
      </c>
      <c r="AK23" s="251" t="s">
        <v>470</v>
      </c>
      <c r="AL23" s="250" t="s">
        <v>650</v>
      </c>
      <c r="AM23" s="248" t="s">
        <v>649</v>
      </c>
      <c r="AN23" s="248" t="s">
        <v>454</v>
      </c>
      <c r="AO23" s="249">
        <v>42240</v>
      </c>
      <c r="AP23" s="248">
        <v>65</v>
      </c>
      <c r="AQ23" s="247" t="s">
        <v>648</v>
      </c>
    </row>
    <row r="24" spans="1:43" ht="15.75" x14ac:dyDescent="0.25">
      <c r="A24" s="536" t="s">
        <v>372</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row>
    <row r="25" spans="1:43" ht="57" customHeight="1" x14ac:dyDescent="0.25">
      <c r="A25" s="261" t="s">
        <v>647</v>
      </c>
      <c r="B25" s="258">
        <v>1</v>
      </c>
      <c r="C25" s="260" t="s">
        <v>455</v>
      </c>
      <c r="D25" s="259" t="s">
        <v>455</v>
      </c>
      <c r="E25" s="258">
        <v>3</v>
      </c>
      <c r="F25" s="258">
        <v>1</v>
      </c>
      <c r="G25" s="258">
        <v>1</v>
      </c>
      <c r="H25" s="258" t="s">
        <v>455</v>
      </c>
      <c r="I25" s="258">
        <v>4</v>
      </c>
      <c r="J25" s="257">
        <v>1</v>
      </c>
      <c r="K25" s="257">
        <v>0</v>
      </c>
      <c r="L25" s="257">
        <v>4</v>
      </c>
      <c r="M25" s="257">
        <v>3</v>
      </c>
      <c r="N25" s="257">
        <v>4</v>
      </c>
      <c r="O25" s="256" t="s">
        <v>455</v>
      </c>
      <c r="P25" s="252">
        <v>1</v>
      </c>
      <c r="Q25" s="252">
        <v>2</v>
      </c>
      <c r="R25" s="252">
        <v>3</v>
      </c>
      <c r="S25" s="252">
        <v>3</v>
      </c>
      <c r="T25" s="252">
        <v>1</v>
      </c>
      <c r="U25" s="255" t="s">
        <v>548</v>
      </c>
      <c r="V25" s="255" t="s">
        <v>562</v>
      </c>
      <c r="W25" s="254" t="s">
        <v>455</v>
      </c>
      <c r="X25" s="253" t="s">
        <v>599</v>
      </c>
      <c r="Y25" s="252">
        <v>1</v>
      </c>
      <c r="Z25" s="283">
        <v>2</v>
      </c>
      <c r="AA25" s="283">
        <v>0</v>
      </c>
      <c r="AB25" s="283">
        <v>2</v>
      </c>
      <c r="AC25" s="283">
        <v>2</v>
      </c>
      <c r="AD25" s="283">
        <v>1</v>
      </c>
      <c r="AE25" s="283" t="s">
        <v>455</v>
      </c>
      <c r="AF25" s="283">
        <v>4</v>
      </c>
      <c r="AG25" s="283">
        <v>4</v>
      </c>
      <c r="AH25" s="251" t="s">
        <v>470</v>
      </c>
      <c r="AI25" s="251" t="s">
        <v>457</v>
      </c>
      <c r="AJ25" s="251" t="s">
        <v>457</v>
      </c>
      <c r="AK25" s="251" t="s">
        <v>458</v>
      </c>
      <c r="AL25" s="281" t="s">
        <v>646</v>
      </c>
      <c r="AM25" s="248" t="s">
        <v>645</v>
      </c>
      <c r="AN25" s="248" t="s">
        <v>556</v>
      </c>
      <c r="AO25" s="249" t="s">
        <v>455</v>
      </c>
      <c r="AP25" s="248">
        <v>40</v>
      </c>
      <c r="AQ25" s="247" t="s">
        <v>644</v>
      </c>
    </row>
    <row r="26" spans="1:43" ht="64.5" customHeight="1" x14ac:dyDescent="0.25">
      <c r="A26" s="261" t="s">
        <v>225</v>
      </c>
      <c r="B26" s="258">
        <v>1</v>
      </c>
      <c r="C26" s="260" t="s">
        <v>455</v>
      </c>
      <c r="D26" s="259" t="s">
        <v>455</v>
      </c>
      <c r="E26" s="258">
        <v>2</v>
      </c>
      <c r="F26" s="258">
        <v>3</v>
      </c>
      <c r="G26" s="258">
        <v>3</v>
      </c>
      <c r="H26" s="258" t="s">
        <v>455</v>
      </c>
      <c r="I26" s="258">
        <v>3</v>
      </c>
      <c r="J26" s="257">
        <v>3</v>
      </c>
      <c r="K26" s="257">
        <v>0</v>
      </c>
      <c r="L26" s="257">
        <v>4</v>
      </c>
      <c r="M26" s="257">
        <v>3</v>
      </c>
      <c r="N26" s="257">
        <v>4</v>
      </c>
      <c r="O26" s="256" t="s">
        <v>455</v>
      </c>
      <c r="P26" s="252">
        <v>3</v>
      </c>
      <c r="Q26" s="252">
        <v>2</v>
      </c>
      <c r="R26" s="252">
        <v>3</v>
      </c>
      <c r="S26" s="252">
        <v>4</v>
      </c>
      <c r="T26" s="252" t="s">
        <v>455</v>
      </c>
      <c r="U26" s="255" t="s">
        <v>538</v>
      </c>
      <c r="V26" s="255" t="s">
        <v>562</v>
      </c>
      <c r="W26" s="254" t="s">
        <v>455</v>
      </c>
      <c r="X26" s="253" t="s">
        <v>455</v>
      </c>
      <c r="Y26" s="252">
        <v>1</v>
      </c>
      <c r="Z26" s="283">
        <v>1</v>
      </c>
      <c r="AA26" s="283">
        <v>3</v>
      </c>
      <c r="AB26" s="283">
        <v>2</v>
      </c>
      <c r="AC26" s="283">
        <v>1</v>
      </c>
      <c r="AD26" s="283">
        <v>3</v>
      </c>
      <c r="AE26" s="283" t="s">
        <v>455</v>
      </c>
      <c r="AF26" s="283">
        <v>1</v>
      </c>
      <c r="AG26" s="283">
        <v>3</v>
      </c>
      <c r="AH26" s="251" t="s">
        <v>458</v>
      </c>
      <c r="AI26" s="251" t="s">
        <v>457</v>
      </c>
      <c r="AJ26" s="251" t="s">
        <v>457</v>
      </c>
      <c r="AK26" s="251" t="s">
        <v>457</v>
      </c>
      <c r="AL26" s="250" t="s">
        <v>643</v>
      </c>
      <c r="AM26" s="248" t="s">
        <v>455</v>
      </c>
      <c r="AN26" s="248" t="s">
        <v>455</v>
      </c>
      <c r="AO26" s="249" t="s">
        <v>455</v>
      </c>
      <c r="AP26" s="248">
        <v>42</v>
      </c>
      <c r="AQ26" s="278"/>
    </row>
    <row r="27" spans="1:43" ht="52.9" customHeight="1" x14ac:dyDescent="0.25">
      <c r="A27" s="261" t="s">
        <v>642</v>
      </c>
      <c r="B27" s="258">
        <v>0</v>
      </c>
      <c r="C27" s="260">
        <v>0</v>
      </c>
      <c r="D27" s="259" t="s">
        <v>641</v>
      </c>
      <c r="E27" s="258">
        <v>2</v>
      </c>
      <c r="F27" s="258">
        <v>1</v>
      </c>
      <c r="G27" s="258">
        <v>1</v>
      </c>
      <c r="H27" s="258">
        <v>0</v>
      </c>
      <c r="I27" s="258">
        <v>1</v>
      </c>
      <c r="J27" s="257">
        <v>4</v>
      </c>
      <c r="K27" s="257">
        <v>0</v>
      </c>
      <c r="L27" s="257">
        <v>1</v>
      </c>
      <c r="M27" s="257">
        <v>0</v>
      </c>
      <c r="N27" s="257">
        <v>0</v>
      </c>
      <c r="O27" s="256" t="s">
        <v>463</v>
      </c>
      <c r="P27" s="252">
        <v>2</v>
      </c>
      <c r="Q27" s="252">
        <v>2</v>
      </c>
      <c r="R27" s="252">
        <v>1</v>
      </c>
      <c r="S27" s="252">
        <v>1</v>
      </c>
      <c r="T27" s="252">
        <v>1</v>
      </c>
      <c r="U27" s="255" t="s">
        <v>538</v>
      </c>
      <c r="V27" s="253" t="s">
        <v>461</v>
      </c>
      <c r="W27" s="254" t="s">
        <v>566</v>
      </c>
      <c r="X27" s="253" t="s">
        <v>471</v>
      </c>
      <c r="Y27" s="252">
        <v>2</v>
      </c>
      <c r="Z27" s="283">
        <v>2</v>
      </c>
      <c r="AA27" s="283">
        <v>1</v>
      </c>
      <c r="AB27" s="283">
        <v>0</v>
      </c>
      <c r="AC27" s="283">
        <v>2</v>
      </c>
      <c r="AD27" s="283">
        <v>2</v>
      </c>
      <c r="AE27" s="283">
        <v>2</v>
      </c>
      <c r="AF27" s="283">
        <v>2</v>
      </c>
      <c r="AG27" s="283">
        <v>2</v>
      </c>
      <c r="AH27" s="251" t="s">
        <v>469</v>
      </c>
      <c r="AI27" s="251" t="s">
        <v>457</v>
      </c>
      <c r="AJ27" s="251" t="s">
        <v>458</v>
      </c>
      <c r="AK27" s="251" t="s">
        <v>457</v>
      </c>
      <c r="AL27" s="275" t="s">
        <v>640</v>
      </c>
      <c r="AM27" s="279">
        <v>0.22</v>
      </c>
      <c r="AN27" s="248" t="s">
        <v>639</v>
      </c>
      <c r="AO27" s="249">
        <v>81000</v>
      </c>
      <c r="AP27" s="248">
        <v>48</v>
      </c>
      <c r="AQ27" s="247" t="s">
        <v>638</v>
      </c>
    </row>
    <row r="28" spans="1:43" ht="60.75" customHeight="1" x14ac:dyDescent="0.25">
      <c r="A28" s="261" t="s">
        <v>209</v>
      </c>
      <c r="B28" s="258">
        <v>0</v>
      </c>
      <c r="C28" s="260" t="s">
        <v>455</v>
      </c>
      <c r="D28" s="259" t="s">
        <v>455</v>
      </c>
      <c r="E28" s="258" t="s">
        <v>455</v>
      </c>
      <c r="F28" s="258" t="s">
        <v>455</v>
      </c>
      <c r="G28" s="258" t="s">
        <v>455</v>
      </c>
      <c r="H28" s="258">
        <v>3</v>
      </c>
      <c r="I28" s="258" t="s">
        <v>455</v>
      </c>
      <c r="J28" s="257" t="s">
        <v>455</v>
      </c>
      <c r="K28" s="257" t="s">
        <v>455</v>
      </c>
      <c r="L28" s="257">
        <v>4</v>
      </c>
      <c r="M28" s="257" t="s">
        <v>455</v>
      </c>
      <c r="N28" s="257" t="s">
        <v>455</v>
      </c>
      <c r="O28" s="256" t="s">
        <v>605</v>
      </c>
      <c r="P28" s="252" t="s">
        <v>455</v>
      </c>
      <c r="Q28" s="252" t="s">
        <v>455</v>
      </c>
      <c r="R28" s="252" t="s">
        <v>455</v>
      </c>
      <c r="S28" s="252">
        <v>0</v>
      </c>
      <c r="T28" s="252">
        <v>1</v>
      </c>
      <c r="U28" s="255" t="s">
        <v>538</v>
      </c>
      <c r="V28" s="255" t="s">
        <v>562</v>
      </c>
      <c r="W28" s="254" t="s">
        <v>455</v>
      </c>
      <c r="X28" s="253" t="s">
        <v>471</v>
      </c>
      <c r="Y28" s="252" t="s">
        <v>455</v>
      </c>
      <c r="Z28" s="283" t="s">
        <v>455</v>
      </c>
      <c r="AA28" s="283" t="s">
        <v>455</v>
      </c>
      <c r="AB28" s="283" t="s">
        <v>455</v>
      </c>
      <c r="AC28" s="283" t="s">
        <v>455</v>
      </c>
      <c r="AD28" s="283">
        <v>3</v>
      </c>
      <c r="AE28" s="283" t="s">
        <v>455</v>
      </c>
      <c r="AF28" s="283" t="s">
        <v>455</v>
      </c>
      <c r="AG28" s="283" t="s">
        <v>455</v>
      </c>
      <c r="AH28" s="251" t="s">
        <v>455</v>
      </c>
      <c r="AI28" s="251" t="s">
        <v>455</v>
      </c>
      <c r="AJ28" s="251" t="s">
        <v>455</v>
      </c>
      <c r="AK28" s="251" t="s">
        <v>455</v>
      </c>
      <c r="AL28" s="275" t="s">
        <v>635</v>
      </c>
      <c r="AM28" s="279">
        <v>0.3</v>
      </c>
      <c r="AN28" s="279" t="s">
        <v>556</v>
      </c>
      <c r="AO28" s="249" t="s">
        <v>455</v>
      </c>
      <c r="AP28" s="248">
        <v>45</v>
      </c>
      <c r="AQ28" s="247" t="s">
        <v>637</v>
      </c>
    </row>
    <row r="29" spans="1:43" ht="67.5" customHeight="1" x14ac:dyDescent="0.25">
      <c r="A29" s="261" t="s">
        <v>636</v>
      </c>
      <c r="B29" s="258">
        <v>0</v>
      </c>
      <c r="C29" s="260" t="s">
        <v>623</v>
      </c>
      <c r="D29" s="259" t="s">
        <v>567</v>
      </c>
      <c r="E29" s="258">
        <v>3</v>
      </c>
      <c r="F29" s="258">
        <v>2</v>
      </c>
      <c r="G29" s="258">
        <v>2</v>
      </c>
      <c r="H29" s="258">
        <v>3</v>
      </c>
      <c r="I29" s="258">
        <v>3</v>
      </c>
      <c r="J29" s="257">
        <v>1</v>
      </c>
      <c r="K29" s="257">
        <v>1</v>
      </c>
      <c r="L29" s="257">
        <v>0</v>
      </c>
      <c r="M29" s="257">
        <v>0</v>
      </c>
      <c r="N29" s="257">
        <v>0</v>
      </c>
      <c r="O29" s="256" t="s">
        <v>463</v>
      </c>
      <c r="P29" s="252">
        <v>2</v>
      </c>
      <c r="Q29" s="252">
        <v>2</v>
      </c>
      <c r="R29" s="252">
        <v>1</v>
      </c>
      <c r="S29" s="252">
        <v>1</v>
      </c>
      <c r="T29" s="252">
        <v>0</v>
      </c>
      <c r="U29" s="255" t="s">
        <v>538</v>
      </c>
      <c r="V29" s="253" t="s">
        <v>461</v>
      </c>
      <c r="W29" s="254" t="s">
        <v>627</v>
      </c>
      <c r="X29" s="253" t="s">
        <v>459</v>
      </c>
      <c r="Y29" s="252">
        <v>2</v>
      </c>
      <c r="Z29" s="283">
        <v>2</v>
      </c>
      <c r="AA29" s="283">
        <v>3</v>
      </c>
      <c r="AB29" s="283">
        <v>2</v>
      </c>
      <c r="AC29" s="283">
        <v>2</v>
      </c>
      <c r="AD29" s="283">
        <v>3</v>
      </c>
      <c r="AE29" s="283">
        <v>3</v>
      </c>
      <c r="AF29" s="283">
        <v>1</v>
      </c>
      <c r="AG29" s="283">
        <v>4</v>
      </c>
      <c r="AH29" s="251" t="s">
        <v>470</v>
      </c>
      <c r="AI29" s="251" t="s">
        <v>457</v>
      </c>
      <c r="AJ29" s="251" t="s">
        <v>469</v>
      </c>
      <c r="AK29" s="251" t="s">
        <v>457</v>
      </c>
      <c r="AL29" s="250" t="s">
        <v>635</v>
      </c>
      <c r="AM29" s="248" t="s">
        <v>634</v>
      </c>
      <c r="AN29" s="248" t="s">
        <v>556</v>
      </c>
      <c r="AO29" s="249">
        <v>180000</v>
      </c>
      <c r="AP29" s="248">
        <v>40</v>
      </c>
      <c r="AQ29" s="247" t="s">
        <v>633</v>
      </c>
    </row>
    <row r="30" spans="1:43" ht="47.45" customHeight="1" x14ac:dyDescent="0.25">
      <c r="A30" s="261" t="s">
        <v>212</v>
      </c>
      <c r="B30" s="258">
        <v>0</v>
      </c>
      <c r="C30" s="260" t="s">
        <v>455</v>
      </c>
      <c r="D30" s="259" t="s">
        <v>455</v>
      </c>
      <c r="E30" s="258">
        <v>2</v>
      </c>
      <c r="F30" s="258">
        <v>2</v>
      </c>
      <c r="G30" s="258">
        <v>3</v>
      </c>
      <c r="H30" s="258" t="s">
        <v>455</v>
      </c>
      <c r="I30" s="258">
        <v>3</v>
      </c>
      <c r="J30" s="257">
        <v>1</v>
      </c>
      <c r="K30" s="257">
        <v>0</v>
      </c>
      <c r="L30" s="257">
        <v>4</v>
      </c>
      <c r="M30" s="257">
        <v>1</v>
      </c>
      <c r="N30" s="257">
        <v>4</v>
      </c>
      <c r="O30" s="256" t="s">
        <v>605</v>
      </c>
      <c r="P30" s="252">
        <v>3</v>
      </c>
      <c r="Q30" s="252">
        <v>3</v>
      </c>
      <c r="R30" s="252">
        <v>2</v>
      </c>
      <c r="S30" s="252">
        <v>4</v>
      </c>
      <c r="T30" s="252">
        <v>0</v>
      </c>
      <c r="U30" s="255" t="s">
        <v>538</v>
      </c>
      <c r="V30" s="253" t="s">
        <v>461</v>
      </c>
      <c r="W30" s="254" t="s">
        <v>455</v>
      </c>
      <c r="X30" s="253" t="s">
        <v>459</v>
      </c>
      <c r="Y30" s="252">
        <v>1</v>
      </c>
      <c r="Z30" s="283">
        <v>1</v>
      </c>
      <c r="AA30" s="283">
        <v>1</v>
      </c>
      <c r="AB30" s="283">
        <v>2</v>
      </c>
      <c r="AC30" s="283">
        <v>1</v>
      </c>
      <c r="AD30" s="283">
        <v>2</v>
      </c>
      <c r="AE30" s="283">
        <v>4</v>
      </c>
      <c r="AF30" s="283">
        <v>1</v>
      </c>
      <c r="AG30" s="283">
        <v>3</v>
      </c>
      <c r="AH30" s="251" t="s">
        <v>470</v>
      </c>
      <c r="AI30" s="251" t="s">
        <v>457</v>
      </c>
      <c r="AJ30" s="251" t="s">
        <v>457</v>
      </c>
      <c r="AK30" s="251" t="s">
        <v>457</v>
      </c>
      <c r="AL30" s="282" t="s">
        <v>632</v>
      </c>
      <c r="AM30" s="248" t="s">
        <v>455</v>
      </c>
      <c r="AN30" s="248" t="s">
        <v>454</v>
      </c>
      <c r="AO30" s="249">
        <v>235000</v>
      </c>
      <c r="AP30" s="248">
        <v>42</v>
      </c>
      <c r="AQ30" s="278"/>
    </row>
    <row r="31" spans="1:43" ht="81" customHeight="1" x14ac:dyDescent="0.25">
      <c r="A31" s="261" t="s">
        <v>230</v>
      </c>
      <c r="B31" s="258">
        <v>0</v>
      </c>
      <c r="C31" s="260" t="s">
        <v>623</v>
      </c>
      <c r="D31" s="259" t="s">
        <v>567</v>
      </c>
      <c r="E31" s="258">
        <v>3</v>
      </c>
      <c r="F31" s="258">
        <v>3</v>
      </c>
      <c r="G31" s="258">
        <v>2</v>
      </c>
      <c r="H31" s="258">
        <v>3</v>
      </c>
      <c r="I31" s="258">
        <v>4</v>
      </c>
      <c r="J31" s="257">
        <v>0</v>
      </c>
      <c r="K31" s="257">
        <v>0</v>
      </c>
      <c r="L31" s="257">
        <v>3</v>
      </c>
      <c r="M31" s="257">
        <v>0</v>
      </c>
      <c r="N31" s="257">
        <v>2</v>
      </c>
      <c r="O31" s="256" t="s">
        <v>463</v>
      </c>
      <c r="P31" s="252">
        <v>2</v>
      </c>
      <c r="Q31" s="252">
        <v>2</v>
      </c>
      <c r="R31" s="252">
        <v>2</v>
      </c>
      <c r="S31" s="252">
        <v>1</v>
      </c>
      <c r="T31" s="252">
        <v>0</v>
      </c>
      <c r="U31" s="255" t="s">
        <v>538</v>
      </c>
      <c r="V31" s="253" t="s">
        <v>461</v>
      </c>
      <c r="W31" s="254" t="s">
        <v>566</v>
      </c>
      <c r="X31" s="253" t="s">
        <v>599</v>
      </c>
      <c r="Y31" s="252">
        <v>2</v>
      </c>
      <c r="Z31" s="283">
        <v>3</v>
      </c>
      <c r="AA31" s="283">
        <v>3</v>
      </c>
      <c r="AB31" s="283">
        <v>2</v>
      </c>
      <c r="AC31" s="283">
        <v>2</v>
      </c>
      <c r="AD31" s="283">
        <v>3</v>
      </c>
      <c r="AE31" s="283">
        <v>1</v>
      </c>
      <c r="AF31" s="283">
        <v>1</v>
      </c>
      <c r="AG31" s="283">
        <v>3</v>
      </c>
      <c r="AH31" s="251" t="s">
        <v>458</v>
      </c>
      <c r="AI31" s="251" t="s">
        <v>457</v>
      </c>
      <c r="AJ31" s="251" t="s">
        <v>469</v>
      </c>
      <c r="AK31" s="251" t="s">
        <v>457</v>
      </c>
      <c r="AL31" s="250" t="s">
        <v>631</v>
      </c>
      <c r="AM31" s="248" t="s">
        <v>630</v>
      </c>
      <c r="AN31" s="248" t="s">
        <v>556</v>
      </c>
      <c r="AO31" s="249">
        <v>34000</v>
      </c>
      <c r="AP31" s="248">
        <v>45</v>
      </c>
      <c r="AQ31" s="247" t="s">
        <v>629</v>
      </c>
    </row>
    <row r="32" spans="1:43" ht="138" customHeight="1" x14ac:dyDescent="0.25">
      <c r="A32" s="261" t="s">
        <v>231</v>
      </c>
      <c r="B32" s="258">
        <v>0</v>
      </c>
      <c r="C32" s="260" t="s">
        <v>623</v>
      </c>
      <c r="D32" s="259" t="s">
        <v>628</v>
      </c>
      <c r="E32" s="258">
        <v>3</v>
      </c>
      <c r="F32" s="258">
        <v>2</v>
      </c>
      <c r="G32" s="258">
        <v>2</v>
      </c>
      <c r="H32" s="258">
        <v>2</v>
      </c>
      <c r="I32" s="258">
        <v>3</v>
      </c>
      <c r="J32" s="257">
        <v>1</v>
      </c>
      <c r="K32" s="257">
        <v>2</v>
      </c>
      <c r="L32" s="257">
        <v>0</v>
      </c>
      <c r="M32" s="257">
        <v>1</v>
      </c>
      <c r="N32" s="257">
        <v>0</v>
      </c>
      <c r="O32" s="256" t="s">
        <v>605</v>
      </c>
      <c r="P32" s="252">
        <v>2</v>
      </c>
      <c r="Q32" s="252">
        <v>2</v>
      </c>
      <c r="R32" s="252">
        <v>1</v>
      </c>
      <c r="S32" s="252">
        <v>1</v>
      </c>
      <c r="T32" s="252">
        <v>2</v>
      </c>
      <c r="U32" s="255" t="s">
        <v>538</v>
      </c>
      <c r="V32" s="253" t="s">
        <v>461</v>
      </c>
      <c r="W32" s="254" t="s">
        <v>627</v>
      </c>
      <c r="X32" s="253" t="s">
        <v>471</v>
      </c>
      <c r="Y32" s="252">
        <v>2</v>
      </c>
      <c r="Z32" s="283">
        <v>2</v>
      </c>
      <c r="AA32" s="283">
        <v>3</v>
      </c>
      <c r="AB32" s="283">
        <v>2</v>
      </c>
      <c r="AC32" s="283">
        <v>2</v>
      </c>
      <c r="AD32" s="283">
        <v>2</v>
      </c>
      <c r="AE32" s="283">
        <v>2</v>
      </c>
      <c r="AF32" s="283">
        <v>1</v>
      </c>
      <c r="AG32" s="283">
        <v>2</v>
      </c>
      <c r="AH32" s="251" t="s">
        <v>470</v>
      </c>
      <c r="AI32" s="251" t="s">
        <v>458</v>
      </c>
      <c r="AJ32" s="251" t="s">
        <v>469</v>
      </c>
      <c r="AK32" s="251" t="s">
        <v>458</v>
      </c>
      <c r="AL32" s="275" t="s">
        <v>626</v>
      </c>
      <c r="AM32" s="248" t="s">
        <v>625</v>
      </c>
      <c r="AN32" s="248" t="s">
        <v>556</v>
      </c>
      <c r="AO32" s="249">
        <v>156960</v>
      </c>
      <c r="AP32" s="248">
        <v>41</v>
      </c>
      <c r="AQ32" s="278" t="s">
        <v>624</v>
      </c>
    </row>
    <row r="33" spans="1:43" ht="65.25" customHeight="1" x14ac:dyDescent="0.25">
      <c r="A33" s="261" t="s">
        <v>232</v>
      </c>
      <c r="B33" s="258">
        <v>0</v>
      </c>
      <c r="C33" s="260" t="s">
        <v>623</v>
      </c>
      <c r="D33" s="259" t="s">
        <v>567</v>
      </c>
      <c r="E33" s="258">
        <v>3</v>
      </c>
      <c r="F33" s="258">
        <v>2</v>
      </c>
      <c r="G33" s="258">
        <v>2</v>
      </c>
      <c r="H33" s="258">
        <v>2</v>
      </c>
      <c r="I33" s="258">
        <v>2</v>
      </c>
      <c r="J33" s="257">
        <v>1</v>
      </c>
      <c r="K33" s="257">
        <v>0</v>
      </c>
      <c r="L33" s="257">
        <v>4</v>
      </c>
      <c r="M33" s="257">
        <v>1</v>
      </c>
      <c r="N33" s="257">
        <v>2</v>
      </c>
      <c r="O33" s="256" t="s">
        <v>463</v>
      </c>
      <c r="P33" s="252">
        <v>2</v>
      </c>
      <c r="Q33" s="252">
        <v>1</v>
      </c>
      <c r="R33" s="252">
        <v>1</v>
      </c>
      <c r="S33" s="252">
        <v>1</v>
      </c>
      <c r="T33" s="252">
        <v>0</v>
      </c>
      <c r="U33" s="255" t="s">
        <v>538</v>
      </c>
      <c r="V33" s="253" t="s">
        <v>461</v>
      </c>
      <c r="W33" s="254" t="s">
        <v>622</v>
      </c>
      <c r="X33" s="253" t="s">
        <v>599</v>
      </c>
      <c r="Y33" s="252">
        <v>1</v>
      </c>
      <c r="Z33" s="283">
        <v>0</v>
      </c>
      <c r="AA33" s="283">
        <v>3</v>
      </c>
      <c r="AB33" s="283">
        <v>2</v>
      </c>
      <c r="AC33" s="283">
        <v>2</v>
      </c>
      <c r="AD33" s="283">
        <v>2</v>
      </c>
      <c r="AE33" s="283">
        <v>1</v>
      </c>
      <c r="AF33" s="283">
        <v>0</v>
      </c>
      <c r="AG33" s="283">
        <v>2</v>
      </c>
      <c r="AH33" s="251" t="s">
        <v>470</v>
      </c>
      <c r="AI33" s="251" t="s">
        <v>458</v>
      </c>
      <c r="AJ33" s="251" t="s">
        <v>469</v>
      </c>
      <c r="AK33" s="251" t="s">
        <v>469</v>
      </c>
      <c r="AL33" s="281" t="s">
        <v>621</v>
      </c>
      <c r="AM33" s="248" t="s">
        <v>620</v>
      </c>
      <c r="AN33" s="248" t="s">
        <v>556</v>
      </c>
      <c r="AO33" s="249">
        <v>192800</v>
      </c>
      <c r="AP33" s="248">
        <v>45</v>
      </c>
      <c r="AQ33" s="247" t="s">
        <v>619</v>
      </c>
    </row>
    <row r="34" spans="1:43" ht="78.75" customHeight="1" x14ac:dyDescent="0.25">
      <c r="A34" s="261" t="s">
        <v>618</v>
      </c>
      <c r="B34" s="258" t="s">
        <v>455</v>
      </c>
      <c r="C34" s="258" t="s">
        <v>455</v>
      </c>
      <c r="D34" s="258" t="s">
        <v>455</v>
      </c>
      <c r="E34" s="258" t="s">
        <v>455</v>
      </c>
      <c r="F34" s="258" t="s">
        <v>455</v>
      </c>
      <c r="G34" s="258" t="s">
        <v>455</v>
      </c>
      <c r="H34" s="258" t="s">
        <v>455</v>
      </c>
      <c r="I34" s="258">
        <v>2</v>
      </c>
      <c r="J34" s="257" t="s">
        <v>455</v>
      </c>
      <c r="K34" s="257" t="s">
        <v>455</v>
      </c>
      <c r="L34" s="257" t="s">
        <v>455</v>
      </c>
      <c r="M34" s="257" t="s">
        <v>455</v>
      </c>
      <c r="N34" s="257" t="s">
        <v>455</v>
      </c>
      <c r="O34" s="256" t="s">
        <v>539</v>
      </c>
      <c r="P34" s="252" t="s">
        <v>455</v>
      </c>
      <c r="Q34" s="252" t="s">
        <v>455</v>
      </c>
      <c r="R34" s="252" t="s">
        <v>455</v>
      </c>
      <c r="S34" s="252" t="s">
        <v>455</v>
      </c>
      <c r="T34" s="252">
        <v>1</v>
      </c>
      <c r="U34" s="255" t="s">
        <v>617</v>
      </c>
      <c r="V34" s="253" t="s">
        <v>461</v>
      </c>
      <c r="W34" s="252" t="s">
        <v>455</v>
      </c>
      <c r="X34" s="253" t="s">
        <v>459</v>
      </c>
      <c r="Y34" s="252" t="s">
        <v>455</v>
      </c>
      <c r="Z34" s="283" t="s">
        <v>455</v>
      </c>
      <c r="AA34" s="283" t="s">
        <v>455</v>
      </c>
      <c r="AB34" s="283" t="s">
        <v>455</v>
      </c>
      <c r="AC34" s="283" t="s">
        <v>455</v>
      </c>
      <c r="AD34" s="283" t="s">
        <v>455</v>
      </c>
      <c r="AE34" s="283" t="s">
        <v>455</v>
      </c>
      <c r="AF34" s="283" t="s">
        <v>455</v>
      </c>
      <c r="AG34" s="283" t="s">
        <v>455</v>
      </c>
      <c r="AH34" s="251" t="s">
        <v>470</v>
      </c>
      <c r="AI34" s="276" t="s">
        <v>455</v>
      </c>
      <c r="AJ34" s="276" t="s">
        <v>455</v>
      </c>
      <c r="AK34" s="276" t="s">
        <v>455</v>
      </c>
      <c r="AL34" s="275" t="s">
        <v>616</v>
      </c>
      <c r="AM34" s="279">
        <v>0.46</v>
      </c>
      <c r="AN34" s="279" t="s">
        <v>556</v>
      </c>
      <c r="AO34" s="249">
        <v>400000</v>
      </c>
      <c r="AP34" s="248">
        <v>32</v>
      </c>
      <c r="AQ34" s="280" t="s">
        <v>615</v>
      </c>
    </row>
    <row r="35" spans="1:43" ht="91.5" customHeight="1" x14ac:dyDescent="0.25">
      <c r="A35" s="261" t="s">
        <v>614</v>
      </c>
      <c r="B35" s="258">
        <v>0</v>
      </c>
      <c r="C35" s="260">
        <v>0</v>
      </c>
      <c r="D35" s="259" t="s">
        <v>613</v>
      </c>
      <c r="E35" s="258">
        <v>3</v>
      </c>
      <c r="F35" s="258">
        <v>2</v>
      </c>
      <c r="G35" s="258">
        <v>2</v>
      </c>
      <c r="H35" s="258">
        <v>3</v>
      </c>
      <c r="I35" s="258">
        <v>4</v>
      </c>
      <c r="J35" s="257">
        <v>0</v>
      </c>
      <c r="K35" s="257">
        <v>3</v>
      </c>
      <c r="L35" s="257">
        <v>2</v>
      </c>
      <c r="M35" s="257">
        <v>0</v>
      </c>
      <c r="N35" s="257">
        <v>0</v>
      </c>
      <c r="O35" s="256" t="s">
        <v>463</v>
      </c>
      <c r="P35" s="252">
        <v>4</v>
      </c>
      <c r="Q35" s="252">
        <v>2</v>
      </c>
      <c r="R35" s="252">
        <v>1</v>
      </c>
      <c r="S35" s="252">
        <v>1</v>
      </c>
      <c r="T35" s="252">
        <v>0</v>
      </c>
      <c r="U35" s="255" t="s">
        <v>462</v>
      </c>
      <c r="V35" s="255" t="s">
        <v>581</v>
      </c>
      <c r="W35" s="254" t="s">
        <v>612</v>
      </c>
      <c r="X35" s="253" t="s">
        <v>471</v>
      </c>
      <c r="Y35" s="252">
        <v>3</v>
      </c>
      <c r="Z35" s="283">
        <v>1</v>
      </c>
      <c r="AA35" s="283">
        <v>1</v>
      </c>
      <c r="AB35" s="283">
        <v>0</v>
      </c>
      <c r="AC35" s="283">
        <v>1</v>
      </c>
      <c r="AD35" s="283">
        <v>4</v>
      </c>
      <c r="AE35" s="283">
        <v>4</v>
      </c>
      <c r="AF35" s="283">
        <v>0</v>
      </c>
      <c r="AG35" s="283">
        <v>4</v>
      </c>
      <c r="AH35" s="251" t="s">
        <v>534</v>
      </c>
      <c r="AI35" s="251" t="s">
        <v>457</v>
      </c>
      <c r="AJ35" s="251" t="s">
        <v>469</v>
      </c>
      <c r="AK35" s="251" t="s">
        <v>458</v>
      </c>
      <c r="AL35" s="250" t="s">
        <v>611</v>
      </c>
      <c r="AM35" s="248" t="s">
        <v>610</v>
      </c>
      <c r="AN35" s="248" t="s">
        <v>556</v>
      </c>
      <c r="AO35" s="249">
        <v>20400</v>
      </c>
      <c r="AP35" s="248">
        <v>50</v>
      </c>
      <c r="AQ35" s="247" t="s">
        <v>609</v>
      </c>
    </row>
    <row r="36" spans="1:43" ht="60.75" customHeight="1" x14ac:dyDescent="0.25">
      <c r="A36" s="261" t="s">
        <v>223</v>
      </c>
      <c r="B36" s="258">
        <v>0</v>
      </c>
      <c r="C36" s="260" t="s">
        <v>455</v>
      </c>
      <c r="D36" s="259" t="s">
        <v>455</v>
      </c>
      <c r="E36" s="258">
        <v>4</v>
      </c>
      <c r="F36" s="258">
        <v>3</v>
      </c>
      <c r="G36" s="258">
        <v>1</v>
      </c>
      <c r="H36" s="258" t="s">
        <v>455</v>
      </c>
      <c r="I36" s="258">
        <v>3</v>
      </c>
      <c r="J36" s="257">
        <v>1</v>
      </c>
      <c r="K36" s="257">
        <v>0</v>
      </c>
      <c r="L36" s="257">
        <v>3</v>
      </c>
      <c r="M36" s="257">
        <v>3</v>
      </c>
      <c r="N36" s="257">
        <v>2</v>
      </c>
      <c r="O36" s="256" t="s">
        <v>455</v>
      </c>
      <c r="P36" s="252">
        <v>4</v>
      </c>
      <c r="Q36" s="252">
        <v>4</v>
      </c>
      <c r="R36" s="252">
        <v>1</v>
      </c>
      <c r="S36" s="252">
        <v>0</v>
      </c>
      <c r="T36" s="252">
        <v>2</v>
      </c>
      <c r="U36" s="255" t="s">
        <v>462</v>
      </c>
      <c r="V36" s="253" t="s">
        <v>461</v>
      </c>
      <c r="W36" s="254" t="s">
        <v>455</v>
      </c>
      <c r="X36" s="253" t="s">
        <v>599</v>
      </c>
      <c r="Y36" s="252">
        <v>3</v>
      </c>
      <c r="Z36" s="283">
        <v>4</v>
      </c>
      <c r="AA36" s="283">
        <v>3</v>
      </c>
      <c r="AB36" s="283">
        <v>3</v>
      </c>
      <c r="AC36" s="283">
        <v>2</v>
      </c>
      <c r="AD36" s="283">
        <v>3</v>
      </c>
      <c r="AE36" s="283">
        <v>4</v>
      </c>
      <c r="AF36" s="283">
        <v>1</v>
      </c>
      <c r="AG36" s="283">
        <v>0</v>
      </c>
      <c r="AH36" s="251" t="s">
        <v>469</v>
      </c>
      <c r="AI36" s="251" t="s">
        <v>457</v>
      </c>
      <c r="AJ36" s="251" t="s">
        <v>458</v>
      </c>
      <c r="AK36" s="251" t="s">
        <v>470</v>
      </c>
      <c r="AL36" s="275" t="s">
        <v>608</v>
      </c>
      <c r="AM36" s="248" t="s">
        <v>607</v>
      </c>
      <c r="AN36" s="248" t="s">
        <v>454</v>
      </c>
      <c r="AO36" s="249" t="s">
        <v>455</v>
      </c>
      <c r="AP36" s="248">
        <v>40</v>
      </c>
      <c r="AQ36" s="247" t="s">
        <v>606</v>
      </c>
    </row>
    <row r="37" spans="1:43" ht="71.25" customHeight="1" x14ac:dyDescent="0.25">
      <c r="A37" s="261" t="s">
        <v>214</v>
      </c>
      <c r="B37" s="258">
        <v>0</v>
      </c>
      <c r="C37" s="260" t="s">
        <v>455</v>
      </c>
      <c r="D37" s="259" t="s">
        <v>455</v>
      </c>
      <c r="E37" s="258">
        <v>4</v>
      </c>
      <c r="F37" s="258">
        <v>3</v>
      </c>
      <c r="G37" s="258">
        <v>3</v>
      </c>
      <c r="H37" s="258" t="s">
        <v>455</v>
      </c>
      <c r="I37" s="258">
        <v>3</v>
      </c>
      <c r="J37" s="257">
        <v>3</v>
      </c>
      <c r="K37" s="257">
        <v>0</v>
      </c>
      <c r="L37" s="257">
        <v>3</v>
      </c>
      <c r="M37" s="257">
        <v>3</v>
      </c>
      <c r="N37" s="257">
        <v>0</v>
      </c>
      <c r="O37" s="256" t="s">
        <v>605</v>
      </c>
      <c r="P37" s="252">
        <v>3</v>
      </c>
      <c r="Q37" s="252">
        <v>2</v>
      </c>
      <c r="R37" s="252">
        <v>0</v>
      </c>
      <c r="S37" s="252">
        <v>0</v>
      </c>
      <c r="T37" s="252">
        <v>1</v>
      </c>
      <c r="U37" s="255" t="s">
        <v>462</v>
      </c>
      <c r="V37" s="253" t="s">
        <v>461</v>
      </c>
      <c r="W37" s="254" t="s">
        <v>455</v>
      </c>
      <c r="X37" s="253" t="s">
        <v>599</v>
      </c>
      <c r="Y37" s="252">
        <v>3</v>
      </c>
      <c r="Z37" s="283">
        <v>4</v>
      </c>
      <c r="AA37" s="283">
        <v>2</v>
      </c>
      <c r="AB37" s="283">
        <v>2</v>
      </c>
      <c r="AC37" s="283">
        <v>0</v>
      </c>
      <c r="AD37" s="283">
        <v>2</v>
      </c>
      <c r="AE37" s="283">
        <v>4</v>
      </c>
      <c r="AF37" s="283">
        <v>0</v>
      </c>
      <c r="AG37" s="283">
        <v>4</v>
      </c>
      <c r="AH37" s="251" t="s">
        <v>458</v>
      </c>
      <c r="AI37" s="251" t="s">
        <v>470</v>
      </c>
      <c r="AJ37" s="251" t="s">
        <v>458</v>
      </c>
      <c r="AK37" s="251" t="s">
        <v>458</v>
      </c>
      <c r="AL37" s="275" t="s">
        <v>604</v>
      </c>
      <c r="AM37" s="248" t="s">
        <v>603</v>
      </c>
      <c r="AN37" s="248" t="s">
        <v>454</v>
      </c>
      <c r="AO37" s="249" t="s">
        <v>455</v>
      </c>
      <c r="AP37" s="248">
        <v>39</v>
      </c>
      <c r="AQ37" s="247" t="s">
        <v>602</v>
      </c>
    </row>
    <row r="38" spans="1:43" x14ac:dyDescent="0.25">
      <c r="A38" s="547" t="s">
        <v>530</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row>
    <row r="39" spans="1:43" s="262" customFormat="1" ht="36" customHeight="1" x14ac:dyDescent="0.3">
      <c r="A39" s="274"/>
      <c r="B39" s="541" t="s">
        <v>529</v>
      </c>
      <c r="C39" s="541"/>
      <c r="D39" s="541"/>
      <c r="E39" s="541"/>
      <c r="F39" s="541"/>
      <c r="G39" s="541"/>
      <c r="H39" s="541"/>
      <c r="I39" s="541"/>
      <c r="J39" s="542" t="s">
        <v>528</v>
      </c>
      <c r="K39" s="543"/>
      <c r="L39" s="543"/>
      <c r="M39" s="543"/>
      <c r="N39" s="543"/>
      <c r="O39" s="544"/>
      <c r="P39" s="549" t="s">
        <v>527</v>
      </c>
      <c r="Q39" s="550"/>
      <c r="R39" s="550"/>
      <c r="S39" s="550"/>
      <c r="T39" s="550"/>
      <c r="U39" s="550"/>
      <c r="V39" s="550"/>
      <c r="W39" s="550"/>
      <c r="X39" s="550"/>
      <c r="Y39" s="550"/>
      <c r="Z39" s="551" t="s">
        <v>526</v>
      </c>
      <c r="AA39" s="551"/>
      <c r="AB39" s="551"/>
      <c r="AC39" s="551"/>
      <c r="AD39" s="551"/>
      <c r="AE39" s="551"/>
      <c r="AF39" s="551"/>
      <c r="AG39" s="551"/>
      <c r="AH39" s="552" t="s">
        <v>525</v>
      </c>
      <c r="AI39" s="552"/>
      <c r="AJ39" s="552"/>
      <c r="AK39" s="552"/>
      <c r="AL39" s="545"/>
      <c r="AM39" s="546"/>
      <c r="AN39" s="546"/>
      <c r="AO39" s="546"/>
      <c r="AP39" s="546"/>
      <c r="AQ39" s="273"/>
    </row>
    <row r="40" spans="1:43" s="262" customFormat="1" ht="102" customHeight="1" x14ac:dyDescent="0.3">
      <c r="A40" s="272" t="s">
        <v>181</v>
      </c>
      <c r="B40" s="271" t="s">
        <v>524</v>
      </c>
      <c r="C40" s="271" t="s">
        <v>523</v>
      </c>
      <c r="D40" s="271" t="s">
        <v>522</v>
      </c>
      <c r="E40" s="271" t="s">
        <v>521</v>
      </c>
      <c r="F40" s="271" t="s">
        <v>520</v>
      </c>
      <c r="G40" s="271" t="s">
        <v>519</v>
      </c>
      <c r="H40" s="271" t="s">
        <v>518</v>
      </c>
      <c r="I40" s="271" t="s">
        <v>517</v>
      </c>
      <c r="J40" s="270" t="s">
        <v>516</v>
      </c>
      <c r="K40" s="270" t="s">
        <v>515</v>
      </c>
      <c r="L40" s="270" t="s">
        <v>514</v>
      </c>
      <c r="M40" s="270" t="s">
        <v>513</v>
      </c>
      <c r="N40" s="270" t="s">
        <v>512</v>
      </c>
      <c r="O40" s="270" t="s">
        <v>511</v>
      </c>
      <c r="P40" s="268" t="s">
        <v>510</v>
      </c>
      <c r="Q40" s="268" t="s">
        <v>509</v>
      </c>
      <c r="R40" s="268" t="s">
        <v>508</v>
      </c>
      <c r="S40" s="268" t="s">
        <v>507</v>
      </c>
      <c r="T40" s="268" t="s">
        <v>506</v>
      </c>
      <c r="U40" s="268" t="s">
        <v>505</v>
      </c>
      <c r="V40" s="268" t="s">
        <v>504</v>
      </c>
      <c r="W40" s="269" t="s">
        <v>503</v>
      </c>
      <c r="X40" s="268" t="s">
        <v>502</v>
      </c>
      <c r="Y40" s="268" t="s">
        <v>501</v>
      </c>
      <c r="Z40" s="267" t="s">
        <v>500</v>
      </c>
      <c r="AA40" s="267" t="s">
        <v>499</v>
      </c>
      <c r="AB40" s="267" t="s">
        <v>498</v>
      </c>
      <c r="AC40" s="267" t="s">
        <v>497</v>
      </c>
      <c r="AD40" s="267" t="s">
        <v>496</v>
      </c>
      <c r="AE40" s="267" t="s">
        <v>495</v>
      </c>
      <c r="AF40" s="267" t="s">
        <v>494</v>
      </c>
      <c r="AG40" s="267" t="s">
        <v>493</v>
      </c>
      <c r="AH40" s="266" t="s">
        <v>492</v>
      </c>
      <c r="AI40" s="266" t="s">
        <v>491</v>
      </c>
      <c r="AJ40" s="266" t="s">
        <v>490</v>
      </c>
      <c r="AK40" s="266" t="s">
        <v>489</v>
      </c>
      <c r="AL40" s="264" t="s">
        <v>488</v>
      </c>
      <c r="AM40" s="264" t="s">
        <v>487</v>
      </c>
      <c r="AN40" s="264" t="s">
        <v>486</v>
      </c>
      <c r="AO40" s="265" t="s">
        <v>485</v>
      </c>
      <c r="AP40" s="264" t="s">
        <v>484</v>
      </c>
      <c r="AQ40" s="263" t="s">
        <v>483</v>
      </c>
    </row>
    <row r="41" spans="1:43" ht="15.75" x14ac:dyDescent="0.25">
      <c r="A41" s="538" t="s">
        <v>233</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40"/>
    </row>
    <row r="42" spans="1:43" ht="99.75" customHeight="1" x14ac:dyDescent="0.25">
      <c r="A42" s="261" t="s">
        <v>601</v>
      </c>
      <c r="B42" s="258">
        <v>4</v>
      </c>
      <c r="C42" s="260" t="s">
        <v>541</v>
      </c>
      <c r="D42" s="259" t="s">
        <v>600</v>
      </c>
      <c r="E42" s="258">
        <v>4</v>
      </c>
      <c r="F42" s="258">
        <v>3</v>
      </c>
      <c r="G42" s="258">
        <v>4</v>
      </c>
      <c r="H42" s="258">
        <v>2</v>
      </c>
      <c r="I42" s="258">
        <v>2</v>
      </c>
      <c r="J42" s="257">
        <v>2</v>
      </c>
      <c r="K42" s="257">
        <v>1</v>
      </c>
      <c r="L42" s="257">
        <v>4</v>
      </c>
      <c r="M42" s="257">
        <v>4</v>
      </c>
      <c r="N42" s="257">
        <v>2</v>
      </c>
      <c r="O42" s="256" t="s">
        <v>539</v>
      </c>
      <c r="P42" s="252">
        <v>3</v>
      </c>
      <c r="Q42" s="252">
        <v>3</v>
      </c>
      <c r="R42" s="252">
        <v>2</v>
      </c>
      <c r="S42" s="252">
        <v>1</v>
      </c>
      <c r="T42" s="252">
        <v>0</v>
      </c>
      <c r="U42" s="255" t="s">
        <v>554</v>
      </c>
      <c r="V42" s="253" t="s">
        <v>461</v>
      </c>
      <c r="W42" s="254" t="s">
        <v>586</v>
      </c>
      <c r="X42" s="253" t="s">
        <v>599</v>
      </c>
      <c r="Y42" s="252">
        <v>1</v>
      </c>
      <c r="Z42" s="283">
        <v>4</v>
      </c>
      <c r="AA42" s="283">
        <v>1</v>
      </c>
      <c r="AB42" s="283">
        <v>1</v>
      </c>
      <c r="AC42" s="283">
        <v>1</v>
      </c>
      <c r="AD42" s="283">
        <v>3</v>
      </c>
      <c r="AE42" s="283">
        <v>2</v>
      </c>
      <c r="AF42" s="283">
        <v>4</v>
      </c>
      <c r="AG42" s="283">
        <v>1</v>
      </c>
      <c r="AH42" s="251" t="s">
        <v>458</v>
      </c>
      <c r="AI42" s="251" t="s">
        <v>458</v>
      </c>
      <c r="AJ42" s="251" t="s">
        <v>457</v>
      </c>
      <c r="AK42" s="251" t="s">
        <v>457</v>
      </c>
      <c r="AL42" s="250" t="s">
        <v>598</v>
      </c>
      <c r="AM42" s="248" t="s">
        <v>597</v>
      </c>
      <c r="AN42" s="248" t="s">
        <v>454</v>
      </c>
      <c r="AO42" s="249">
        <v>200000</v>
      </c>
      <c r="AP42" s="248">
        <v>34</v>
      </c>
      <c r="AQ42" s="247" t="s">
        <v>596</v>
      </c>
    </row>
    <row r="43" spans="1:43" ht="57" customHeight="1" x14ac:dyDescent="0.25">
      <c r="A43" s="261" t="s">
        <v>387</v>
      </c>
      <c r="B43" s="258">
        <v>3</v>
      </c>
      <c r="C43" s="260" t="s">
        <v>455</v>
      </c>
      <c r="D43" s="259" t="s">
        <v>455</v>
      </c>
      <c r="E43" s="258">
        <v>2</v>
      </c>
      <c r="F43" s="258">
        <v>2</v>
      </c>
      <c r="G43" s="258">
        <v>3</v>
      </c>
      <c r="H43" s="258" t="s">
        <v>455</v>
      </c>
      <c r="I43" s="258">
        <v>3</v>
      </c>
      <c r="J43" s="257">
        <v>2</v>
      </c>
      <c r="K43" s="257">
        <v>0</v>
      </c>
      <c r="L43" s="257">
        <v>4</v>
      </c>
      <c r="M43" s="257">
        <v>3</v>
      </c>
      <c r="N43" s="257">
        <v>4</v>
      </c>
      <c r="O43" s="256" t="s">
        <v>455</v>
      </c>
      <c r="P43" s="252">
        <v>3</v>
      </c>
      <c r="Q43" s="252">
        <v>2</v>
      </c>
      <c r="R43" s="252">
        <v>3</v>
      </c>
      <c r="S43" s="252">
        <v>4</v>
      </c>
      <c r="T43" s="252">
        <v>2</v>
      </c>
      <c r="U43" s="255" t="s">
        <v>595</v>
      </c>
      <c r="V43" s="255" t="s">
        <v>562</v>
      </c>
      <c r="W43" s="254" t="s">
        <v>455</v>
      </c>
      <c r="X43" s="253" t="s">
        <v>459</v>
      </c>
      <c r="Y43" s="252">
        <v>1</v>
      </c>
      <c r="Z43" s="283">
        <v>1</v>
      </c>
      <c r="AA43" s="283">
        <v>0</v>
      </c>
      <c r="AB43" s="283">
        <v>2</v>
      </c>
      <c r="AC43" s="283">
        <v>1</v>
      </c>
      <c r="AD43" s="283">
        <v>1</v>
      </c>
      <c r="AE43" s="283">
        <v>4</v>
      </c>
      <c r="AF43" s="283">
        <v>1</v>
      </c>
      <c r="AG43" s="283">
        <v>3</v>
      </c>
      <c r="AH43" s="251" t="s">
        <v>470</v>
      </c>
      <c r="AI43" s="251" t="s">
        <v>457</v>
      </c>
      <c r="AJ43" s="251" t="s">
        <v>457</v>
      </c>
      <c r="AK43" s="251" t="s">
        <v>457</v>
      </c>
      <c r="AL43" s="250" t="s">
        <v>594</v>
      </c>
      <c r="AM43" s="248" t="s">
        <v>593</v>
      </c>
      <c r="AN43" s="248" t="s">
        <v>454</v>
      </c>
      <c r="AO43" s="249" t="s">
        <v>455</v>
      </c>
      <c r="AP43" s="248">
        <v>42</v>
      </c>
      <c r="AQ43" s="247" t="s">
        <v>592</v>
      </c>
    </row>
    <row r="44" spans="1:43" ht="54" customHeight="1" x14ac:dyDescent="0.25">
      <c r="A44" s="261" t="s">
        <v>389</v>
      </c>
      <c r="B44" s="258">
        <v>3</v>
      </c>
      <c r="C44" s="260" t="s">
        <v>455</v>
      </c>
      <c r="D44" s="259" t="s">
        <v>455</v>
      </c>
      <c r="E44" s="258">
        <v>2</v>
      </c>
      <c r="F44" s="258">
        <v>3</v>
      </c>
      <c r="G44" s="258">
        <v>3</v>
      </c>
      <c r="H44" s="258" t="s">
        <v>455</v>
      </c>
      <c r="I44" s="258">
        <v>2</v>
      </c>
      <c r="J44" s="257">
        <v>2</v>
      </c>
      <c r="K44" s="257">
        <v>0</v>
      </c>
      <c r="L44" s="257">
        <v>4</v>
      </c>
      <c r="M44" s="257">
        <v>4</v>
      </c>
      <c r="N44" s="257">
        <v>4</v>
      </c>
      <c r="O44" s="256" t="s">
        <v>455</v>
      </c>
      <c r="P44" s="252">
        <v>3</v>
      </c>
      <c r="Q44" s="252">
        <v>2</v>
      </c>
      <c r="R44" s="252">
        <v>3</v>
      </c>
      <c r="S44" s="252">
        <v>3</v>
      </c>
      <c r="T44" s="252">
        <v>2</v>
      </c>
      <c r="U44" s="255" t="s">
        <v>538</v>
      </c>
      <c r="V44" s="255" t="s">
        <v>591</v>
      </c>
      <c r="W44" s="254" t="s">
        <v>590</v>
      </c>
      <c r="X44" s="253" t="s">
        <v>455</v>
      </c>
      <c r="Y44" s="252">
        <v>1</v>
      </c>
      <c r="Z44" s="283">
        <v>1</v>
      </c>
      <c r="AA44" s="283">
        <v>2</v>
      </c>
      <c r="AB44" s="283">
        <v>2</v>
      </c>
      <c r="AC44" s="283">
        <v>1</v>
      </c>
      <c r="AD44" s="283">
        <v>4</v>
      </c>
      <c r="AE44" s="283">
        <v>4</v>
      </c>
      <c r="AF44" s="283">
        <v>1</v>
      </c>
      <c r="AG44" s="283">
        <v>3</v>
      </c>
      <c r="AH44" s="251" t="s">
        <v>457</v>
      </c>
      <c r="AI44" s="251" t="s">
        <v>470</v>
      </c>
      <c r="AJ44" s="251" t="s">
        <v>458</v>
      </c>
      <c r="AK44" s="251" t="s">
        <v>458</v>
      </c>
      <c r="AL44" s="250" t="s">
        <v>589</v>
      </c>
      <c r="AM44" s="248" t="s">
        <v>588</v>
      </c>
      <c r="AN44" s="248" t="s">
        <v>455</v>
      </c>
      <c r="AO44" s="249" t="s">
        <v>455</v>
      </c>
      <c r="AP44" s="248">
        <v>42</v>
      </c>
      <c r="AQ44" s="247" t="s">
        <v>587</v>
      </c>
    </row>
    <row r="45" spans="1:43" ht="57.6" customHeight="1" x14ac:dyDescent="0.25">
      <c r="A45" s="261" t="s">
        <v>391</v>
      </c>
      <c r="B45" s="258">
        <v>4</v>
      </c>
      <c r="C45" s="260" t="s">
        <v>577</v>
      </c>
      <c r="D45" s="259" t="s">
        <v>567</v>
      </c>
      <c r="E45" s="258">
        <v>2</v>
      </c>
      <c r="F45" s="258">
        <v>3</v>
      </c>
      <c r="G45" s="258">
        <v>3</v>
      </c>
      <c r="H45" s="258">
        <v>2</v>
      </c>
      <c r="I45" s="258">
        <v>1</v>
      </c>
      <c r="J45" s="257">
        <v>2</v>
      </c>
      <c r="K45" s="257">
        <v>0</v>
      </c>
      <c r="L45" s="257">
        <v>4</v>
      </c>
      <c r="M45" s="257">
        <v>3</v>
      </c>
      <c r="N45" s="257">
        <v>4</v>
      </c>
      <c r="O45" s="256" t="s">
        <v>463</v>
      </c>
      <c r="P45" s="252">
        <v>3</v>
      </c>
      <c r="Q45" s="252">
        <v>2</v>
      </c>
      <c r="R45" s="252">
        <v>2</v>
      </c>
      <c r="S45" s="252">
        <v>1</v>
      </c>
      <c r="T45" s="252">
        <v>1</v>
      </c>
      <c r="U45" s="255" t="s">
        <v>538</v>
      </c>
      <c r="V45" s="253" t="s">
        <v>461</v>
      </c>
      <c r="W45" s="254" t="s">
        <v>586</v>
      </c>
      <c r="X45" s="253" t="s">
        <v>459</v>
      </c>
      <c r="Y45" s="252">
        <v>1</v>
      </c>
      <c r="Z45" s="283">
        <v>1</v>
      </c>
      <c r="AA45" s="283">
        <v>1</v>
      </c>
      <c r="AB45" s="283">
        <v>1</v>
      </c>
      <c r="AC45" s="283">
        <v>1</v>
      </c>
      <c r="AD45" s="283">
        <v>2</v>
      </c>
      <c r="AE45" s="283">
        <v>3</v>
      </c>
      <c r="AF45" s="283">
        <v>1</v>
      </c>
      <c r="AG45" s="283">
        <v>1</v>
      </c>
      <c r="AH45" s="251" t="s">
        <v>457</v>
      </c>
      <c r="AI45" s="251" t="s">
        <v>458</v>
      </c>
      <c r="AJ45" s="251" t="s">
        <v>457</v>
      </c>
      <c r="AK45" s="251" t="s">
        <v>469</v>
      </c>
      <c r="AL45" s="250" t="s">
        <v>585</v>
      </c>
      <c r="AM45" s="248" t="s">
        <v>584</v>
      </c>
      <c r="AN45" s="248" t="s">
        <v>454</v>
      </c>
      <c r="AO45" s="249">
        <v>206880</v>
      </c>
      <c r="AP45" s="248">
        <v>42</v>
      </c>
      <c r="AQ45" s="247" t="s">
        <v>583</v>
      </c>
    </row>
    <row r="46" spans="1:43" ht="72" customHeight="1" x14ac:dyDescent="0.25">
      <c r="A46" s="261" t="s">
        <v>392</v>
      </c>
      <c r="B46" s="258">
        <v>3</v>
      </c>
      <c r="C46" s="260" t="s">
        <v>574</v>
      </c>
      <c r="D46" s="259" t="s">
        <v>582</v>
      </c>
      <c r="E46" s="258">
        <v>2</v>
      </c>
      <c r="F46" s="258">
        <v>3</v>
      </c>
      <c r="G46" s="258">
        <v>2</v>
      </c>
      <c r="H46" s="258">
        <v>2</v>
      </c>
      <c r="I46" s="258">
        <v>2</v>
      </c>
      <c r="J46" s="257">
        <v>2</v>
      </c>
      <c r="K46" s="257">
        <v>0</v>
      </c>
      <c r="L46" s="257">
        <v>2</v>
      </c>
      <c r="M46" s="257">
        <v>3</v>
      </c>
      <c r="N46" s="257">
        <v>4</v>
      </c>
      <c r="O46" s="256" t="s">
        <v>463</v>
      </c>
      <c r="P46" s="252">
        <v>3</v>
      </c>
      <c r="Q46" s="252">
        <v>2</v>
      </c>
      <c r="R46" s="252">
        <v>2</v>
      </c>
      <c r="S46" s="252">
        <v>1</v>
      </c>
      <c r="T46" s="252">
        <v>0</v>
      </c>
      <c r="U46" s="255" t="s">
        <v>538</v>
      </c>
      <c r="V46" s="255" t="s">
        <v>581</v>
      </c>
      <c r="W46" s="254" t="s">
        <v>536</v>
      </c>
      <c r="X46" s="253" t="s">
        <v>471</v>
      </c>
      <c r="Y46" s="252">
        <v>2</v>
      </c>
      <c r="Z46" s="283">
        <v>2</v>
      </c>
      <c r="AA46" s="283">
        <v>1</v>
      </c>
      <c r="AB46" s="283">
        <v>2</v>
      </c>
      <c r="AC46" s="283">
        <v>1</v>
      </c>
      <c r="AD46" s="283">
        <v>3</v>
      </c>
      <c r="AE46" s="283">
        <v>3</v>
      </c>
      <c r="AF46" s="283">
        <v>1</v>
      </c>
      <c r="AG46" s="283">
        <v>1</v>
      </c>
      <c r="AH46" s="251" t="s">
        <v>458</v>
      </c>
      <c r="AI46" s="251" t="s">
        <v>458</v>
      </c>
      <c r="AJ46" s="251" t="s">
        <v>457</v>
      </c>
      <c r="AK46" s="251" t="s">
        <v>457</v>
      </c>
      <c r="AL46" s="250" t="s">
        <v>580</v>
      </c>
      <c r="AM46" s="279">
        <v>0.18</v>
      </c>
      <c r="AN46" s="279" t="s">
        <v>454</v>
      </c>
      <c r="AO46" s="249">
        <v>149760</v>
      </c>
      <c r="AP46" s="248">
        <v>42</v>
      </c>
      <c r="AQ46" s="247" t="s">
        <v>579</v>
      </c>
    </row>
    <row r="47" spans="1:43" ht="106.9" customHeight="1" x14ac:dyDescent="0.25">
      <c r="A47" s="261" t="s">
        <v>578</v>
      </c>
      <c r="B47" s="258">
        <v>4</v>
      </c>
      <c r="C47" s="260" t="s">
        <v>577</v>
      </c>
      <c r="D47" s="259" t="s">
        <v>464</v>
      </c>
      <c r="E47" s="258">
        <v>3</v>
      </c>
      <c r="F47" s="258">
        <v>3</v>
      </c>
      <c r="G47" s="258">
        <v>4</v>
      </c>
      <c r="H47" s="258">
        <v>3</v>
      </c>
      <c r="I47" s="258">
        <v>3</v>
      </c>
      <c r="J47" s="257">
        <v>2</v>
      </c>
      <c r="K47" s="257">
        <v>3</v>
      </c>
      <c r="L47" s="257">
        <v>4</v>
      </c>
      <c r="M47" s="257">
        <v>3</v>
      </c>
      <c r="N47" s="257">
        <v>4</v>
      </c>
      <c r="O47" s="256" t="s">
        <v>539</v>
      </c>
      <c r="P47" s="252">
        <v>3</v>
      </c>
      <c r="Q47" s="252">
        <v>2</v>
      </c>
      <c r="R47" s="252">
        <v>3</v>
      </c>
      <c r="S47" s="252">
        <v>2</v>
      </c>
      <c r="T47" s="252">
        <v>0</v>
      </c>
      <c r="U47" s="255" t="s">
        <v>554</v>
      </c>
      <c r="V47" s="253" t="s">
        <v>461</v>
      </c>
      <c r="W47" s="254" t="s">
        <v>536</v>
      </c>
      <c r="X47" s="253" t="s">
        <v>471</v>
      </c>
      <c r="Y47" s="252">
        <v>2</v>
      </c>
      <c r="Z47" s="283">
        <v>2</v>
      </c>
      <c r="AA47" s="283">
        <v>1</v>
      </c>
      <c r="AB47" s="283">
        <v>1</v>
      </c>
      <c r="AC47" s="283">
        <v>1</v>
      </c>
      <c r="AD47" s="283">
        <v>3</v>
      </c>
      <c r="AE47" s="283">
        <v>3</v>
      </c>
      <c r="AF47" s="283">
        <v>2</v>
      </c>
      <c r="AG47" s="283">
        <v>2</v>
      </c>
      <c r="AH47" s="251" t="s">
        <v>458</v>
      </c>
      <c r="AI47" s="251" t="s">
        <v>458</v>
      </c>
      <c r="AJ47" s="251" t="s">
        <v>457</v>
      </c>
      <c r="AK47" s="251" t="s">
        <v>457</v>
      </c>
      <c r="AL47" s="250" t="s">
        <v>576</v>
      </c>
      <c r="AM47" s="279">
        <v>0.15</v>
      </c>
      <c r="AN47" s="279" t="s">
        <v>454</v>
      </c>
      <c r="AO47" s="249">
        <v>272160</v>
      </c>
      <c r="AP47" s="248">
        <v>42</v>
      </c>
      <c r="AQ47" s="247" t="s">
        <v>575</v>
      </c>
    </row>
    <row r="48" spans="1:43" ht="64.150000000000006" customHeight="1" x14ac:dyDescent="0.25">
      <c r="A48" s="261" t="s">
        <v>396</v>
      </c>
      <c r="B48" s="258">
        <v>2</v>
      </c>
      <c r="C48" s="260" t="s">
        <v>574</v>
      </c>
      <c r="D48" s="259" t="s">
        <v>573</v>
      </c>
      <c r="E48" s="258">
        <v>2</v>
      </c>
      <c r="F48" s="258">
        <v>3</v>
      </c>
      <c r="G48" s="258">
        <v>3</v>
      </c>
      <c r="H48" s="258">
        <v>2</v>
      </c>
      <c r="I48" s="258">
        <v>1</v>
      </c>
      <c r="J48" s="257">
        <v>1</v>
      </c>
      <c r="K48" s="257">
        <v>0</v>
      </c>
      <c r="L48" s="257">
        <v>3</v>
      </c>
      <c r="M48" s="257">
        <v>3</v>
      </c>
      <c r="N48" s="257">
        <v>4</v>
      </c>
      <c r="O48" s="256" t="s">
        <v>539</v>
      </c>
      <c r="P48" s="252">
        <v>3</v>
      </c>
      <c r="Q48" s="252">
        <v>2</v>
      </c>
      <c r="R48" s="252">
        <v>3</v>
      </c>
      <c r="S48" s="252">
        <v>3</v>
      </c>
      <c r="T48" s="252">
        <v>0</v>
      </c>
      <c r="U48" s="255" t="s">
        <v>554</v>
      </c>
      <c r="V48" s="253" t="s">
        <v>461</v>
      </c>
      <c r="W48" s="254" t="s">
        <v>536</v>
      </c>
      <c r="X48" s="253" t="s">
        <v>471</v>
      </c>
      <c r="Y48" s="252">
        <v>2</v>
      </c>
      <c r="Z48" s="283">
        <v>1</v>
      </c>
      <c r="AA48" s="283">
        <v>1</v>
      </c>
      <c r="AB48" s="283">
        <v>1</v>
      </c>
      <c r="AC48" s="283">
        <v>1</v>
      </c>
      <c r="AD48" s="283">
        <v>3</v>
      </c>
      <c r="AE48" s="283">
        <v>3</v>
      </c>
      <c r="AF48" s="283">
        <v>2</v>
      </c>
      <c r="AG48" s="283">
        <v>1</v>
      </c>
      <c r="AH48" s="251" t="s">
        <v>458</v>
      </c>
      <c r="AI48" s="251" t="s">
        <v>458</v>
      </c>
      <c r="AJ48" s="251" t="s">
        <v>457</v>
      </c>
      <c r="AK48" s="251" t="s">
        <v>457</v>
      </c>
      <c r="AL48" s="250" t="s">
        <v>572</v>
      </c>
      <c r="AM48" s="248" t="s">
        <v>571</v>
      </c>
      <c r="AN48" s="248" t="s">
        <v>454</v>
      </c>
      <c r="AO48" s="249">
        <v>784000</v>
      </c>
      <c r="AP48" s="248">
        <v>42</v>
      </c>
      <c r="AQ48" s="247" t="s">
        <v>570</v>
      </c>
    </row>
    <row r="49" spans="1:43" ht="64.5" customHeight="1" x14ac:dyDescent="0.25">
      <c r="A49" s="261" t="s">
        <v>397</v>
      </c>
      <c r="B49" s="260" t="s">
        <v>455</v>
      </c>
      <c r="C49" s="260" t="s">
        <v>455</v>
      </c>
      <c r="D49" s="260" t="s">
        <v>455</v>
      </c>
      <c r="E49" s="260" t="s">
        <v>455</v>
      </c>
      <c r="F49" s="260" t="s">
        <v>455</v>
      </c>
      <c r="G49" s="260" t="s">
        <v>455</v>
      </c>
      <c r="H49" s="260" t="s">
        <v>455</v>
      </c>
      <c r="I49" s="260" t="s">
        <v>455</v>
      </c>
      <c r="J49" s="257" t="s">
        <v>455</v>
      </c>
      <c r="K49" s="257" t="s">
        <v>455</v>
      </c>
      <c r="L49" s="257" t="s">
        <v>455</v>
      </c>
      <c r="M49" s="257" t="s">
        <v>455</v>
      </c>
      <c r="N49" s="257" t="s">
        <v>455</v>
      </c>
      <c r="O49" s="256" t="s">
        <v>455</v>
      </c>
      <c r="P49" s="252" t="s">
        <v>455</v>
      </c>
      <c r="Q49" s="252">
        <v>0</v>
      </c>
      <c r="R49" s="252" t="s">
        <v>455</v>
      </c>
      <c r="S49" s="252" t="s">
        <v>455</v>
      </c>
      <c r="T49" s="252">
        <v>2</v>
      </c>
      <c r="U49" s="255" t="s">
        <v>538</v>
      </c>
      <c r="V49" s="253" t="s">
        <v>569</v>
      </c>
      <c r="W49" s="252" t="s">
        <v>455</v>
      </c>
      <c r="X49" s="253" t="s">
        <v>471</v>
      </c>
      <c r="Y49" s="252" t="s">
        <v>455</v>
      </c>
      <c r="Z49" s="283" t="s">
        <v>455</v>
      </c>
      <c r="AA49" s="283" t="s">
        <v>455</v>
      </c>
      <c r="AB49" s="283" t="s">
        <v>455</v>
      </c>
      <c r="AC49" s="283" t="s">
        <v>455</v>
      </c>
      <c r="AD49" s="283" t="s">
        <v>455</v>
      </c>
      <c r="AE49" s="283">
        <v>4</v>
      </c>
      <c r="AF49" s="283" t="s">
        <v>455</v>
      </c>
      <c r="AG49" s="283" t="s">
        <v>455</v>
      </c>
      <c r="AH49" s="276" t="s">
        <v>455</v>
      </c>
      <c r="AI49" s="276" t="s">
        <v>455</v>
      </c>
      <c r="AJ49" s="276" t="s">
        <v>455</v>
      </c>
      <c r="AK49" s="276" t="s">
        <v>455</v>
      </c>
      <c r="AL49" s="248" t="s">
        <v>455</v>
      </c>
      <c r="AM49" s="279">
        <v>0.17</v>
      </c>
      <c r="AN49" s="279" t="s">
        <v>454</v>
      </c>
      <c r="AO49" s="248" t="s">
        <v>455</v>
      </c>
      <c r="AP49" s="248" t="s">
        <v>455</v>
      </c>
      <c r="AQ49" s="278"/>
    </row>
    <row r="50" spans="1:43" ht="90" customHeight="1" x14ac:dyDescent="0.25">
      <c r="A50" s="261" t="s">
        <v>568</v>
      </c>
      <c r="B50" s="258">
        <v>2</v>
      </c>
      <c r="C50" s="260" t="s">
        <v>465</v>
      </c>
      <c r="D50" s="259" t="s">
        <v>567</v>
      </c>
      <c r="E50" s="258">
        <v>2</v>
      </c>
      <c r="F50" s="258">
        <v>2</v>
      </c>
      <c r="G50" s="258">
        <v>2</v>
      </c>
      <c r="H50" s="258">
        <v>1</v>
      </c>
      <c r="I50" s="258">
        <v>3</v>
      </c>
      <c r="J50" s="257">
        <v>1</v>
      </c>
      <c r="K50" s="257">
        <v>2</v>
      </c>
      <c r="L50" s="257">
        <v>2</v>
      </c>
      <c r="M50" s="257">
        <v>3</v>
      </c>
      <c r="N50" s="257">
        <v>2</v>
      </c>
      <c r="O50" s="256" t="s">
        <v>463</v>
      </c>
      <c r="P50" s="252">
        <v>1</v>
      </c>
      <c r="Q50" s="252">
        <v>1</v>
      </c>
      <c r="R50" s="252">
        <v>1</v>
      </c>
      <c r="S50" s="252">
        <v>1</v>
      </c>
      <c r="T50" s="252">
        <v>0</v>
      </c>
      <c r="U50" s="255" t="s">
        <v>538</v>
      </c>
      <c r="V50" s="253" t="s">
        <v>537</v>
      </c>
      <c r="W50" s="254" t="s">
        <v>566</v>
      </c>
      <c r="X50" s="253" t="s">
        <v>459</v>
      </c>
      <c r="Y50" s="252">
        <v>1</v>
      </c>
      <c r="Z50" s="283">
        <v>2</v>
      </c>
      <c r="AA50" s="283">
        <v>2</v>
      </c>
      <c r="AB50" s="283">
        <v>3</v>
      </c>
      <c r="AC50" s="283">
        <v>1</v>
      </c>
      <c r="AD50" s="283">
        <v>3</v>
      </c>
      <c r="AE50" s="283">
        <v>2</v>
      </c>
      <c r="AF50" s="283">
        <v>1</v>
      </c>
      <c r="AG50" s="283">
        <v>3</v>
      </c>
      <c r="AH50" s="251" t="s">
        <v>469</v>
      </c>
      <c r="AI50" s="251" t="s">
        <v>458</v>
      </c>
      <c r="AJ50" s="251" t="s">
        <v>470</v>
      </c>
      <c r="AK50" s="251" t="s">
        <v>469</v>
      </c>
      <c r="AL50" s="275" t="s">
        <v>565</v>
      </c>
      <c r="AM50" s="248" t="s">
        <v>564</v>
      </c>
      <c r="AN50" s="248" t="s">
        <v>454</v>
      </c>
      <c r="AO50" s="249">
        <v>1840</v>
      </c>
      <c r="AP50" s="248">
        <v>41</v>
      </c>
      <c r="AQ50" s="247" t="s">
        <v>563</v>
      </c>
    </row>
    <row r="51" spans="1:43" ht="87.75" customHeight="1" x14ac:dyDescent="0.25">
      <c r="A51" s="261" t="s">
        <v>219</v>
      </c>
      <c r="B51" s="277" t="s">
        <v>455</v>
      </c>
      <c r="C51" s="260" t="s">
        <v>455</v>
      </c>
      <c r="D51" s="260" t="s">
        <v>455</v>
      </c>
      <c r="E51" s="277" t="s">
        <v>455</v>
      </c>
      <c r="F51" s="277" t="s">
        <v>455</v>
      </c>
      <c r="G51" s="277" t="s">
        <v>455</v>
      </c>
      <c r="H51" s="277" t="s">
        <v>455</v>
      </c>
      <c r="I51" s="277" t="s">
        <v>455</v>
      </c>
      <c r="J51" s="257" t="s">
        <v>455</v>
      </c>
      <c r="K51" s="257" t="s">
        <v>455</v>
      </c>
      <c r="L51" s="257" t="s">
        <v>455</v>
      </c>
      <c r="M51" s="257" t="s">
        <v>455</v>
      </c>
      <c r="N51" s="257" t="s">
        <v>455</v>
      </c>
      <c r="O51" s="256" t="s">
        <v>455</v>
      </c>
      <c r="P51" s="252" t="s">
        <v>455</v>
      </c>
      <c r="Q51" s="252" t="s">
        <v>455</v>
      </c>
      <c r="R51" s="252" t="s">
        <v>455</v>
      </c>
      <c r="S51" s="252" t="s">
        <v>455</v>
      </c>
      <c r="T51" s="252">
        <v>0</v>
      </c>
      <c r="U51" s="255" t="s">
        <v>538</v>
      </c>
      <c r="V51" s="255" t="s">
        <v>562</v>
      </c>
      <c r="W51" s="252" t="s">
        <v>455</v>
      </c>
      <c r="X51" s="253" t="s">
        <v>459</v>
      </c>
      <c r="Y51" s="252" t="s">
        <v>455</v>
      </c>
      <c r="Z51" s="283" t="s">
        <v>455</v>
      </c>
      <c r="AA51" s="283" t="s">
        <v>455</v>
      </c>
      <c r="AB51" s="283" t="s">
        <v>455</v>
      </c>
      <c r="AC51" s="283" t="s">
        <v>455</v>
      </c>
      <c r="AD51" s="283" t="s">
        <v>455</v>
      </c>
      <c r="AE51" s="283">
        <v>3</v>
      </c>
      <c r="AF51" s="283" t="s">
        <v>455</v>
      </c>
      <c r="AG51" s="283" t="s">
        <v>455</v>
      </c>
      <c r="AH51" s="276" t="s">
        <v>455</v>
      </c>
      <c r="AI51" s="276" t="s">
        <v>455</v>
      </c>
      <c r="AJ51" s="276" t="s">
        <v>455</v>
      </c>
      <c r="AK51" s="276" t="s">
        <v>455</v>
      </c>
      <c r="AL51" s="275" t="s">
        <v>561</v>
      </c>
      <c r="AM51" s="248" t="s">
        <v>560</v>
      </c>
      <c r="AN51" s="248" t="s">
        <v>454</v>
      </c>
      <c r="AO51" s="248" t="s">
        <v>455</v>
      </c>
      <c r="AP51" s="248" t="s">
        <v>455</v>
      </c>
      <c r="AQ51" s="247" t="s">
        <v>559</v>
      </c>
    </row>
    <row r="52" spans="1:43" ht="54" customHeight="1" x14ac:dyDescent="0.25">
      <c r="A52" s="261" t="s">
        <v>220</v>
      </c>
      <c r="B52" s="277" t="s">
        <v>455</v>
      </c>
      <c r="C52" s="260" t="s">
        <v>455</v>
      </c>
      <c r="D52" s="260" t="s">
        <v>455</v>
      </c>
      <c r="E52" s="277" t="s">
        <v>455</v>
      </c>
      <c r="F52" s="277" t="s">
        <v>455</v>
      </c>
      <c r="G52" s="277" t="s">
        <v>455</v>
      </c>
      <c r="H52" s="277" t="s">
        <v>455</v>
      </c>
      <c r="I52" s="277" t="s">
        <v>455</v>
      </c>
      <c r="J52" s="257" t="s">
        <v>455</v>
      </c>
      <c r="K52" s="257" t="s">
        <v>455</v>
      </c>
      <c r="L52" s="257" t="s">
        <v>455</v>
      </c>
      <c r="M52" s="257" t="s">
        <v>455</v>
      </c>
      <c r="N52" s="257" t="s">
        <v>455</v>
      </c>
      <c r="O52" s="256" t="s">
        <v>455</v>
      </c>
      <c r="P52" s="252" t="s">
        <v>455</v>
      </c>
      <c r="Q52" s="252" t="s">
        <v>455</v>
      </c>
      <c r="R52" s="252" t="s">
        <v>455</v>
      </c>
      <c r="S52" s="252" t="s">
        <v>455</v>
      </c>
      <c r="T52" s="252" t="s">
        <v>455</v>
      </c>
      <c r="U52" s="255" t="s">
        <v>538</v>
      </c>
      <c r="V52" s="253" t="s">
        <v>461</v>
      </c>
      <c r="W52" s="252" t="s">
        <v>455</v>
      </c>
      <c r="X52" s="253" t="s">
        <v>459</v>
      </c>
      <c r="Y52" s="252" t="s">
        <v>455</v>
      </c>
      <c r="Z52" s="283" t="s">
        <v>455</v>
      </c>
      <c r="AA52" s="283" t="s">
        <v>455</v>
      </c>
      <c r="AB52" s="283" t="s">
        <v>455</v>
      </c>
      <c r="AC52" s="283" t="s">
        <v>455</v>
      </c>
      <c r="AD52" s="283" t="s">
        <v>455</v>
      </c>
      <c r="AE52" s="283">
        <v>4</v>
      </c>
      <c r="AF52" s="283" t="s">
        <v>455</v>
      </c>
      <c r="AG52" s="283" t="s">
        <v>455</v>
      </c>
      <c r="AH52" s="276" t="s">
        <v>455</v>
      </c>
      <c r="AI52" s="276" t="s">
        <v>455</v>
      </c>
      <c r="AJ52" s="276" t="s">
        <v>455</v>
      </c>
      <c r="AK52" s="276" t="s">
        <v>455</v>
      </c>
      <c r="AL52" s="275" t="s">
        <v>558</v>
      </c>
      <c r="AM52" s="248" t="s">
        <v>557</v>
      </c>
      <c r="AN52" s="248" t="s">
        <v>556</v>
      </c>
      <c r="AO52" s="248" t="s">
        <v>455</v>
      </c>
      <c r="AP52" s="248" t="s">
        <v>455</v>
      </c>
      <c r="AQ52" s="247" t="s">
        <v>555</v>
      </c>
    </row>
    <row r="53" spans="1:43" ht="51.75" customHeight="1" x14ac:dyDescent="0.25">
      <c r="A53" s="261" t="s">
        <v>403</v>
      </c>
      <c r="B53" s="258">
        <v>4</v>
      </c>
      <c r="C53" s="260" t="s">
        <v>455</v>
      </c>
      <c r="D53" s="259" t="s">
        <v>455</v>
      </c>
      <c r="E53" s="258">
        <v>2</v>
      </c>
      <c r="F53" s="258">
        <v>3</v>
      </c>
      <c r="G53" s="258">
        <v>3</v>
      </c>
      <c r="H53" s="258" t="s">
        <v>455</v>
      </c>
      <c r="I53" s="258">
        <v>3</v>
      </c>
      <c r="J53" s="257">
        <v>1</v>
      </c>
      <c r="K53" s="257">
        <v>0</v>
      </c>
      <c r="L53" s="257">
        <v>4</v>
      </c>
      <c r="M53" s="257">
        <v>4</v>
      </c>
      <c r="N53" s="257">
        <v>4</v>
      </c>
      <c r="O53" s="256" t="s">
        <v>455</v>
      </c>
      <c r="P53" s="252">
        <v>3</v>
      </c>
      <c r="Q53" s="252">
        <v>3</v>
      </c>
      <c r="R53" s="252">
        <v>1</v>
      </c>
      <c r="S53" s="252">
        <v>4</v>
      </c>
      <c r="T53" s="252">
        <v>0</v>
      </c>
      <c r="U53" s="255" t="s">
        <v>554</v>
      </c>
      <c r="V53" s="253" t="s">
        <v>461</v>
      </c>
      <c r="W53" s="254" t="s">
        <v>553</v>
      </c>
      <c r="X53" s="253" t="s">
        <v>471</v>
      </c>
      <c r="Y53" s="252">
        <v>1</v>
      </c>
      <c r="Z53" s="283">
        <v>1</v>
      </c>
      <c r="AA53" s="283">
        <v>1</v>
      </c>
      <c r="AB53" s="283">
        <v>2</v>
      </c>
      <c r="AC53" s="283">
        <v>1</v>
      </c>
      <c r="AD53" s="283">
        <v>4</v>
      </c>
      <c r="AE53" s="283">
        <v>4</v>
      </c>
      <c r="AF53" s="283">
        <v>1</v>
      </c>
      <c r="AG53" s="283">
        <v>3</v>
      </c>
      <c r="AH53" s="251" t="s">
        <v>470</v>
      </c>
      <c r="AI53" s="251" t="s">
        <v>457</v>
      </c>
      <c r="AJ53" s="251" t="s">
        <v>457</v>
      </c>
      <c r="AK53" s="251" t="s">
        <v>457</v>
      </c>
      <c r="AL53" s="250" t="s">
        <v>455</v>
      </c>
      <c r="AM53" s="248" t="s">
        <v>532</v>
      </c>
      <c r="AN53" s="248" t="s">
        <v>454</v>
      </c>
      <c r="AO53" s="249">
        <v>18000</v>
      </c>
      <c r="AP53" s="248">
        <v>42</v>
      </c>
      <c r="AQ53" s="247" t="s">
        <v>552</v>
      </c>
    </row>
    <row r="54" spans="1:43" ht="64.5" customHeight="1" x14ac:dyDescent="0.25">
      <c r="A54" s="261" t="s">
        <v>551</v>
      </c>
      <c r="B54" s="258">
        <v>3</v>
      </c>
      <c r="C54" s="260" t="s">
        <v>550</v>
      </c>
      <c r="D54" s="259" t="s">
        <v>549</v>
      </c>
      <c r="E54" s="258">
        <v>2</v>
      </c>
      <c r="F54" s="258">
        <v>3</v>
      </c>
      <c r="G54" s="258">
        <v>3</v>
      </c>
      <c r="H54" s="258">
        <v>2</v>
      </c>
      <c r="I54" s="258">
        <v>2</v>
      </c>
      <c r="J54" s="257">
        <v>3</v>
      </c>
      <c r="K54" s="257">
        <v>2</v>
      </c>
      <c r="L54" s="257">
        <v>1</v>
      </c>
      <c r="M54" s="257">
        <v>1</v>
      </c>
      <c r="N54" s="257">
        <v>2</v>
      </c>
      <c r="O54" s="256" t="s">
        <v>539</v>
      </c>
      <c r="P54" s="252">
        <v>4</v>
      </c>
      <c r="Q54" s="252">
        <v>4</v>
      </c>
      <c r="R54" s="252">
        <v>3</v>
      </c>
      <c r="S54" s="252">
        <v>3</v>
      </c>
      <c r="T54" s="252">
        <v>1</v>
      </c>
      <c r="U54" s="255" t="s">
        <v>548</v>
      </c>
      <c r="V54" s="253" t="s">
        <v>461</v>
      </c>
      <c r="W54" s="254" t="s">
        <v>547</v>
      </c>
      <c r="X54" s="253" t="s">
        <v>546</v>
      </c>
      <c r="Y54" s="252">
        <v>4</v>
      </c>
      <c r="Z54" s="283">
        <v>4</v>
      </c>
      <c r="AA54" s="283">
        <v>1</v>
      </c>
      <c r="AB54" s="283">
        <v>1</v>
      </c>
      <c r="AC54" s="283">
        <v>1</v>
      </c>
      <c r="AD54" s="283">
        <v>3</v>
      </c>
      <c r="AE54" s="283">
        <v>3</v>
      </c>
      <c r="AF54" s="283">
        <v>4</v>
      </c>
      <c r="AG54" s="283">
        <v>2</v>
      </c>
      <c r="AH54" s="251" t="s">
        <v>534</v>
      </c>
      <c r="AI54" s="251" t="s">
        <v>470</v>
      </c>
      <c r="AJ54" s="251" t="s">
        <v>469</v>
      </c>
      <c r="AK54" s="251" t="s">
        <v>458</v>
      </c>
      <c r="AL54" s="250" t="s">
        <v>545</v>
      </c>
      <c r="AM54" s="248" t="s">
        <v>544</v>
      </c>
      <c r="AN54" s="248" t="s">
        <v>454</v>
      </c>
      <c r="AO54" s="249">
        <v>258560</v>
      </c>
      <c r="AP54" s="248">
        <v>42</v>
      </c>
      <c r="AQ54" s="247" t="s">
        <v>543</v>
      </c>
    </row>
    <row r="55" spans="1:43" ht="98.25" customHeight="1" x14ac:dyDescent="0.25">
      <c r="A55" s="261" t="s">
        <v>542</v>
      </c>
      <c r="B55" s="258">
        <v>4</v>
      </c>
      <c r="C55" s="260" t="s">
        <v>541</v>
      </c>
      <c r="D55" s="259" t="s">
        <v>540</v>
      </c>
      <c r="E55" s="258">
        <v>2</v>
      </c>
      <c r="F55" s="258">
        <v>2</v>
      </c>
      <c r="G55" s="258">
        <v>2</v>
      </c>
      <c r="H55" s="258">
        <v>2</v>
      </c>
      <c r="I55" s="258">
        <v>1</v>
      </c>
      <c r="J55" s="257">
        <v>1</v>
      </c>
      <c r="K55" s="257">
        <v>0</v>
      </c>
      <c r="L55" s="257">
        <v>0</v>
      </c>
      <c r="M55" s="257">
        <v>1</v>
      </c>
      <c r="N55" s="257">
        <v>2</v>
      </c>
      <c r="O55" s="256" t="s">
        <v>539</v>
      </c>
      <c r="P55" s="252">
        <v>1</v>
      </c>
      <c r="Q55" s="252">
        <v>2</v>
      </c>
      <c r="R55" s="252">
        <v>2</v>
      </c>
      <c r="S55" s="252">
        <v>2</v>
      </c>
      <c r="T55" s="252">
        <v>0</v>
      </c>
      <c r="U55" s="255" t="s">
        <v>538</v>
      </c>
      <c r="V55" s="253" t="s">
        <v>537</v>
      </c>
      <c r="W55" s="254" t="s">
        <v>536</v>
      </c>
      <c r="X55" s="255" t="s">
        <v>535</v>
      </c>
      <c r="Y55" s="252">
        <v>2</v>
      </c>
      <c r="Z55" s="283">
        <v>1</v>
      </c>
      <c r="AA55" s="283">
        <v>1</v>
      </c>
      <c r="AB55" s="283">
        <v>2</v>
      </c>
      <c r="AC55" s="283">
        <v>2</v>
      </c>
      <c r="AD55" s="283">
        <v>3</v>
      </c>
      <c r="AE55" s="283">
        <v>4</v>
      </c>
      <c r="AF55" s="283">
        <v>1</v>
      </c>
      <c r="AG55" s="283">
        <v>1</v>
      </c>
      <c r="AH55" s="251" t="s">
        <v>534</v>
      </c>
      <c r="AI55" s="251" t="s">
        <v>458</v>
      </c>
      <c r="AJ55" s="251" t="s">
        <v>469</v>
      </c>
      <c r="AK55" s="251" t="s">
        <v>457</v>
      </c>
      <c r="AL55" s="275" t="s">
        <v>533</v>
      </c>
      <c r="AM55" s="248" t="s">
        <v>532</v>
      </c>
      <c r="AN55" s="248" t="s">
        <v>454</v>
      </c>
      <c r="AO55" s="249">
        <v>16320</v>
      </c>
      <c r="AP55" s="248">
        <v>60</v>
      </c>
      <c r="AQ55" s="247" t="s">
        <v>531</v>
      </c>
    </row>
    <row r="56" spans="1:43" x14ac:dyDescent="0.25">
      <c r="A56" s="547" t="s">
        <v>530</v>
      </c>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row>
    <row r="57" spans="1:43" x14ac:dyDescent="0.25">
      <c r="A57" s="547" t="s">
        <v>530</v>
      </c>
      <c r="B57" s="548"/>
      <c r="C57" s="548"/>
      <c r="D57" s="548"/>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row>
    <row r="58" spans="1:43" s="262" customFormat="1" ht="36" customHeight="1" x14ac:dyDescent="0.3">
      <c r="A58" s="274"/>
      <c r="B58" s="541" t="s">
        <v>529</v>
      </c>
      <c r="C58" s="541"/>
      <c r="D58" s="541"/>
      <c r="E58" s="541"/>
      <c r="F58" s="541"/>
      <c r="G58" s="541"/>
      <c r="H58" s="541"/>
      <c r="I58" s="541"/>
      <c r="J58" s="542" t="s">
        <v>528</v>
      </c>
      <c r="K58" s="543"/>
      <c r="L58" s="543"/>
      <c r="M58" s="543"/>
      <c r="N58" s="543"/>
      <c r="O58" s="544"/>
      <c r="P58" s="549" t="s">
        <v>527</v>
      </c>
      <c r="Q58" s="550"/>
      <c r="R58" s="550"/>
      <c r="S58" s="550"/>
      <c r="T58" s="550"/>
      <c r="U58" s="550"/>
      <c r="V58" s="550"/>
      <c r="W58" s="550"/>
      <c r="X58" s="550"/>
      <c r="Y58" s="550"/>
      <c r="Z58" s="551" t="s">
        <v>526</v>
      </c>
      <c r="AA58" s="551"/>
      <c r="AB58" s="551"/>
      <c r="AC58" s="551"/>
      <c r="AD58" s="551"/>
      <c r="AE58" s="551"/>
      <c r="AF58" s="551"/>
      <c r="AG58" s="551"/>
      <c r="AH58" s="552" t="s">
        <v>525</v>
      </c>
      <c r="AI58" s="552"/>
      <c r="AJ58" s="552"/>
      <c r="AK58" s="552"/>
      <c r="AL58" s="545"/>
      <c r="AM58" s="546"/>
      <c r="AN58" s="546"/>
      <c r="AO58" s="546"/>
      <c r="AP58" s="546"/>
      <c r="AQ58" s="273"/>
    </row>
    <row r="59" spans="1:43" s="262" customFormat="1" ht="102" customHeight="1" x14ac:dyDescent="0.3">
      <c r="A59" s="272" t="s">
        <v>181</v>
      </c>
      <c r="B59" s="271" t="s">
        <v>524</v>
      </c>
      <c r="C59" s="271" t="s">
        <v>523</v>
      </c>
      <c r="D59" s="271" t="s">
        <v>522</v>
      </c>
      <c r="E59" s="271" t="s">
        <v>521</v>
      </c>
      <c r="F59" s="271" t="s">
        <v>520</v>
      </c>
      <c r="G59" s="271" t="s">
        <v>519</v>
      </c>
      <c r="H59" s="271" t="s">
        <v>518</v>
      </c>
      <c r="I59" s="271" t="s">
        <v>517</v>
      </c>
      <c r="J59" s="270" t="s">
        <v>516</v>
      </c>
      <c r="K59" s="270" t="s">
        <v>515</v>
      </c>
      <c r="L59" s="270" t="s">
        <v>514</v>
      </c>
      <c r="M59" s="270" t="s">
        <v>513</v>
      </c>
      <c r="N59" s="270" t="s">
        <v>512</v>
      </c>
      <c r="O59" s="270" t="s">
        <v>511</v>
      </c>
      <c r="P59" s="268" t="s">
        <v>510</v>
      </c>
      <c r="Q59" s="268" t="s">
        <v>509</v>
      </c>
      <c r="R59" s="268" t="s">
        <v>508</v>
      </c>
      <c r="S59" s="268" t="s">
        <v>507</v>
      </c>
      <c r="T59" s="268" t="s">
        <v>506</v>
      </c>
      <c r="U59" s="268" t="s">
        <v>505</v>
      </c>
      <c r="V59" s="268" t="s">
        <v>504</v>
      </c>
      <c r="W59" s="269" t="s">
        <v>503</v>
      </c>
      <c r="X59" s="268" t="s">
        <v>502</v>
      </c>
      <c r="Y59" s="268" t="s">
        <v>501</v>
      </c>
      <c r="Z59" s="267" t="s">
        <v>500</v>
      </c>
      <c r="AA59" s="267" t="s">
        <v>499</v>
      </c>
      <c r="AB59" s="267" t="s">
        <v>498</v>
      </c>
      <c r="AC59" s="267" t="s">
        <v>497</v>
      </c>
      <c r="AD59" s="267" t="s">
        <v>496</v>
      </c>
      <c r="AE59" s="267" t="s">
        <v>495</v>
      </c>
      <c r="AF59" s="267" t="s">
        <v>494</v>
      </c>
      <c r="AG59" s="267" t="s">
        <v>493</v>
      </c>
      <c r="AH59" s="266" t="s">
        <v>492</v>
      </c>
      <c r="AI59" s="266" t="s">
        <v>491</v>
      </c>
      <c r="AJ59" s="266" t="s">
        <v>490</v>
      </c>
      <c r="AK59" s="266" t="s">
        <v>489</v>
      </c>
      <c r="AL59" s="264" t="s">
        <v>488</v>
      </c>
      <c r="AM59" s="264" t="s">
        <v>487</v>
      </c>
      <c r="AN59" s="264" t="s">
        <v>486</v>
      </c>
      <c r="AO59" s="265" t="s">
        <v>485</v>
      </c>
      <c r="AP59" s="264" t="s">
        <v>484</v>
      </c>
      <c r="AQ59" s="263" t="s">
        <v>483</v>
      </c>
    </row>
    <row r="60" spans="1:43" ht="15.75" x14ac:dyDescent="0.25">
      <c r="A60" s="538" t="s">
        <v>386</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40"/>
    </row>
    <row r="61" spans="1:43" ht="83.25" customHeight="1" x14ac:dyDescent="0.25">
      <c r="A61" s="261" t="s">
        <v>482</v>
      </c>
      <c r="B61" s="258">
        <v>3</v>
      </c>
      <c r="C61" s="260" t="s">
        <v>465</v>
      </c>
      <c r="D61" s="259" t="s">
        <v>481</v>
      </c>
      <c r="E61" s="258">
        <v>1</v>
      </c>
      <c r="F61" s="258">
        <v>2</v>
      </c>
      <c r="G61" s="258">
        <v>2</v>
      </c>
      <c r="H61" s="258">
        <v>2</v>
      </c>
      <c r="I61" s="258">
        <v>2</v>
      </c>
      <c r="J61" s="257">
        <v>1</v>
      </c>
      <c r="K61" s="257">
        <v>0</v>
      </c>
      <c r="L61" s="257">
        <v>3</v>
      </c>
      <c r="M61" s="257">
        <v>2</v>
      </c>
      <c r="N61" s="257">
        <v>0</v>
      </c>
      <c r="O61" s="256" t="s">
        <v>463</v>
      </c>
      <c r="P61" s="252">
        <v>4</v>
      </c>
      <c r="Q61" s="252">
        <v>3</v>
      </c>
      <c r="R61" s="252">
        <v>2</v>
      </c>
      <c r="S61" s="252">
        <v>1</v>
      </c>
      <c r="T61" s="252">
        <v>1</v>
      </c>
      <c r="U61" s="255" t="s">
        <v>462</v>
      </c>
      <c r="V61" s="255" t="s">
        <v>480</v>
      </c>
      <c r="W61" s="254" t="s">
        <v>479</v>
      </c>
      <c r="X61" s="253" t="s">
        <v>459</v>
      </c>
      <c r="Y61" s="252">
        <v>2</v>
      </c>
      <c r="Z61" s="283">
        <v>2</v>
      </c>
      <c r="AA61" s="283">
        <v>0</v>
      </c>
      <c r="AB61" s="283">
        <v>0</v>
      </c>
      <c r="AC61" s="283">
        <v>0</v>
      </c>
      <c r="AD61" s="283">
        <v>4</v>
      </c>
      <c r="AE61" s="283">
        <v>3</v>
      </c>
      <c r="AF61" s="283">
        <v>0</v>
      </c>
      <c r="AG61" s="283">
        <v>4</v>
      </c>
      <c r="AH61" s="251" t="s">
        <v>469</v>
      </c>
      <c r="AI61" s="251" t="s">
        <v>458</v>
      </c>
      <c r="AJ61" s="251" t="s">
        <v>457</v>
      </c>
      <c r="AK61" s="251" t="s">
        <v>469</v>
      </c>
      <c r="AL61" s="250" t="s">
        <v>478</v>
      </c>
      <c r="AM61" s="248" t="s">
        <v>477</v>
      </c>
      <c r="AN61" s="248" t="s">
        <v>454</v>
      </c>
      <c r="AO61" s="249">
        <v>3600</v>
      </c>
      <c r="AP61" s="248">
        <v>58</v>
      </c>
      <c r="AQ61" s="247" t="s">
        <v>476</v>
      </c>
    </row>
    <row r="62" spans="1:43" ht="57" customHeight="1" x14ac:dyDescent="0.25">
      <c r="A62" s="261" t="s">
        <v>475</v>
      </c>
      <c r="B62" s="258">
        <v>2</v>
      </c>
      <c r="C62" s="260" t="s">
        <v>474</v>
      </c>
      <c r="D62" s="259" t="s">
        <v>473</v>
      </c>
      <c r="E62" s="258">
        <v>2</v>
      </c>
      <c r="F62" s="258">
        <v>2</v>
      </c>
      <c r="G62" s="258">
        <v>0</v>
      </c>
      <c r="H62" s="258">
        <v>2</v>
      </c>
      <c r="I62" s="258">
        <v>2</v>
      </c>
      <c r="J62" s="257">
        <v>2</v>
      </c>
      <c r="K62" s="257">
        <v>2</v>
      </c>
      <c r="L62" s="257">
        <v>2</v>
      </c>
      <c r="M62" s="257">
        <v>2</v>
      </c>
      <c r="N62" s="257">
        <v>0</v>
      </c>
      <c r="O62" s="256" t="s">
        <v>463</v>
      </c>
      <c r="P62" s="252">
        <v>3</v>
      </c>
      <c r="Q62" s="252">
        <v>3</v>
      </c>
      <c r="R62" s="252">
        <v>2</v>
      </c>
      <c r="S62" s="252">
        <v>1</v>
      </c>
      <c r="T62" s="252">
        <v>0</v>
      </c>
      <c r="U62" s="255" t="s">
        <v>462</v>
      </c>
      <c r="V62" s="255" t="s">
        <v>461</v>
      </c>
      <c r="W62" s="254" t="s">
        <v>472</v>
      </c>
      <c r="X62" s="253" t="s">
        <v>471</v>
      </c>
      <c r="Y62" s="252">
        <v>2</v>
      </c>
      <c r="Z62" s="283">
        <v>2</v>
      </c>
      <c r="AA62" s="283">
        <v>0</v>
      </c>
      <c r="AB62" s="283">
        <v>0</v>
      </c>
      <c r="AC62" s="283">
        <v>0</v>
      </c>
      <c r="AD62" s="283">
        <v>3</v>
      </c>
      <c r="AE62" s="283">
        <v>3</v>
      </c>
      <c r="AF62" s="283">
        <v>1</v>
      </c>
      <c r="AG62" s="283">
        <v>3</v>
      </c>
      <c r="AH62" s="251" t="s">
        <v>469</v>
      </c>
      <c r="AI62" s="251" t="s">
        <v>470</v>
      </c>
      <c r="AJ62" s="251" t="s">
        <v>458</v>
      </c>
      <c r="AK62" s="251" t="s">
        <v>469</v>
      </c>
      <c r="AL62" s="250" t="s">
        <v>468</v>
      </c>
      <c r="AM62" s="248" t="s">
        <v>467</v>
      </c>
      <c r="AN62" s="248" t="s">
        <v>454</v>
      </c>
      <c r="AO62" s="249">
        <v>3000</v>
      </c>
      <c r="AP62" s="248">
        <v>50</v>
      </c>
      <c r="AQ62" s="247" t="s">
        <v>466</v>
      </c>
    </row>
    <row r="63" spans="1:43" ht="63" customHeight="1" x14ac:dyDescent="0.25">
      <c r="A63" s="261" t="s">
        <v>413</v>
      </c>
      <c r="B63" s="258">
        <v>4</v>
      </c>
      <c r="C63" s="260" t="s">
        <v>465</v>
      </c>
      <c r="D63" s="259" t="s">
        <v>464</v>
      </c>
      <c r="E63" s="258">
        <v>2</v>
      </c>
      <c r="F63" s="258">
        <v>3</v>
      </c>
      <c r="G63" s="258">
        <v>3</v>
      </c>
      <c r="H63" s="258">
        <v>1</v>
      </c>
      <c r="I63" s="258">
        <v>3</v>
      </c>
      <c r="J63" s="257">
        <v>3</v>
      </c>
      <c r="K63" s="257">
        <v>0</v>
      </c>
      <c r="L63" s="257">
        <v>3</v>
      </c>
      <c r="M63" s="257">
        <v>1</v>
      </c>
      <c r="N63" s="257">
        <v>1</v>
      </c>
      <c r="O63" s="256" t="s">
        <v>463</v>
      </c>
      <c r="P63" s="252">
        <v>4</v>
      </c>
      <c r="Q63" s="252">
        <v>3</v>
      </c>
      <c r="R63" s="252">
        <v>1</v>
      </c>
      <c r="S63" s="252">
        <v>2</v>
      </c>
      <c r="T63" s="252">
        <v>0</v>
      </c>
      <c r="U63" s="255" t="s">
        <v>462</v>
      </c>
      <c r="V63" s="255" t="s">
        <v>461</v>
      </c>
      <c r="W63" s="254" t="s">
        <v>460</v>
      </c>
      <c r="X63" s="253" t="s">
        <v>459</v>
      </c>
      <c r="Y63" s="252">
        <v>2</v>
      </c>
      <c r="Z63" s="283">
        <v>2</v>
      </c>
      <c r="AA63" s="283">
        <v>4</v>
      </c>
      <c r="AB63" s="283">
        <v>3</v>
      </c>
      <c r="AC63" s="283">
        <v>3</v>
      </c>
      <c r="AD63" s="283">
        <v>3</v>
      </c>
      <c r="AE63" s="283">
        <v>1</v>
      </c>
      <c r="AF63" s="283">
        <v>2</v>
      </c>
      <c r="AG63" s="283">
        <v>3</v>
      </c>
      <c r="AH63" s="251" t="s">
        <v>458</v>
      </c>
      <c r="AI63" s="251" t="s">
        <v>457</v>
      </c>
      <c r="AJ63" s="251" t="s">
        <v>455</v>
      </c>
      <c r="AK63" s="251" t="s">
        <v>455</v>
      </c>
      <c r="AL63" s="250" t="s">
        <v>456</v>
      </c>
      <c r="AM63" s="248" t="s">
        <v>455</v>
      </c>
      <c r="AN63" s="248" t="s">
        <v>454</v>
      </c>
      <c r="AO63" s="249">
        <v>15000</v>
      </c>
      <c r="AP63" s="248">
        <v>42</v>
      </c>
      <c r="AQ63" s="247" t="s">
        <v>453</v>
      </c>
    </row>
    <row r="64" spans="1:43" ht="34.15" customHeight="1" x14ac:dyDescent="0.25">
      <c r="A64" s="246"/>
      <c r="B64" s="555" t="s">
        <v>452</v>
      </c>
      <c r="C64" s="555"/>
      <c r="D64" s="555"/>
      <c r="E64" s="555"/>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row>
  </sheetData>
  <sheetProtection algorithmName="SHA-512" hashValue="vjrwmtdTj5AvPAGE7igMB2+GitEXEsMZfnMydoUmi4eC7gRGSq+mHcsCxr2wyOcxAdbtPx6WWsQtdGwK2vbr8A==" saltValue="rbZed88An6fyNas3X8nQ9g==" spinCount="100000" sheet="1" objects="1" scenarios="1" selectLockedCells="1"/>
  <mergeCells count="36">
    <mergeCell ref="A57:AQ57"/>
    <mergeCell ref="A60:AQ60"/>
    <mergeCell ref="A56:AQ56"/>
    <mergeCell ref="B58:I58"/>
    <mergeCell ref="J58:O58"/>
    <mergeCell ref="P58:Y58"/>
    <mergeCell ref="Z58:AG58"/>
    <mergeCell ref="AH58:AK58"/>
    <mergeCell ref="AL58:AP58"/>
    <mergeCell ref="A1:AQ1"/>
    <mergeCell ref="B64:AQ64"/>
    <mergeCell ref="AL3:AP3"/>
    <mergeCell ref="B3:I3"/>
    <mergeCell ref="P3:Y3"/>
    <mergeCell ref="Z3:AG3"/>
    <mergeCell ref="AH3:AK3"/>
    <mergeCell ref="J3:O3"/>
    <mergeCell ref="A2:AQ2"/>
    <mergeCell ref="A5:AQ5"/>
    <mergeCell ref="P20:Y20"/>
    <mergeCell ref="Z20:AG20"/>
    <mergeCell ref="AH20:AK20"/>
    <mergeCell ref="AL20:AP20"/>
    <mergeCell ref="A22:AQ22"/>
    <mergeCell ref="A19:AQ19"/>
    <mergeCell ref="A24:AQ24"/>
    <mergeCell ref="A41:AQ41"/>
    <mergeCell ref="B20:I20"/>
    <mergeCell ref="J20:O20"/>
    <mergeCell ref="AL39:AP39"/>
    <mergeCell ref="A38:AQ38"/>
    <mergeCell ref="B39:I39"/>
    <mergeCell ref="J39:O39"/>
    <mergeCell ref="P39:Y39"/>
    <mergeCell ref="Z39:AG39"/>
    <mergeCell ref="AH39:AK39"/>
  </mergeCells>
  <printOptions gridLines="1"/>
  <pageMargins left="0.45" right="0.45" top="0.75" bottom="0.75" header="0.3" footer="0.3"/>
  <pageSetup paperSize="17" scale="60" fitToHeight="0" orientation="landscape" r:id="rId1"/>
  <headerFooter>
    <oddHeader>&amp;C&amp;"-,Bold"&amp;14Table 2
&amp;"-,Regular"&amp;12Identification and Comparison of Cover Crop Performance and Benefits by Species</oddHeader>
    <oddFooter>&amp;LMinnesota Agronomy Technical Note 33&amp;RNovember 2018
&amp;P</oddFooter>
  </headerFooter>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1"/>
  <sheetViews>
    <sheetView workbookViewId="0">
      <selection activeCell="B11" sqref="B11"/>
    </sheetView>
  </sheetViews>
  <sheetFormatPr defaultRowHeight="12.75" x14ac:dyDescent="0.2"/>
  <cols>
    <col min="1" max="1" width="6.85546875" customWidth="1"/>
    <col min="2" max="2" width="34.28515625" customWidth="1"/>
    <col min="3" max="3" width="30.140625" bestFit="1" customWidth="1"/>
  </cols>
  <sheetData>
    <row r="1" spans="1:4" ht="21" x14ac:dyDescent="0.35">
      <c r="A1" s="88" t="s">
        <v>148</v>
      </c>
      <c r="B1" s="88"/>
      <c r="C1" s="88"/>
      <c r="D1" s="88"/>
    </row>
    <row r="2" spans="1:4" ht="13.5" thickBot="1" x14ac:dyDescent="0.25"/>
    <row r="3" spans="1:4" ht="18.75" x14ac:dyDescent="0.3">
      <c r="A3" s="89"/>
      <c r="B3" s="90" t="s">
        <v>149</v>
      </c>
      <c r="C3" s="91" t="s">
        <v>150</v>
      </c>
    </row>
    <row r="4" spans="1:4" ht="18.75" x14ac:dyDescent="0.3">
      <c r="A4" s="89">
        <v>1</v>
      </c>
      <c r="B4" s="92"/>
      <c r="C4" s="93"/>
    </row>
    <row r="5" spans="1:4" ht="18.75" x14ac:dyDescent="0.3">
      <c r="A5" s="89">
        <v>2</v>
      </c>
      <c r="B5" s="92"/>
      <c r="C5" s="93"/>
    </row>
    <row r="6" spans="1:4" ht="18.75" x14ac:dyDescent="0.3">
      <c r="A6" s="89">
        <v>3</v>
      </c>
      <c r="B6" s="92"/>
      <c r="C6" s="93"/>
    </row>
    <row r="7" spans="1:4" ht="18.75" x14ac:dyDescent="0.3">
      <c r="A7" s="89">
        <v>5</v>
      </c>
      <c r="B7" s="92"/>
      <c r="C7" s="93"/>
    </row>
    <row r="8" spans="1:4" ht="18.75" x14ac:dyDescent="0.3">
      <c r="A8" s="89">
        <v>6</v>
      </c>
      <c r="B8" s="92"/>
      <c r="C8" s="93"/>
    </row>
    <row r="9" spans="1:4" ht="18.75" x14ac:dyDescent="0.3">
      <c r="A9" s="89">
        <v>7</v>
      </c>
      <c r="B9" s="92"/>
      <c r="C9" s="93"/>
    </row>
    <row r="10" spans="1:4" ht="18.75" x14ac:dyDescent="0.3">
      <c r="A10" s="89">
        <v>8</v>
      </c>
      <c r="B10" s="92"/>
      <c r="C10" s="93"/>
    </row>
    <row r="11" spans="1:4" ht="19.5" thickBot="1" x14ac:dyDescent="0.35">
      <c r="A11" s="89">
        <v>9</v>
      </c>
      <c r="B11" s="94"/>
      <c r="C11" s="95"/>
    </row>
    <row r="12" spans="1:4" ht="18.75" x14ac:dyDescent="0.3">
      <c r="A12" s="89"/>
      <c r="B12" s="96" t="s">
        <v>151</v>
      </c>
      <c r="C12" s="97" t="s">
        <v>152</v>
      </c>
    </row>
    <row r="13" spans="1:4" ht="18.75" x14ac:dyDescent="0.3">
      <c r="A13" s="89">
        <v>1</v>
      </c>
      <c r="B13" s="92"/>
      <c r="C13" s="93"/>
    </row>
    <row r="14" spans="1:4" ht="18.75" x14ac:dyDescent="0.3">
      <c r="A14" s="89">
        <v>2</v>
      </c>
      <c r="B14" s="92"/>
      <c r="C14" s="93"/>
    </row>
    <row r="15" spans="1:4" ht="18.75" x14ac:dyDescent="0.3">
      <c r="A15" s="89">
        <v>3</v>
      </c>
      <c r="B15" s="92"/>
      <c r="C15" s="93"/>
    </row>
    <row r="16" spans="1:4" ht="18.75" x14ac:dyDescent="0.3">
      <c r="A16" s="89">
        <v>4</v>
      </c>
      <c r="B16" s="92"/>
      <c r="C16" s="93"/>
    </row>
    <row r="17" spans="1:3" ht="18.75" x14ac:dyDescent="0.3">
      <c r="A17" s="89">
        <v>5</v>
      </c>
      <c r="B17" s="92"/>
      <c r="C17" s="93"/>
    </row>
    <row r="18" spans="1:3" ht="18.75" x14ac:dyDescent="0.3">
      <c r="A18" s="89">
        <v>6</v>
      </c>
      <c r="B18" s="92"/>
      <c r="C18" s="93"/>
    </row>
    <row r="19" spans="1:3" ht="18.75" x14ac:dyDescent="0.3">
      <c r="A19" s="89">
        <v>7</v>
      </c>
      <c r="B19" s="98"/>
      <c r="C19" s="99"/>
    </row>
    <row r="20" spans="1:3" ht="18.75" x14ac:dyDescent="0.3">
      <c r="A20" s="89">
        <v>8</v>
      </c>
      <c r="B20" s="98"/>
      <c r="C20" s="99"/>
    </row>
    <row r="21" spans="1:3" ht="19.5" thickBot="1" x14ac:dyDescent="0.35">
      <c r="A21" s="89">
        <v>9</v>
      </c>
      <c r="B21" s="100"/>
      <c r="C21"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Design PERCENT</vt:lpstr>
      <vt:lpstr>Design LBS</vt:lpstr>
      <vt:lpstr>Sheet1</vt:lpstr>
      <vt:lpstr>Table 1 - Seeding Rates</vt:lpstr>
      <vt:lpstr>Table 2 - Characteristics Nov18</vt:lpstr>
      <vt:lpstr>Sheet2</vt:lpstr>
      <vt:lpstr>Crops</vt:lpstr>
      <vt:lpstr>Irrigated</vt:lpstr>
      <vt:lpstr>Planting_Method</vt:lpstr>
      <vt:lpstr>'Design LBS'!Print_Area</vt:lpstr>
      <vt:lpstr>'Design PERCENT'!Print_Area</vt:lpstr>
      <vt:lpstr>'Table 1 - Seeding Rates'!Print_Area</vt:lpstr>
      <vt:lpstr>Programs</vt:lpstr>
      <vt:lpstr>Term_Method</vt:lpstr>
      <vt:lpstr>Weed_Control</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mark.anderson</dc:creator>
  <cp:lastModifiedBy>Spencer, Carissa - NRCS, St. Paul, MN</cp:lastModifiedBy>
  <cp:lastPrinted>2018-11-30T19:16:58Z</cp:lastPrinted>
  <dcterms:created xsi:type="dcterms:W3CDTF">2006-10-24T20:50:15Z</dcterms:created>
  <dcterms:modified xsi:type="dcterms:W3CDTF">2018-11-30T19:19:50Z</dcterms:modified>
</cp:coreProperties>
</file>