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wmf" ContentType="image/x-wmf"/>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Default Extension="docx" ContentType="application/vnd.openxmlformats-officedocument.wordprocessingml.document"/>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660" yWindow="-315" windowWidth="12525" windowHeight="8685" tabRatio="559"/>
  </bookViews>
  <sheets>
    <sheet name="Instructions" sheetId="12" r:id="rId1"/>
    <sheet name="Facility Info" sheetId="5" r:id="rId2"/>
    <sheet name="Scenario 1" sheetId="10" r:id="rId3"/>
    <sheet name="Scenario 2" sheetId="9" r:id="rId4"/>
    <sheet name="Scenario 3" sheetId="4" r:id="rId5"/>
    <sheet name="Scenario 4" sheetId="11" r:id="rId6"/>
    <sheet name="Reference Documents" sheetId="6" r:id="rId7"/>
    <sheet name="Data" sheetId="13" r:id="rId8"/>
  </sheets>
  <definedNames>
    <definedName name="BarnType">Data!$C$3:$C$4</definedName>
    <definedName name="_xlnm.Print_Area" localSheetId="1">'Facility Info'!$B$2:$L$53</definedName>
    <definedName name="_xlnm.Print_Area" localSheetId="2">'Scenario 1'!$B$2:$D$54</definedName>
    <definedName name="_xlnm.Print_Area" localSheetId="3">'Scenario 2'!$B$4:$D$83</definedName>
    <definedName name="_xlnm.Print_Area" localSheetId="4">'Scenario 3'!$B$5:$D$92</definedName>
    <definedName name="_xlnm.Print_Area" localSheetId="5">'Scenario 4'!$B$4:$D$94</definedName>
    <definedName name="StackingLocation">Data!$C$9:$C$10</definedName>
    <definedName name="YesNo">Data!$C$6:$C$7</definedName>
  </definedNames>
  <calcPr calcId="125725"/>
</workbook>
</file>

<file path=xl/calcChain.xml><?xml version="1.0" encoding="utf-8"?>
<calcChain xmlns="http://schemas.openxmlformats.org/spreadsheetml/2006/main">
  <c r="C49" i="11"/>
  <c r="C67" i="4"/>
  <c r="C56" i="9"/>
  <c r="C46" i="11"/>
  <c r="C64" i="4"/>
  <c r="C53" i="9"/>
  <c r="C62" i="4"/>
  <c r="C61" i="11"/>
  <c r="C44"/>
  <c r="C51" i="9"/>
  <c r="C47" i="10"/>
  <c r="C46"/>
  <c r="C43"/>
  <c r="C44"/>
  <c r="B52" i="5"/>
  <c r="L35" l="1"/>
  <c r="L34"/>
  <c r="L33"/>
  <c r="L32"/>
  <c r="L31"/>
  <c r="L28"/>
  <c r="L27"/>
  <c r="L26"/>
  <c r="L25"/>
  <c r="L24"/>
  <c r="L23"/>
  <c r="L22"/>
  <c r="L21"/>
  <c r="L20"/>
  <c r="L19"/>
  <c r="H39" l="1"/>
  <c r="H42"/>
  <c r="C82" i="11"/>
  <c r="C81"/>
  <c r="C37"/>
  <c r="C39" s="1"/>
  <c r="C36"/>
  <c r="C40" s="1"/>
  <c r="C43"/>
  <c r="C35" i="10"/>
  <c r="C39" s="1"/>
  <c r="C34"/>
  <c r="C40" s="1"/>
  <c r="C40" i="9"/>
  <c r="C42" s="1"/>
  <c r="C39"/>
  <c r="C43" s="1"/>
  <c r="C50"/>
  <c r="C75" i="4"/>
  <c r="C54"/>
  <c r="C53"/>
  <c r="C40"/>
  <c r="C42" s="1"/>
  <c r="C39"/>
  <c r="C43" s="1"/>
  <c r="C61"/>
  <c r="K35" i="5"/>
  <c r="K34"/>
  <c r="K33"/>
  <c r="K32"/>
  <c r="K31"/>
  <c r="K28"/>
  <c r="K27"/>
  <c r="K26"/>
  <c r="K25"/>
  <c r="K24"/>
  <c r="K23"/>
  <c r="K22"/>
  <c r="K21"/>
  <c r="K20"/>
  <c r="K19"/>
  <c r="I35"/>
  <c r="I34"/>
  <c r="I33"/>
  <c r="I32"/>
  <c r="I31"/>
  <c r="I28"/>
  <c r="I27"/>
  <c r="I26"/>
  <c r="I25"/>
  <c r="I24"/>
  <c r="I23"/>
  <c r="I22"/>
  <c r="I21"/>
  <c r="I20"/>
  <c r="I19"/>
  <c r="J35"/>
  <c r="J34"/>
  <c r="J33"/>
  <c r="J32"/>
  <c r="J31"/>
  <c r="J28"/>
  <c r="J27"/>
  <c r="J26"/>
  <c r="J25"/>
  <c r="J24"/>
  <c r="J23"/>
  <c r="J22"/>
  <c r="J21"/>
  <c r="J20"/>
  <c r="J19"/>
  <c r="H35"/>
  <c r="H34"/>
  <c r="H33"/>
  <c r="H32"/>
  <c r="H31"/>
  <c r="H28"/>
  <c r="H27"/>
  <c r="H26"/>
  <c r="H25"/>
  <c r="H24"/>
  <c r="H23"/>
  <c r="H22"/>
  <c r="H21"/>
  <c r="H20"/>
  <c r="H19"/>
  <c r="B43" l="1"/>
  <c r="C45" i="11"/>
  <c r="C52" i="9"/>
  <c r="C63" i="4"/>
  <c r="C69" s="1"/>
  <c r="C45" i="10"/>
  <c r="C64" i="11" l="1"/>
  <c r="C65" s="1"/>
  <c r="C66" s="1"/>
  <c r="C67" s="1"/>
  <c r="C73" s="1"/>
  <c r="C51"/>
  <c r="C52" s="1"/>
  <c r="C53" s="1"/>
  <c r="C70" i="4"/>
  <c r="C71" s="1"/>
  <c r="C46" s="1"/>
  <c r="C69" i="9"/>
  <c r="C70" s="1"/>
  <c r="C71" s="1"/>
  <c r="C72" s="1"/>
  <c r="C58"/>
  <c r="C59" s="1"/>
  <c r="C60" s="1"/>
  <c r="C63" s="1"/>
  <c r="C49" i="10"/>
  <c r="C50" s="1"/>
  <c r="C51" s="1"/>
  <c r="C54" s="1"/>
  <c r="C78" i="4"/>
  <c r="C79" s="1"/>
  <c r="C80" s="1"/>
  <c r="C81" s="1"/>
  <c r="B74" i="9" l="1"/>
  <c r="C55" i="4"/>
  <c r="B84" s="1"/>
  <c r="C72" i="11"/>
  <c r="C74" s="1"/>
  <c r="C83" l="1"/>
  <c r="B86" s="1"/>
</calcChain>
</file>

<file path=xl/comments1.xml><?xml version="1.0" encoding="utf-8"?>
<comments xmlns="http://schemas.openxmlformats.org/spreadsheetml/2006/main">
  <authors>
    <author>brett.pettigrew</author>
  </authors>
  <commentList>
    <comment ref="C27" authorId="0">
      <text>
        <r>
          <rPr>
            <b/>
            <sz val="8"/>
            <color indexed="81"/>
            <rFont val="Tahoma"/>
            <family val="2"/>
          </rPr>
          <t>This length should only include the length of the building that includes the bedded pack area.</t>
        </r>
      </text>
    </comment>
    <comment ref="C36" authorId="0">
      <text>
        <r>
          <rPr>
            <b/>
            <sz val="8"/>
            <color indexed="81"/>
            <rFont val="Tahoma"/>
            <family val="2"/>
          </rPr>
          <t>If there are multiple scrape alleys, use the total width of the combined scrape alleys.</t>
        </r>
      </text>
    </comment>
    <comment ref="C38" authorId="0">
      <text>
        <r>
          <rPr>
            <b/>
            <sz val="8"/>
            <color indexed="81"/>
            <rFont val="Tahoma"/>
            <family val="2"/>
          </rPr>
          <t>This length should only include the length of the building that includes the feed alley.</t>
        </r>
      </text>
    </comment>
    <comment ref="C46" authorId="0">
      <text>
        <r>
          <rPr>
            <b/>
            <sz val="8"/>
            <color indexed="81"/>
            <rFont val="Tahoma"/>
            <family val="2"/>
          </rPr>
          <t xml:space="preserve">For Hoop Barns, the value is 5.18, which is from the average value listed in </t>
        </r>
        <r>
          <rPr>
            <b/>
            <i/>
            <sz val="8"/>
            <color indexed="81"/>
            <rFont val="Tahoma"/>
            <family val="2"/>
          </rPr>
          <t>Bedded Hoop Barns for Beef Cattle</t>
        </r>
        <r>
          <rPr>
            <b/>
            <sz val="8"/>
            <color indexed="81"/>
            <rFont val="Tahoma"/>
            <family val="2"/>
          </rPr>
          <t xml:space="preserve">, Iowa State University Extension, February 2009, Mark Honeyman, Shawn Shouse, Darrell Busby, and Jay Harmon
For Mono-Slope Barns, the value is 6.1, which is the average value of all the bedding amounts listed in Table 1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In addition, the leaflet developed by Iowa State University Extension, </t>
        </r>
        <r>
          <rPr>
            <b/>
            <i/>
            <sz val="8"/>
            <color indexed="81"/>
            <rFont val="Tahoma"/>
            <family val="2"/>
          </rPr>
          <t>Beef Cattle Feeding in a Bedded Hoop Barn: Three Year Summary</t>
        </r>
        <r>
          <rPr>
            <b/>
            <sz val="8"/>
            <color indexed="81"/>
            <rFont val="Tahoma"/>
            <family val="2"/>
          </rPr>
          <t>, lists bedding use for hoop barns of 5.0 and 5.7 depending on time of year.</t>
        </r>
      </text>
    </comment>
    <comment ref="C47" authorId="0">
      <text>
        <r>
          <rPr>
            <b/>
            <sz val="8"/>
            <color indexed="81"/>
            <rFont val="Tahoma"/>
            <family val="2"/>
          </rPr>
          <t xml:space="preserve">For barns that are not tilled or aerated, the value is 68.1, which is the moderate temperature condition from Table 4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For barns that are tilled or aerated ("compost barns"), the value is 63.4, which is the average in Table 2 from </t>
        </r>
        <r>
          <rPr>
            <b/>
            <i/>
            <sz val="8"/>
            <color indexed="81"/>
            <rFont val="Tahoma"/>
            <family val="2"/>
          </rPr>
          <t>Compost Dairy Barn Layout and Management Recommendations</t>
        </r>
        <r>
          <rPr>
            <b/>
            <sz val="8"/>
            <color indexed="81"/>
            <rFont val="Tahoma"/>
            <family val="2"/>
          </rPr>
          <t xml:space="preserve">. Janni, K.A., et al. 2007.   Appl. Eng. Agric. 23:97-102.
In addition,  The average value of the "compact layers" is 64 for "compost barns"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48" authorId="0">
      <text>
        <r>
          <rPr>
            <b/>
            <sz val="8"/>
            <color indexed="81"/>
            <rFont val="Tahoma"/>
            <family val="2"/>
          </rPr>
          <t xml:space="preserve">The value used is 58.2, which is the average number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54" authorId="0">
      <text>
        <r>
          <rPr>
            <b/>
            <sz val="8"/>
            <color indexed="81"/>
            <rFont val="Tahoma"/>
            <charset val="1"/>
          </rPr>
          <t>If this answer is a negative value, then the available storage is adequate to store the bedded pack (no additional storage is required).</t>
        </r>
        <r>
          <rPr>
            <sz val="8"/>
            <color indexed="81"/>
            <rFont val="Tahoma"/>
            <charset val="1"/>
          </rPr>
          <t xml:space="preserve">
</t>
        </r>
      </text>
    </comment>
  </commentList>
</comments>
</file>

<file path=xl/comments2.xml><?xml version="1.0" encoding="utf-8"?>
<comments xmlns="http://schemas.openxmlformats.org/spreadsheetml/2006/main">
  <authors>
    <author>brett.pettigrew</author>
  </authors>
  <commentList>
    <comment ref="C32" authorId="0">
      <text>
        <r>
          <rPr>
            <b/>
            <sz val="8"/>
            <color indexed="81"/>
            <rFont val="Tahoma"/>
            <family val="2"/>
          </rPr>
          <t>This length should only include the length of the building that includes the bedded pack area.</t>
        </r>
      </text>
    </comment>
    <comment ref="C41" authorId="0">
      <text>
        <r>
          <rPr>
            <b/>
            <sz val="8"/>
            <color indexed="81"/>
            <rFont val="Tahoma"/>
            <family val="2"/>
          </rPr>
          <t>If there are multiple scrape alleys, use the total width of the combined scrape alleys.</t>
        </r>
        <r>
          <rPr>
            <sz val="8"/>
            <color indexed="81"/>
            <rFont val="Tahoma"/>
            <family val="2"/>
          </rPr>
          <t xml:space="preserve">
</t>
        </r>
      </text>
    </comment>
    <comment ref="C53" authorId="0">
      <text>
        <r>
          <rPr>
            <b/>
            <sz val="8"/>
            <color indexed="81"/>
            <rFont val="Tahoma"/>
            <family val="2"/>
          </rPr>
          <t xml:space="preserve">For Hoop Barns, the value is 5.18, which is from the average value listed in </t>
        </r>
        <r>
          <rPr>
            <b/>
            <i/>
            <sz val="8"/>
            <color indexed="81"/>
            <rFont val="Tahoma"/>
            <family val="2"/>
          </rPr>
          <t>Bedded Hoop Barns for Beef Cattle</t>
        </r>
        <r>
          <rPr>
            <b/>
            <sz val="8"/>
            <color indexed="81"/>
            <rFont val="Tahoma"/>
            <family val="2"/>
          </rPr>
          <t xml:space="preserve">, Iowa State University Extension, February 2009, Mark Honeyman, Shawn Shouse, Darrell Busby, and Jay Harmon
For Mono-Slope Barns, the value is 6.1, which is the average value of all the bedding amounts listed in Table 1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In addition, the leaflet developed by Iowa State University Extension, </t>
        </r>
        <r>
          <rPr>
            <b/>
            <i/>
            <sz val="8"/>
            <color indexed="81"/>
            <rFont val="Tahoma"/>
            <family val="2"/>
          </rPr>
          <t>Beef Cattle Feeding in a Bedded Hoop Barn: Three Year Summary</t>
        </r>
        <r>
          <rPr>
            <b/>
            <sz val="8"/>
            <color indexed="81"/>
            <rFont val="Tahoma"/>
            <family val="2"/>
          </rPr>
          <t>, lists bedding use for hoop barns of 5.0 and 5.7 depending on time of year.</t>
        </r>
      </text>
    </comment>
    <comment ref="C54" authorId="0">
      <text>
        <r>
          <rPr>
            <b/>
            <sz val="8"/>
            <color indexed="81"/>
            <rFont val="Tahoma"/>
            <family val="2"/>
          </rPr>
          <t>The value used is 75%, which is from the paper Compost Dairy Barns in Minnesota: A Descriptive Study.  Barberg, A.E., M.I. Endres, and K.A. Janni. 2007.   Appl. Eng. Agric. 23:231-238.</t>
        </r>
      </text>
    </comment>
    <comment ref="C55" authorId="0">
      <text>
        <r>
          <rPr>
            <b/>
            <sz val="8"/>
            <color indexed="81"/>
            <rFont val="Tahoma"/>
            <family val="2"/>
          </rPr>
          <t xml:space="preserve">The value used is 25%, which is from the paper </t>
        </r>
        <r>
          <rPr>
            <b/>
            <i/>
            <sz val="8"/>
            <color indexed="81"/>
            <rFont val="Tahoma"/>
            <family val="2"/>
          </rPr>
          <t>Compost Dairy Barns in Minnesota: A Descriptive Study</t>
        </r>
        <r>
          <rPr>
            <b/>
            <sz val="8"/>
            <color indexed="81"/>
            <rFont val="Tahoma"/>
            <family val="2"/>
          </rPr>
          <t xml:space="preserve">.  Barberg, A.E., M.I. Endres, and K.A. Janni. 2007.   Appl. Eng. Agric. 23:231-238.
</t>
        </r>
      </text>
    </comment>
    <comment ref="C56" authorId="0">
      <text>
        <r>
          <rPr>
            <b/>
            <sz val="8"/>
            <color indexed="81"/>
            <rFont val="Tahoma"/>
            <family val="2"/>
          </rPr>
          <t xml:space="preserve">For barns that are not tilled or aerated, the value is 68.1, which is the moderate temperature condition from Table 4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For barns that are tilled or aerated ("compost barns"), the value is 63.4, which is the average in Table 2 from </t>
        </r>
        <r>
          <rPr>
            <b/>
            <i/>
            <sz val="8"/>
            <color indexed="81"/>
            <rFont val="Tahoma"/>
            <family val="2"/>
          </rPr>
          <t>Compost Dairy Barn Layout and Management Recommendations</t>
        </r>
        <r>
          <rPr>
            <b/>
            <sz val="8"/>
            <color indexed="81"/>
            <rFont val="Tahoma"/>
            <family val="2"/>
          </rPr>
          <t xml:space="preserve">. Janni, K.A., et al. 2007.   Appl. Eng. Agric. 23:97-102.
In addition,  The average value of the "compact layers" is 64 for "compost barns"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57" authorId="0">
      <text>
        <r>
          <rPr>
            <b/>
            <sz val="8"/>
            <color indexed="81"/>
            <rFont val="Tahoma"/>
            <family val="2"/>
          </rPr>
          <t xml:space="preserve">The value used is 58.2, which is the average number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63" authorId="0">
      <text>
        <r>
          <rPr>
            <b/>
            <sz val="8"/>
            <color indexed="81"/>
            <rFont val="Tahoma"/>
            <charset val="1"/>
          </rPr>
          <t>If this answer is a negative value, then the available storage is adequate to store the bedded pack (no additional storage is required).</t>
        </r>
        <r>
          <rPr>
            <sz val="8"/>
            <color indexed="81"/>
            <rFont val="Tahoma"/>
            <charset val="1"/>
          </rPr>
          <t xml:space="preserve">
</t>
        </r>
      </text>
    </comment>
    <comment ref="C66" authorId="0">
      <text>
        <r>
          <rPr>
            <b/>
            <sz val="8"/>
            <color indexed="81"/>
            <rFont val="Tahoma"/>
            <family val="2"/>
          </rPr>
          <t xml:space="preserve">The value used is 25%, which is from the paper </t>
        </r>
        <r>
          <rPr>
            <b/>
            <i/>
            <sz val="8"/>
            <color indexed="81"/>
            <rFont val="Tahoma"/>
            <family val="2"/>
          </rPr>
          <t>Compost Dairy Barns in Minnesota: A Descriptive Study</t>
        </r>
        <r>
          <rPr>
            <b/>
            <sz val="8"/>
            <color indexed="81"/>
            <rFont val="Tahoma"/>
            <family val="2"/>
          </rPr>
          <t xml:space="preserve">.  Barberg, A.E., M.I. Endres, and K.A. Janni. 2007.   Appl. Eng. Agric. 23:231-238.
</t>
        </r>
      </text>
    </comment>
    <comment ref="C67" authorId="0">
      <text>
        <r>
          <rPr>
            <b/>
            <sz val="8"/>
            <color indexed="81"/>
            <rFont val="Tahoma"/>
            <family val="2"/>
          </rPr>
          <t xml:space="preserve">The value is 71.3, which is the moisture content from the concrete area condition from Table 2 in </t>
        </r>
        <r>
          <rPr>
            <b/>
            <i/>
            <sz val="8"/>
            <color indexed="81"/>
            <rFont val="Tahoma"/>
            <family val="2"/>
          </rPr>
          <t>Environmental Conditions in Beef Deep-Bedded Mono-Slope Facilities:  A Descriptive Study</t>
        </r>
        <r>
          <rPr>
            <b/>
            <sz val="8"/>
            <color indexed="81"/>
            <rFont val="Tahoma"/>
            <family val="2"/>
          </rPr>
          <t>.  Spiehs, M.J., et al.  2011.  Trans. ASABE 54(2): 663-673.</t>
        </r>
      </text>
    </comment>
    <comment ref="C68" authorId="0">
      <text>
        <r>
          <rPr>
            <b/>
            <sz val="8"/>
            <color indexed="81"/>
            <rFont val="Tahoma"/>
            <family val="2"/>
          </rPr>
          <t xml:space="preserve">The value used is 63, which is approximately the average "as-excreted" density for beef and dairy in Table 6 from the from the </t>
        </r>
        <r>
          <rPr>
            <b/>
            <i/>
            <sz val="8"/>
            <color indexed="81"/>
            <rFont val="Tahoma"/>
            <family val="2"/>
          </rPr>
          <t>Manure Management Systems Series, Manure Characteristics, Section1, MWPS-18</t>
        </r>
        <r>
          <rPr>
            <b/>
            <sz val="8"/>
            <color indexed="81"/>
            <rFont val="Tahoma"/>
            <family val="2"/>
          </rPr>
          <t>, Revised Second Edition, 2004.</t>
        </r>
      </text>
    </comment>
  </commentList>
</comments>
</file>

<file path=xl/comments3.xml><?xml version="1.0" encoding="utf-8"?>
<comments xmlns="http://schemas.openxmlformats.org/spreadsheetml/2006/main">
  <authors>
    <author>brett.pettigrew</author>
  </authors>
  <commentList>
    <comment ref="C32" authorId="0">
      <text>
        <r>
          <rPr>
            <b/>
            <sz val="8"/>
            <color indexed="81"/>
            <rFont val="Tahoma"/>
            <family val="2"/>
          </rPr>
          <t>This length should only include the length of the building that includes the bedded pack area.</t>
        </r>
      </text>
    </comment>
    <comment ref="C41" authorId="0">
      <text>
        <r>
          <rPr>
            <b/>
            <sz val="8"/>
            <color indexed="81"/>
            <rFont val="Tahoma"/>
            <family val="2"/>
          </rPr>
          <t>If there are multiple scrape alleys, use the total width of the combined scrape alleys.</t>
        </r>
      </text>
    </comment>
    <comment ref="C46" authorId="0">
      <text>
        <r>
          <rPr>
            <b/>
            <sz val="8"/>
            <color indexed="81"/>
            <rFont val="Tahoma"/>
            <family val="2"/>
          </rPr>
          <t>If this answer is a negative value, then there is no required storage for the designated stacking area within the building.</t>
        </r>
      </text>
    </comment>
    <comment ref="C55" authorId="0">
      <text>
        <r>
          <rPr>
            <b/>
            <sz val="8"/>
            <color indexed="81"/>
            <rFont val="Tahoma"/>
            <family val="2"/>
          </rPr>
          <t>If this answer is a negative value, then there is no required storage for the designated stacking area within the building.</t>
        </r>
      </text>
    </comment>
    <comment ref="C64" authorId="0">
      <text>
        <r>
          <rPr>
            <b/>
            <sz val="8"/>
            <color indexed="81"/>
            <rFont val="Tahoma"/>
            <family val="2"/>
          </rPr>
          <t xml:space="preserve">For Hoop Barns, the value is 5.18, which is from the average value listed in </t>
        </r>
        <r>
          <rPr>
            <b/>
            <i/>
            <sz val="8"/>
            <color indexed="81"/>
            <rFont val="Tahoma"/>
            <family val="2"/>
          </rPr>
          <t>Bedded Hoop Barns for Beef Cattle</t>
        </r>
        <r>
          <rPr>
            <b/>
            <sz val="8"/>
            <color indexed="81"/>
            <rFont val="Tahoma"/>
            <family val="2"/>
          </rPr>
          <t xml:space="preserve">, Iowa State University Extension, February 2009, Mark Honeyman, Shawn Shouse, Darrell Busby, and Jay Harmon
For Mono-Slope Barns, the value is 6.1, which is the average value of all the bedding amounts listed in Table 1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In addition, the leaflet developed by Iowa State University Extension, </t>
        </r>
        <r>
          <rPr>
            <b/>
            <i/>
            <sz val="8"/>
            <color indexed="81"/>
            <rFont val="Tahoma"/>
            <family val="2"/>
          </rPr>
          <t>Beef Cattle Feeding in a Bedded Hoop Barn: Three Year Summary</t>
        </r>
        <r>
          <rPr>
            <b/>
            <sz val="8"/>
            <color indexed="81"/>
            <rFont val="Tahoma"/>
            <family val="2"/>
          </rPr>
          <t>, lists bedding use for hoop barns of 5.0 and 5.7 depending on time of year.</t>
        </r>
      </text>
    </comment>
    <comment ref="C65" authorId="0">
      <text>
        <r>
          <rPr>
            <b/>
            <sz val="8"/>
            <color indexed="81"/>
            <rFont val="Tahoma"/>
            <family val="2"/>
          </rPr>
          <t>The value used is 75%, which is from the paper Compost Dairy Barns in Minnesota: A Descriptive Study.  Barberg, A.E., M.I. Endres, and K.A. Janni. 2007.   Appl. Eng. Agric. 23:231-238.</t>
        </r>
      </text>
    </comment>
    <comment ref="C66" authorId="0">
      <text>
        <r>
          <rPr>
            <b/>
            <sz val="8"/>
            <color indexed="81"/>
            <rFont val="Tahoma"/>
            <family val="2"/>
          </rPr>
          <t xml:space="preserve">The value used is 25%, which is from the paper </t>
        </r>
        <r>
          <rPr>
            <b/>
            <i/>
            <sz val="8"/>
            <color indexed="81"/>
            <rFont val="Tahoma"/>
            <family val="2"/>
          </rPr>
          <t>Compost Dairy Barns in Minnesota: A Descriptive Study</t>
        </r>
        <r>
          <rPr>
            <b/>
            <sz val="8"/>
            <color indexed="81"/>
            <rFont val="Tahoma"/>
            <family val="2"/>
          </rPr>
          <t xml:space="preserve">.  Barberg, A.E., M.I. Endres, and K.A. Janni. 2007.   Appl. Eng. Agric. 23:231-238.
</t>
        </r>
      </text>
    </comment>
    <comment ref="C67" authorId="0">
      <text>
        <r>
          <rPr>
            <b/>
            <sz val="8"/>
            <color indexed="81"/>
            <rFont val="Tahoma"/>
            <family val="2"/>
          </rPr>
          <t xml:space="preserve">For barns that are not tilled or aerated, the value is 68.1, which is the moderate temperature condition from Table 4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For barns that are tilled or aerated ("compost barns"), the value is 63.4, which is the average in Table 2 from </t>
        </r>
        <r>
          <rPr>
            <b/>
            <i/>
            <sz val="8"/>
            <color indexed="81"/>
            <rFont val="Tahoma"/>
            <family val="2"/>
          </rPr>
          <t>Compost Dairy Barn Layout and Management Recommendations</t>
        </r>
        <r>
          <rPr>
            <b/>
            <sz val="8"/>
            <color indexed="81"/>
            <rFont val="Tahoma"/>
            <family val="2"/>
          </rPr>
          <t xml:space="preserve">. Janni, K.A., et al. 2007.   Appl. Eng. Agric. 23:97-102.
In addition,  The average value of the "compact layers" is 64 for "compost barns"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68" authorId="0">
      <text>
        <r>
          <rPr>
            <b/>
            <sz val="8"/>
            <color indexed="81"/>
            <rFont val="Tahoma"/>
            <family val="2"/>
          </rPr>
          <t xml:space="preserve">The value used is 58.2, which is the average number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75" authorId="0">
      <text>
        <r>
          <rPr>
            <b/>
            <sz val="8"/>
            <color indexed="81"/>
            <rFont val="Tahoma"/>
            <family val="2"/>
          </rPr>
          <t xml:space="preserve">The value used is 25%, which is from the paper </t>
        </r>
        <r>
          <rPr>
            <b/>
            <i/>
            <sz val="8"/>
            <color indexed="81"/>
            <rFont val="Tahoma"/>
            <family val="2"/>
          </rPr>
          <t>Compost Dairy Barns in Minnesota: A Descriptive Study</t>
        </r>
        <r>
          <rPr>
            <b/>
            <sz val="8"/>
            <color indexed="81"/>
            <rFont val="Tahoma"/>
            <family val="2"/>
          </rPr>
          <t xml:space="preserve">.  Barberg, A.E., M.I. Endres, and K.A. Janni. 2007.   Appl. Eng. Agric. 23:231-238.
</t>
        </r>
      </text>
    </comment>
    <comment ref="C76" authorId="0">
      <text>
        <r>
          <rPr>
            <b/>
            <sz val="8"/>
            <color indexed="81"/>
            <rFont val="Tahoma"/>
            <family val="2"/>
          </rPr>
          <t xml:space="preserve">The value is 71.3, which is the moisture content from the concrete area condition from Table 2 in </t>
        </r>
        <r>
          <rPr>
            <b/>
            <i/>
            <sz val="8"/>
            <color indexed="81"/>
            <rFont val="Tahoma"/>
            <family val="2"/>
          </rPr>
          <t>Environmental Conditions in Beef Deep-Bedded Mono-Slope Facilities:  A Descriptive Study</t>
        </r>
        <r>
          <rPr>
            <b/>
            <sz val="8"/>
            <color indexed="81"/>
            <rFont val="Tahoma"/>
            <family val="2"/>
          </rPr>
          <t>.  Spiehs, M.J., et al.  2011.  Trans. ASABE 54(2): 663-673.</t>
        </r>
      </text>
    </comment>
    <comment ref="C77" authorId="0">
      <text>
        <r>
          <rPr>
            <b/>
            <sz val="8"/>
            <color indexed="81"/>
            <rFont val="Tahoma"/>
            <family val="2"/>
          </rPr>
          <t xml:space="preserve">The value used is 63, which is approximately the average "as-excreted" density for beef and dairy in Table 6 from the from the </t>
        </r>
        <r>
          <rPr>
            <b/>
            <i/>
            <sz val="8"/>
            <color indexed="81"/>
            <rFont val="Tahoma"/>
            <family val="2"/>
          </rPr>
          <t>Manure Management Systems Series, Manure Characteristics, Section1, MWPS-18</t>
        </r>
        <r>
          <rPr>
            <b/>
            <sz val="8"/>
            <color indexed="81"/>
            <rFont val="Tahoma"/>
            <family val="2"/>
          </rPr>
          <t>, Revised Second Edition, 2004.</t>
        </r>
      </text>
    </comment>
  </commentList>
</comments>
</file>

<file path=xl/comments4.xml><?xml version="1.0" encoding="utf-8"?>
<comments xmlns="http://schemas.openxmlformats.org/spreadsheetml/2006/main">
  <authors>
    <author>brett.pettigrew</author>
  </authors>
  <commentList>
    <comment ref="C29" authorId="0">
      <text>
        <r>
          <rPr>
            <b/>
            <sz val="8"/>
            <color indexed="81"/>
            <rFont val="Tahoma"/>
            <family val="2"/>
          </rPr>
          <t>This length should only include the length of the building that includes the bedded pack area.</t>
        </r>
      </text>
    </comment>
    <comment ref="C38" authorId="0">
      <text>
        <r>
          <rPr>
            <b/>
            <sz val="8"/>
            <color indexed="81"/>
            <rFont val="Tahoma"/>
            <family val="2"/>
          </rPr>
          <t>If there are multiple scrape alleys, use the total width of the combined scrape alleys.</t>
        </r>
        <r>
          <rPr>
            <sz val="8"/>
            <color indexed="81"/>
            <rFont val="Tahoma"/>
            <family val="2"/>
          </rPr>
          <t xml:space="preserve">
</t>
        </r>
      </text>
    </comment>
    <comment ref="C46" authorId="0">
      <text>
        <r>
          <rPr>
            <b/>
            <sz val="8"/>
            <color indexed="81"/>
            <rFont val="Tahoma"/>
            <family val="2"/>
          </rPr>
          <t xml:space="preserve">For Hoop Barns, the value is 5.18, which is from the average value listed in </t>
        </r>
        <r>
          <rPr>
            <b/>
            <i/>
            <sz val="8"/>
            <color indexed="81"/>
            <rFont val="Tahoma"/>
            <family val="2"/>
          </rPr>
          <t>Bedded Hoop Barns for Beef Cattle</t>
        </r>
        <r>
          <rPr>
            <b/>
            <sz val="8"/>
            <color indexed="81"/>
            <rFont val="Tahoma"/>
            <family val="2"/>
          </rPr>
          <t xml:space="preserve">, Iowa State University Extension, February 2009, Mark Honeyman, Shawn Shouse, Darrell Busby, and Jay Harmon
For Mono-Slope Barns, the value is 6.1, which is the average value of all the bedding amounts listed in Table 1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In addition, the leaflet developed by Iowa State University Extension, </t>
        </r>
        <r>
          <rPr>
            <b/>
            <i/>
            <sz val="8"/>
            <color indexed="81"/>
            <rFont val="Tahoma"/>
            <family val="2"/>
          </rPr>
          <t>Beef Cattle Feeding in a Bedded Hoop Barn: Three Year Summary</t>
        </r>
        <r>
          <rPr>
            <b/>
            <sz val="8"/>
            <color indexed="81"/>
            <rFont val="Tahoma"/>
            <family val="2"/>
          </rPr>
          <t>, lists bedding use for hoop barns of 5.0 and 5.7 depending on time of year.</t>
        </r>
      </text>
    </comment>
    <comment ref="C47" authorId="0">
      <text>
        <r>
          <rPr>
            <b/>
            <sz val="8"/>
            <color indexed="81"/>
            <rFont val="Tahoma"/>
            <family val="2"/>
          </rPr>
          <t>The value used is 75%, which is from the paper Compost Dairy Barns in Minnesota: A Descriptive Study.  Barberg, A.E., M.I. Endres, and K.A. Janni. 2007.   Appl. Eng. Agric. 23:231-238.</t>
        </r>
      </text>
    </comment>
    <comment ref="C48" authorId="0">
      <text>
        <r>
          <rPr>
            <b/>
            <sz val="8"/>
            <color indexed="81"/>
            <rFont val="Tahoma"/>
            <family val="2"/>
          </rPr>
          <t xml:space="preserve">The value used is 25%, which is from the paper </t>
        </r>
        <r>
          <rPr>
            <b/>
            <i/>
            <sz val="8"/>
            <color indexed="81"/>
            <rFont val="Tahoma"/>
            <family val="2"/>
          </rPr>
          <t>Compost Dairy Barns in Minnesota: A Descriptive Study</t>
        </r>
        <r>
          <rPr>
            <b/>
            <sz val="8"/>
            <color indexed="81"/>
            <rFont val="Tahoma"/>
            <family val="2"/>
          </rPr>
          <t xml:space="preserve">.  Barberg, A.E., M.I. Endres, and K.A. Janni. 2007.   Appl. Eng. Agric. 23:231-238.
</t>
        </r>
      </text>
    </comment>
    <comment ref="C49" authorId="0">
      <text>
        <r>
          <rPr>
            <b/>
            <sz val="8"/>
            <color indexed="81"/>
            <rFont val="Tahoma"/>
            <family val="2"/>
          </rPr>
          <t xml:space="preserve">For barns that are not tilled or aerated, the value is 68.1, which is the moderate temperature condition from Table 4 of </t>
        </r>
        <r>
          <rPr>
            <b/>
            <i/>
            <sz val="8"/>
            <color indexed="81"/>
            <rFont val="Tahoma"/>
            <family val="2"/>
          </rPr>
          <t>Environmental Conditions in Beef Deep-Bedded Mono-Slope Facilities:  A Descriptive Study</t>
        </r>
        <r>
          <rPr>
            <b/>
            <sz val="8"/>
            <color indexed="81"/>
            <rFont val="Tahoma"/>
            <family val="2"/>
          </rPr>
          <t xml:space="preserve">.  Spiehs, M.J., et al.  2011.  Trans. ASABE 54(2): 663-673.
For barns that are tilled or aerated ("compost barns"), the value is 63.4, which is the average in Table 2 from </t>
        </r>
        <r>
          <rPr>
            <b/>
            <i/>
            <sz val="8"/>
            <color indexed="81"/>
            <rFont val="Tahoma"/>
            <family val="2"/>
          </rPr>
          <t>Compost Dairy Barn Layout and Management Recommendations</t>
        </r>
        <r>
          <rPr>
            <b/>
            <sz val="8"/>
            <color indexed="81"/>
            <rFont val="Tahoma"/>
            <family val="2"/>
          </rPr>
          <t xml:space="preserve">. Janni, K.A., et al. 2007.   Appl. Eng. Agric. 23:97-102.
In addition,  The average value of the "compact layers" is 64 for "compost barns"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50" authorId="0">
      <text>
        <r>
          <rPr>
            <b/>
            <sz val="8"/>
            <color indexed="81"/>
            <rFont val="Tahoma"/>
            <family val="2"/>
          </rPr>
          <t xml:space="preserve">The value used is 58.2, which is the average number from research described in the paper </t>
        </r>
        <r>
          <rPr>
            <b/>
            <i/>
            <sz val="8"/>
            <color indexed="81"/>
            <rFont val="Tahoma"/>
            <family val="2"/>
          </rPr>
          <t>Characteristics and Nitrogen Value of Stratified Bedded Pack Dairy Manure</t>
        </r>
        <r>
          <rPr>
            <b/>
            <sz val="8"/>
            <color indexed="81"/>
            <rFont val="Tahoma"/>
            <family val="2"/>
          </rPr>
          <t>, Russelle, M. P. Blanchet, K. M. Randall, G. W., and Everett, L. A. 2009</t>
        </r>
      </text>
    </comment>
    <comment ref="C61" authorId="0">
      <text>
        <r>
          <rPr>
            <b/>
            <sz val="8"/>
            <color indexed="81"/>
            <rFont val="Tahoma"/>
            <family val="2"/>
          </rPr>
          <t xml:space="preserve">The value used is 25%, which is from the paper </t>
        </r>
        <r>
          <rPr>
            <b/>
            <i/>
            <sz val="8"/>
            <color indexed="81"/>
            <rFont val="Tahoma"/>
            <family val="2"/>
          </rPr>
          <t>Compost Dairy Barns in Minnesota: A Descriptive Study</t>
        </r>
        <r>
          <rPr>
            <b/>
            <sz val="8"/>
            <color indexed="81"/>
            <rFont val="Tahoma"/>
            <family val="2"/>
          </rPr>
          <t xml:space="preserve">.  Barberg, A.E., M.I. Endres, and K.A. Janni. 2007.   Appl. Eng. Agric. 23:231-238.
</t>
        </r>
      </text>
    </comment>
    <comment ref="C62" authorId="0">
      <text>
        <r>
          <rPr>
            <b/>
            <sz val="8"/>
            <color indexed="81"/>
            <rFont val="Tahoma"/>
            <family val="2"/>
          </rPr>
          <t xml:space="preserve">The value is 71.3, which is the moisture content from the concrete area condition from Table 2 in </t>
        </r>
        <r>
          <rPr>
            <b/>
            <i/>
            <sz val="8"/>
            <color indexed="81"/>
            <rFont val="Tahoma"/>
            <family val="2"/>
          </rPr>
          <t>Environmental Conditions in Beef Deep-Bedded Mono-Slope Facilities:  A Descriptive Study</t>
        </r>
        <r>
          <rPr>
            <b/>
            <sz val="8"/>
            <color indexed="81"/>
            <rFont val="Tahoma"/>
            <family val="2"/>
          </rPr>
          <t>.  Spiehs, M.J., et al.  2011.  Trans. ASABE 54(2): 663-673.</t>
        </r>
      </text>
    </comment>
    <comment ref="C63" authorId="0">
      <text>
        <r>
          <rPr>
            <b/>
            <sz val="8"/>
            <color indexed="81"/>
            <rFont val="Tahoma"/>
            <family val="2"/>
          </rPr>
          <t xml:space="preserve">The value used is 63, which is approximately the average "as-excreted" density for beef and dairy in Table 6 from the from the </t>
        </r>
        <r>
          <rPr>
            <b/>
            <i/>
            <sz val="8"/>
            <color indexed="81"/>
            <rFont val="Tahoma"/>
            <family val="2"/>
          </rPr>
          <t>Manure Management Systems Series, Manure Characteristics, Section1, MWPS-18</t>
        </r>
        <r>
          <rPr>
            <b/>
            <sz val="8"/>
            <color indexed="81"/>
            <rFont val="Tahoma"/>
            <family val="2"/>
          </rPr>
          <t>, Revised Second Edition, 2004.</t>
        </r>
      </text>
    </comment>
  </commentList>
</comments>
</file>

<file path=xl/sharedStrings.xml><?xml version="1.0" encoding="utf-8"?>
<sst xmlns="http://schemas.openxmlformats.org/spreadsheetml/2006/main" count="377" uniqueCount="140">
  <si>
    <t>ft</t>
  </si>
  <si>
    <t>days</t>
  </si>
  <si>
    <t>Total</t>
  </si>
  <si>
    <r>
      <t>ft</t>
    </r>
    <r>
      <rPr>
        <vertAlign val="superscript"/>
        <sz val="10"/>
        <rFont val="Arial"/>
        <family val="2"/>
      </rPr>
      <t>3</t>
    </r>
    <r>
      <rPr>
        <sz val="10"/>
        <rFont val="Arial"/>
        <family val="2"/>
      </rPr>
      <t>/day</t>
    </r>
  </si>
  <si>
    <r>
      <t>ft</t>
    </r>
    <r>
      <rPr>
        <vertAlign val="superscript"/>
        <sz val="10"/>
        <rFont val="Arial"/>
        <family val="2"/>
      </rPr>
      <t>3</t>
    </r>
  </si>
  <si>
    <t>Manure</t>
  </si>
  <si>
    <t>head</t>
  </si>
  <si>
    <t>Manure Production Volumes</t>
  </si>
  <si>
    <t>Animal</t>
  </si>
  <si>
    <t>Production</t>
  </si>
  <si>
    <t>Volume</t>
  </si>
  <si>
    <t>Animal Type</t>
  </si>
  <si>
    <t>Size, lb</t>
  </si>
  <si>
    <t>cf/day</t>
  </si>
  <si>
    <t>Animals</t>
  </si>
  <si>
    <t>Dairy Cattle</t>
  </si>
  <si>
    <t>Calf</t>
  </si>
  <si>
    <t>Heifer</t>
  </si>
  <si>
    <t>Lactating Cow</t>
  </si>
  <si>
    <t>Dry Cow</t>
  </si>
  <si>
    <t>Veal</t>
  </si>
  <si>
    <t>Beef Cattle</t>
  </si>
  <si>
    <t>Calf (Confinment)</t>
  </si>
  <si>
    <t>Finishing</t>
  </si>
  <si>
    <t>Cow (Confinment)</t>
  </si>
  <si>
    <t>Manure Management Systems Series, Manure Characteristics, Section1, MWPS-18, Revised Second Edition, 2004, Table 6</t>
  </si>
  <si>
    <t>lb/day</t>
  </si>
  <si>
    <t>Number of</t>
  </si>
  <si>
    <t>% Water</t>
  </si>
  <si>
    <t>Content</t>
  </si>
  <si>
    <t>Density</t>
  </si>
  <si>
    <t>lb/cf</t>
  </si>
  <si>
    <t xml:space="preserve">Landowner: </t>
  </si>
  <si>
    <t xml:space="preserve">County: </t>
  </si>
  <si>
    <t xml:space="preserve">Conservation District: </t>
  </si>
  <si>
    <t xml:space="preserve">Field Office: </t>
  </si>
  <si>
    <t xml:space="preserve">Designed by: </t>
  </si>
  <si>
    <t xml:space="preserve">Date: </t>
  </si>
  <si>
    <t>Design Storage Period:</t>
  </si>
  <si>
    <t>lbs/day</t>
  </si>
  <si>
    <t>lbs</t>
  </si>
  <si>
    <t>Total Solid</t>
  </si>
  <si>
    <t>Bedding Used:</t>
  </si>
  <si>
    <r>
      <t>lbs/ft</t>
    </r>
    <r>
      <rPr>
        <vertAlign val="superscript"/>
        <sz val="10"/>
        <rFont val="Arial"/>
        <family val="2"/>
      </rPr>
      <t>3</t>
    </r>
  </si>
  <si>
    <t>lbs/day/animal</t>
  </si>
  <si>
    <t>Total Number of Animals:</t>
  </si>
  <si>
    <t>Rear Pack Length:</t>
  </si>
  <si>
    <t>Mid Pack Length:</t>
  </si>
  <si>
    <t>Front Pack Length:</t>
  </si>
  <si>
    <r>
      <t>ft</t>
    </r>
    <r>
      <rPr>
        <vertAlign val="superscript"/>
        <sz val="10"/>
        <rFont val="Arial"/>
        <family val="2"/>
      </rPr>
      <t>2</t>
    </r>
  </si>
  <si>
    <t>Rear Pack Height:</t>
  </si>
  <si>
    <t>Mid Pack Height:</t>
  </si>
  <si>
    <t>Front Pack Height:</t>
  </si>
  <si>
    <t>Total Barn Width:</t>
  </si>
  <si>
    <t>Bed Pack Cross-Sectional Area:</t>
  </si>
  <si>
    <t>Rear Stacking Area Height:</t>
  </si>
  <si>
    <t>Mid Stacking Area Height:</t>
  </si>
  <si>
    <t>Front Stacking Area Height:</t>
  </si>
  <si>
    <t>Rear Stacking Area Length:</t>
  </si>
  <si>
    <t>Mid Stacking Area Length:</t>
  </si>
  <si>
    <t>Front Stacking Area Length:</t>
  </si>
  <si>
    <t>Stacking Area Cross-Sectional Area:</t>
  </si>
  <si>
    <t>Total Stacking Area Width (Length):</t>
  </si>
  <si>
    <t>Percent of Manure distribution in Scraped Area:</t>
  </si>
  <si>
    <t>Scraped Manure Storage</t>
  </si>
  <si>
    <t>Final Average Moisture percent of Scraped Storage:</t>
  </si>
  <si>
    <t>Density of Scraped Manure:</t>
  </si>
  <si>
    <t>Density of Bedded Pack:</t>
  </si>
  <si>
    <t>Final Average Moisture percent of Bedded Pack:</t>
  </si>
  <si>
    <t>Percent of Manure distribution in Bedded Pack:</t>
  </si>
  <si>
    <t>Bedded Hoop Barns for Beef Cattle, Iowa State University Extension, February 2009, Mark Honeyman, Shawn Shouse, Darrell Busby, and Jay Harmon</t>
  </si>
  <si>
    <t>Characteristics and Nitrogen Value of Stratified Bedded Pack Dairy Manure, Russelle, M. P. Blanchet, K. M. Randall, G. W., and Everett, L. A. 2009</t>
  </si>
  <si>
    <t>Length of Building (for bedded pack):</t>
  </si>
  <si>
    <t>Space</t>
  </si>
  <si>
    <t>Requirement</t>
  </si>
  <si>
    <r>
      <t xml:space="preserve">Total Animal Space </t>
    </r>
    <r>
      <rPr>
        <u/>
        <sz val="10"/>
        <rFont val="Arial"/>
        <family val="2"/>
      </rPr>
      <t>Required</t>
    </r>
    <r>
      <rPr>
        <sz val="10"/>
        <rFont val="Arial"/>
        <family val="2"/>
      </rPr>
      <t>:</t>
    </r>
  </si>
  <si>
    <r>
      <t>ft</t>
    </r>
    <r>
      <rPr>
        <vertAlign val="superscript"/>
        <sz val="10"/>
        <rFont val="Arial"/>
        <family val="2"/>
      </rPr>
      <t>2</t>
    </r>
    <r>
      <rPr>
        <sz val="10"/>
        <rFont val="Arial"/>
        <family val="2"/>
      </rPr>
      <t>/animal</t>
    </r>
  </si>
  <si>
    <t>Animal Space Requirements</t>
  </si>
  <si>
    <t>Length of Available Animal Space:</t>
  </si>
  <si>
    <t>Width of Available Animal Space:</t>
  </si>
  <si>
    <t>Available Animal Space:</t>
  </si>
  <si>
    <t>Mono-Slope Barn</t>
  </si>
  <si>
    <t>Hoop Barn</t>
  </si>
  <si>
    <t>Yes</t>
  </si>
  <si>
    <t>No</t>
  </si>
  <si>
    <t>Is the bedded pack in the barn tilled or aerated regularly?:</t>
  </si>
  <si>
    <t>Is the feed alley regularly scraped to a stacking area?:</t>
  </si>
  <si>
    <t>Stacking area within the barn</t>
  </si>
  <si>
    <t>Outside stacking Area</t>
  </si>
  <si>
    <t>If yes, Is the stacking area for the feed alley manure within the barn or outside?:</t>
  </si>
  <si>
    <t>Daily Volume of Final Bedded Pack:</t>
  </si>
  <si>
    <t>Daily Weight of Final Bedded Pack:</t>
  </si>
  <si>
    <t>How many days of design storage is to be used for this facility?:</t>
  </si>
  <si>
    <r>
      <t xml:space="preserve">SD NRCS Bedded Pack Barn Design Worksheet </t>
    </r>
    <r>
      <rPr>
        <sz val="11"/>
        <rFont val="Arial"/>
        <family val="2"/>
      </rPr>
      <t>(Version 1.0, October 2011)</t>
    </r>
  </si>
  <si>
    <t>Final Density of Bedded Pack:</t>
  </si>
  <si>
    <t>Bedded Pack Dimensions</t>
  </si>
  <si>
    <t>In Scenario 1, the manure and bedding is stored within the bedded pack in the barn.  There is no separate scraping of the feed alley.  Any excess bedded pack that does not fit in the building will be stored in a separate structure.</t>
  </si>
  <si>
    <t>Feed Alley Width:</t>
  </si>
  <si>
    <t>Feed Alley Manure Height:</t>
  </si>
  <si>
    <t>Enter the maximum available bedded pack and feed alley manure dimensions according to the following diagram:</t>
  </si>
  <si>
    <t>Length of Building (for feed alley):</t>
  </si>
  <si>
    <t>Total Daily Solid Manure Volume Excreted:</t>
  </si>
  <si>
    <t>SD NRCS Bedded Pack Barn Design Worksheet - Scenario 1</t>
  </si>
  <si>
    <r>
      <rPr>
        <b/>
        <u/>
        <sz val="10"/>
        <rFont val="Arial"/>
        <family val="2"/>
      </rPr>
      <t>Available</t>
    </r>
    <r>
      <rPr>
        <b/>
        <sz val="10"/>
        <rFont val="Arial"/>
        <family val="2"/>
      </rPr>
      <t xml:space="preserve"> Total Bedded Pack Storage:</t>
    </r>
  </si>
  <si>
    <t>In Scenario 2, the feed alley is scraped on a regular basis to a separate manure storage outside of the barn.  Manure and bedding is stored within the bedded pack in the barn, and any excess bedded pack that does not fit in the building will be stored in a separate structure.</t>
  </si>
  <si>
    <t>Excess Bedded Pack</t>
  </si>
  <si>
    <t>Scraped Feed Alley Manure Storage</t>
  </si>
  <si>
    <t>Daily Weight of Scraped Area Manure:</t>
  </si>
  <si>
    <t>Daily Volume of Scraped Area Manure:</t>
  </si>
  <si>
    <r>
      <rPr>
        <b/>
        <u/>
        <sz val="10"/>
        <rFont val="Arial"/>
        <family val="2"/>
      </rPr>
      <t>Required</t>
    </r>
    <r>
      <rPr>
        <b/>
        <sz val="10"/>
        <rFont val="Arial"/>
        <family val="2"/>
      </rPr>
      <t xml:space="preserve"> Extra Bedded Pack Volume for Storage Period:</t>
    </r>
  </si>
  <si>
    <t>SD NRCS Bedded Pack Barn Design Worksheet - Scenario 2</t>
  </si>
  <si>
    <r>
      <rPr>
        <b/>
        <u/>
        <sz val="10"/>
        <rFont val="Arial"/>
        <family val="2"/>
      </rPr>
      <t>Required</t>
    </r>
    <r>
      <rPr>
        <b/>
        <sz val="10"/>
        <rFont val="Arial"/>
        <family val="2"/>
      </rPr>
      <t xml:space="preserve"> Bedded Pack Volume for Storage Period:</t>
    </r>
  </si>
  <si>
    <t>Daily Solids in Scraped Area:</t>
  </si>
  <si>
    <t>SD NRCS Bedded Pack Barn Design Worksheet - Scenario 3</t>
  </si>
  <si>
    <t>In Scenario 3, the feed alley is scraped on a regular basis to a separate manure storage outside of the barn.  Manure and bedding is stored within the bedded pack in the barn, and any excess bedded pack that does not fit in the bedded pack area will be stored in a designated solid manure stacking area within the barn.</t>
  </si>
  <si>
    <t>Total Bedded Pack Width (Length):</t>
  </si>
  <si>
    <t>Stacking Area (within building) Dimensions</t>
  </si>
  <si>
    <t>Enter the maximum available bedded pack, stacking area, and feed alley manure dimensions according to the following diagram:</t>
  </si>
  <si>
    <r>
      <rPr>
        <b/>
        <u/>
        <sz val="10"/>
        <rFont val="Arial"/>
        <family val="2"/>
      </rPr>
      <t>Required</t>
    </r>
    <r>
      <rPr>
        <b/>
        <sz val="10"/>
        <rFont val="Arial"/>
        <family val="2"/>
      </rPr>
      <t xml:space="preserve"> Length of Building for Stacking area:</t>
    </r>
  </si>
  <si>
    <t>SD NRCS Bedded Pack Barn Design Worksheet - Scenario 4</t>
  </si>
  <si>
    <t>In Scenario 4, the feed alley is scraped on a regular basis to the designated solid manure stacking area within the barn.  Manure and bedding is stored within the bedded pack in the barn, and any excess bedded pack that does not fit in the bedded pack area will also be stored in the designated solid manure stacking area within the barn.</t>
  </si>
  <si>
    <t>Required Bedded Pack Storage</t>
  </si>
  <si>
    <t>Required Scraped Manure Storage</t>
  </si>
  <si>
    <r>
      <rPr>
        <b/>
        <u/>
        <sz val="10"/>
        <rFont val="Arial"/>
        <family val="2"/>
      </rPr>
      <t>Required</t>
    </r>
    <r>
      <rPr>
        <b/>
        <sz val="10"/>
        <rFont val="Arial"/>
        <family val="2"/>
      </rPr>
      <t xml:space="preserve"> Scraped Feed Alley Manure Volume for Storage Period:</t>
    </r>
  </si>
  <si>
    <r>
      <rPr>
        <b/>
        <u/>
        <sz val="10"/>
        <rFont val="Arial"/>
        <family val="2"/>
      </rPr>
      <t>Required</t>
    </r>
    <r>
      <rPr>
        <b/>
        <sz val="10"/>
        <rFont val="Arial"/>
        <family val="2"/>
      </rPr>
      <t xml:space="preserve"> Total Stacking Area Volume for Storage Period:</t>
    </r>
  </si>
  <si>
    <t>SD NRCS Bedded Pack Barn Design - Scenario 3 (Page 2)</t>
  </si>
  <si>
    <t>SD NRCS Bedded Pack Barn Design - Scenario 4 (Page 2)</t>
  </si>
  <si>
    <t>SD NRCS Bedded Pack Barn Design - Scenario 2 (Page 2)</t>
  </si>
  <si>
    <t>Compost Dairy Barn Layout and Management Recommendations. Janni, K.A., et al. 2007.   Appl. Eng. Agric. 23:97-102.</t>
  </si>
  <si>
    <t>Environmental Conditions in Beef Deep-Bedded Mono-Slope Facilities:  A Descriptive Study.  Spiehs, M.J., et al.  2011.  Trans. ASABE 54(2): 663-673.</t>
  </si>
  <si>
    <t>Beef Cattle Feeding in a Bedded Hoop Barn:  Three Year Summary., Honeyman, M.S., et al. 2009.,  Iowa State University Animal Industry Report 2009</t>
  </si>
  <si>
    <t>Compost Dairy Barns in Minnesota: A Descriptive Study. Barberg, A.E., M.I. Endres, and K.A. Janni. 2007.,  Appl. Eng. Agric. 23:231-238.</t>
  </si>
  <si>
    <t>Reference Documents</t>
  </si>
  <si>
    <t xml:space="preserve">Checked by: </t>
  </si>
  <si>
    <r>
      <rPr>
        <b/>
        <u/>
        <sz val="10"/>
        <rFont val="Arial"/>
        <family val="2"/>
      </rPr>
      <t>Available</t>
    </r>
    <r>
      <rPr>
        <b/>
        <sz val="10"/>
        <rFont val="Arial"/>
        <family val="2"/>
      </rPr>
      <t xml:space="preserve"> Total Bedded Pack and Feed Alley Storage:</t>
    </r>
  </si>
  <si>
    <r>
      <rPr>
        <b/>
        <u/>
        <sz val="10"/>
        <rFont val="Arial"/>
        <family val="2"/>
      </rPr>
      <t>Required</t>
    </r>
    <r>
      <rPr>
        <b/>
        <sz val="10"/>
        <rFont val="Arial"/>
        <family val="2"/>
      </rPr>
      <t xml:space="preserve"> Bedded Pack and Feed Alley Volume for Storage Period:</t>
    </r>
  </si>
  <si>
    <r>
      <rPr>
        <b/>
        <u/>
        <sz val="10"/>
        <rFont val="Arial"/>
        <family val="2"/>
      </rPr>
      <t>Required</t>
    </r>
    <r>
      <rPr>
        <b/>
        <sz val="10"/>
        <rFont val="Arial"/>
        <family val="2"/>
      </rPr>
      <t xml:space="preserve"> Extra Bedded Pack and Feed Alley Volume for Storage Period:</t>
    </r>
  </si>
  <si>
    <r>
      <t xml:space="preserve">Extra Bedded Pack Volume </t>
    </r>
    <r>
      <rPr>
        <b/>
        <u/>
        <sz val="10"/>
        <rFont val="Arial"/>
        <family val="2"/>
      </rPr>
      <t>Required</t>
    </r>
    <r>
      <rPr>
        <b/>
        <sz val="10"/>
        <rFont val="Arial"/>
        <family val="2"/>
      </rPr>
      <t xml:space="preserve"> for Stacking Area:</t>
    </r>
  </si>
  <si>
    <t>What Type of Barn is this Facility?:</t>
  </si>
  <si>
    <t>Is excess bedded pack removed to a designated manure stacking area inside the Barn?:</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</si>
</sst>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0.0"/>
    <numFmt numFmtId="167" formatCode="0.0%"/>
  </numFmts>
  <fonts count="35">
    <font>
      <sz val="10"/>
      <name val="Arial"/>
    </font>
    <font>
      <sz val="10"/>
      <name val="Arial"/>
      <family val="2"/>
    </font>
    <font>
      <b/>
      <sz val="10"/>
      <name val="Arial"/>
      <family val="2"/>
    </font>
    <font>
      <sz val="10"/>
      <name val="Arial"/>
      <family val="2"/>
    </font>
    <font>
      <vertAlign val="superscript"/>
      <sz val="10"/>
      <name val="Arial"/>
      <family val="2"/>
    </font>
    <font>
      <b/>
      <sz val="8"/>
      <color indexed="81"/>
      <name val="Tahoma"/>
      <family val="2"/>
    </font>
    <font>
      <sz val="8"/>
      <color indexed="81"/>
      <name val="Tahoma"/>
      <family val="2"/>
    </font>
    <font>
      <b/>
      <u/>
      <sz val="10"/>
      <name val="Arial"/>
      <family val="2"/>
    </font>
    <font>
      <sz val="8"/>
      <name val="Arial"/>
      <family val="2"/>
    </font>
    <font>
      <sz val="10"/>
      <color indexed="12"/>
      <name val="Arial"/>
      <family val="2"/>
    </font>
    <font>
      <sz val="8"/>
      <name val="Arial"/>
      <family val="2"/>
    </font>
    <font>
      <sz val="10"/>
      <name val="Arial"/>
      <family val="2"/>
    </font>
    <font>
      <sz val="10"/>
      <color rgb="FF0000CC"/>
      <name val="Arial"/>
      <family val="2"/>
    </font>
    <font>
      <b/>
      <u/>
      <sz val="16"/>
      <color theme="3"/>
      <name val="Arial"/>
      <family val="2"/>
    </font>
    <font>
      <u/>
      <sz val="10"/>
      <name val="Arial"/>
      <family val="2"/>
    </font>
    <font>
      <sz val="10"/>
      <color rgb="FFFF0000"/>
      <name val="Arial"/>
      <family val="2"/>
    </font>
    <font>
      <b/>
      <sz val="10"/>
      <color rgb="FFFF0000"/>
      <name val="Arial"/>
      <family val="2"/>
    </font>
    <font>
      <sz val="10"/>
      <color rgb="FFC00000"/>
      <name val="Arial"/>
      <family val="2"/>
    </font>
    <font>
      <sz val="11"/>
      <name val="Arial"/>
      <family val="2"/>
    </font>
    <font>
      <b/>
      <sz val="16"/>
      <color rgb="FFFF0000"/>
      <name val="Arial"/>
      <family val="2"/>
    </font>
    <font>
      <sz val="16"/>
      <name val="Arial"/>
      <family val="2"/>
    </font>
    <font>
      <b/>
      <sz val="14"/>
      <name val="Arial"/>
      <family val="2"/>
    </font>
    <font>
      <b/>
      <u/>
      <sz val="12"/>
      <color rgb="FFFF0000"/>
      <name val="Arial"/>
      <family val="2"/>
    </font>
    <font>
      <u/>
      <sz val="12"/>
      <name val="Arial"/>
      <family val="2"/>
    </font>
    <font>
      <u/>
      <sz val="18"/>
      <name val="Arial"/>
      <family val="2"/>
    </font>
    <font>
      <b/>
      <u/>
      <sz val="18"/>
      <name val="Arial"/>
      <family val="2"/>
    </font>
    <font>
      <b/>
      <u/>
      <sz val="16"/>
      <name val="Arial"/>
      <family val="2"/>
    </font>
    <font>
      <b/>
      <i/>
      <sz val="8"/>
      <color indexed="81"/>
      <name val="Tahoma"/>
      <family val="2"/>
    </font>
    <font>
      <sz val="8"/>
      <color indexed="81"/>
      <name val="Tahoma"/>
      <charset val="1"/>
    </font>
    <font>
      <b/>
      <sz val="8"/>
      <color indexed="81"/>
      <name val="Tahoma"/>
      <charset val="1"/>
    </font>
    <font>
      <b/>
      <sz val="11"/>
      <name val="Arial"/>
      <family val="2"/>
    </font>
    <font>
      <b/>
      <u/>
      <sz val="12"/>
      <name val="Arial"/>
      <family val="2"/>
    </font>
    <font>
      <sz val="9.5"/>
      <name val="Arial"/>
      <family val="2"/>
    </font>
    <font>
      <b/>
      <sz val="9.5"/>
      <color rgb="FFFF0000"/>
      <name val="Arial"/>
      <family val="2"/>
    </font>
    <font>
      <sz val="9"/>
      <name val="Arial"/>
      <family val="2"/>
    </font>
  </fonts>
  <fills count="5">
    <fill>
      <patternFill patternType="none"/>
    </fill>
    <fill>
      <patternFill patternType="gray125"/>
    </fill>
    <fill>
      <patternFill patternType="solid">
        <fgColor rgb="FFCCECFF"/>
        <bgColor indexed="64"/>
      </patternFill>
    </fill>
    <fill>
      <patternFill patternType="solid">
        <fgColor rgb="FFFFFFCC"/>
        <bgColor indexed="64"/>
      </patternFill>
    </fill>
    <fill>
      <patternFill patternType="solid">
        <fgColor theme="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82">
    <xf numFmtId="0" fontId="0" fillId="0" borderId="0" xfId="0"/>
    <xf numFmtId="0" fontId="9" fillId="2" borderId="0" xfId="0" applyFont="1" applyFill="1" applyBorder="1" applyProtection="1"/>
    <xf numFmtId="0" fontId="9" fillId="3" borderId="7" xfId="0" applyFont="1" applyFill="1" applyBorder="1" applyProtection="1">
      <protection locked="0"/>
    </xf>
    <xf numFmtId="164" fontId="12" fillId="3" borderId="7" xfId="0" applyNumberFormat="1" applyFont="1" applyFill="1" applyBorder="1" applyAlignment="1" applyProtection="1">
      <alignment horizontal="center"/>
      <protection locked="0"/>
    </xf>
    <xf numFmtId="2" fontId="12" fillId="3" borderId="7" xfId="0" applyNumberFormat="1" applyFont="1" applyFill="1" applyBorder="1" applyAlignment="1" applyProtection="1">
      <alignment horizontal="center"/>
      <protection locked="0"/>
    </xf>
    <xf numFmtId="2" fontId="12" fillId="3" borderId="10" xfId="0" applyNumberFormat="1" applyFont="1" applyFill="1" applyBorder="1" applyAlignment="1" applyProtection="1">
      <alignment horizontal="center"/>
      <protection locked="0"/>
    </xf>
    <xf numFmtId="2" fontId="12" fillId="3" borderId="11" xfId="0" applyNumberFormat="1" applyFont="1" applyFill="1" applyBorder="1" applyAlignment="1" applyProtection="1">
      <alignment horizontal="center"/>
      <protection locked="0"/>
    </xf>
    <xf numFmtId="0" fontId="0" fillId="0" borderId="0" xfId="0" applyProtection="1"/>
    <xf numFmtId="0" fontId="0" fillId="0" borderId="0" xfId="0" applyAlignment="1" applyProtection="1">
      <alignment horizontal="right"/>
    </xf>
    <xf numFmtId="0" fontId="0" fillId="0" borderId="9" xfId="0" applyBorder="1" applyProtection="1"/>
    <xf numFmtId="0" fontId="0" fillId="0" borderId="3" xfId="0" applyBorder="1" applyAlignment="1" applyProtection="1">
      <alignment horizontal="centerContinuous"/>
    </xf>
    <xf numFmtId="0" fontId="0" fillId="0" borderId="0" xfId="0" applyBorder="1" applyAlignment="1" applyProtection="1">
      <alignment horizontal="centerContinuous"/>
    </xf>
    <xf numFmtId="0" fontId="0" fillId="0" borderId="4" xfId="0" applyBorder="1" applyProtection="1"/>
    <xf numFmtId="0" fontId="0" fillId="0" borderId="3" xfId="0" applyBorder="1" applyAlignment="1" applyProtection="1">
      <alignment horizontal="center"/>
    </xf>
    <xf numFmtId="0" fontId="0" fillId="0" borderId="0" xfId="0" applyBorder="1" applyAlignment="1" applyProtection="1">
      <alignment horizontal="center"/>
    </xf>
    <xf numFmtId="0" fontId="3" fillId="0" borderId="0" xfId="0" applyFont="1"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3" fillId="0" borderId="6" xfId="0" applyFont="1" applyBorder="1" applyAlignment="1" applyProtection="1">
      <alignment horizontal="center"/>
    </xf>
    <xf numFmtId="0" fontId="3" fillId="0" borderId="8" xfId="0" applyFont="1" applyBorder="1" applyAlignment="1" applyProtection="1">
      <alignment horizontal="center"/>
    </xf>
    <xf numFmtId="0" fontId="0" fillId="0" borderId="3" xfId="0" applyBorder="1" applyProtection="1"/>
    <xf numFmtId="0" fontId="0" fillId="0" borderId="0" xfId="0" applyBorder="1" applyProtection="1"/>
    <xf numFmtId="0" fontId="0" fillId="0" borderId="0" xfId="0" applyBorder="1" applyAlignment="1" applyProtection="1"/>
    <xf numFmtId="0" fontId="0" fillId="0" borderId="2" xfId="0" applyBorder="1" applyProtection="1"/>
    <xf numFmtId="0" fontId="2" fillId="2" borderId="3" xfId="0" applyFont="1" applyFill="1" applyBorder="1" applyAlignment="1" applyProtection="1">
      <alignment horizontal="center"/>
    </xf>
    <xf numFmtId="0" fontId="0" fillId="2" borderId="0" xfId="0" applyFill="1" applyBorder="1" applyProtection="1"/>
    <xf numFmtId="0" fontId="0" fillId="2" borderId="0" xfId="0" applyFill="1" applyBorder="1" applyAlignment="1" applyProtection="1"/>
    <xf numFmtId="0" fontId="0" fillId="2" borderId="4" xfId="0" applyFill="1" applyBorder="1" applyAlignment="1" applyProtection="1"/>
    <xf numFmtId="0" fontId="0" fillId="0" borderId="3" xfId="0" applyBorder="1" applyAlignment="1" applyProtection="1">
      <alignment horizontal="right"/>
    </xf>
    <xf numFmtId="165" fontId="0" fillId="0" borderId="0" xfId="1" applyNumberFormat="1" applyFont="1" applyBorder="1" applyProtection="1"/>
    <xf numFmtId="9" fontId="0" fillId="0" borderId="0" xfId="2" applyFont="1" applyBorder="1" applyProtection="1"/>
    <xf numFmtId="2" fontId="0" fillId="0" borderId="0" xfId="0" applyNumberFormat="1" applyBorder="1" applyProtection="1"/>
    <xf numFmtId="164" fontId="0" fillId="0" borderId="0" xfId="0" applyNumberFormat="1" applyBorder="1" applyAlignment="1" applyProtection="1">
      <alignment horizontal="right"/>
    </xf>
    <xf numFmtId="164" fontId="0" fillId="0" borderId="0" xfId="0" applyNumberFormat="1" applyBorder="1" applyProtection="1"/>
    <xf numFmtId="0" fontId="0" fillId="0" borderId="0" xfId="0" applyFill="1" applyBorder="1" applyProtection="1"/>
    <xf numFmtId="2" fontId="0" fillId="0" borderId="0" xfId="0" applyNumberFormat="1" applyFill="1" applyBorder="1" applyProtection="1"/>
    <xf numFmtId="9" fontId="0" fillId="0" borderId="0" xfId="2" applyFont="1" applyFill="1" applyBorder="1" applyProtection="1"/>
    <xf numFmtId="0" fontId="9" fillId="0" borderId="0" xfId="0" applyFont="1" applyFill="1" applyBorder="1" applyProtection="1"/>
    <xf numFmtId="164" fontId="0" fillId="0" borderId="0" xfId="0" applyNumberFormat="1" applyFill="1" applyBorder="1" applyProtection="1"/>
    <xf numFmtId="165" fontId="11" fillId="2" borderId="0" xfId="1" applyNumberFormat="1" applyFont="1" applyFill="1" applyBorder="1" applyProtection="1"/>
    <xf numFmtId="2" fontId="0" fillId="2" borderId="0" xfId="0" applyNumberFormat="1" applyFill="1" applyBorder="1" applyProtection="1"/>
    <xf numFmtId="164" fontId="0" fillId="2" borderId="0" xfId="0" applyNumberFormat="1" applyFill="1" applyBorder="1" applyAlignment="1" applyProtection="1">
      <alignment horizontal="right"/>
    </xf>
    <xf numFmtId="164" fontId="0" fillId="2" borderId="0" xfId="0" applyNumberFormat="1" applyFill="1" applyBorder="1" applyProtection="1"/>
    <xf numFmtId="164" fontId="0" fillId="2" borderId="4" xfId="0" applyNumberFormat="1" applyFill="1" applyBorder="1" applyAlignment="1" applyProtection="1">
      <alignment horizontal="right"/>
    </xf>
    <xf numFmtId="0" fontId="8" fillId="0" borderId="3" xfId="0" applyFont="1" applyBorder="1" applyAlignment="1" applyProtection="1">
      <alignment horizontal="right"/>
    </xf>
    <xf numFmtId="165" fontId="0" fillId="0" borderId="6" xfId="1" applyNumberFormat="1" applyFont="1" applyBorder="1" applyProtection="1"/>
    <xf numFmtId="0" fontId="0" fillId="0" borderId="8" xfId="0" applyBorder="1" applyProtection="1"/>
    <xf numFmtId="0" fontId="0" fillId="0" borderId="0" xfId="0" applyFill="1" applyBorder="1" applyAlignment="1" applyProtection="1">
      <alignment horizontal="center"/>
    </xf>
    <xf numFmtId="0" fontId="1" fillId="0" borderId="0" xfId="0" applyFont="1" applyFill="1" applyBorder="1" applyAlignment="1" applyProtection="1">
      <alignment horizontal="center"/>
    </xf>
    <xf numFmtId="0" fontId="1" fillId="0" borderId="0" xfId="0" applyFont="1" applyAlignment="1" applyProtection="1">
      <alignment horizontal="center"/>
    </xf>
    <xf numFmtId="0" fontId="0" fillId="0" borderId="1" xfId="0" applyBorder="1" applyProtection="1"/>
    <xf numFmtId="0" fontId="1" fillId="0" borderId="0" xfId="0" applyFont="1" applyBorder="1" applyAlignment="1" applyProtection="1">
      <alignment horizontal="right"/>
    </xf>
    <xf numFmtId="0" fontId="1" fillId="0" borderId="0" xfId="0" applyFont="1"/>
    <xf numFmtId="0" fontId="1" fillId="0" borderId="4" xfId="0" applyFont="1" applyFill="1" applyBorder="1" applyAlignment="1" applyProtection="1">
      <alignment horizontal="center"/>
    </xf>
    <xf numFmtId="0" fontId="0" fillId="0" borderId="4" xfId="0" applyFill="1" applyBorder="1" applyAlignment="1" applyProtection="1">
      <alignment horizontal="center"/>
    </xf>
    <xf numFmtId="0" fontId="3" fillId="0" borderId="3" xfId="0" applyFont="1" applyBorder="1" applyAlignment="1" applyProtection="1">
      <alignment horizontal="center" vertical="center"/>
    </xf>
    <xf numFmtId="0" fontId="0" fillId="0" borderId="3" xfId="0" applyBorder="1" applyAlignment="1" applyProtection="1"/>
    <xf numFmtId="0" fontId="10" fillId="0" borderId="5" xfId="0" applyFont="1" applyBorder="1" applyAlignment="1" applyProtection="1">
      <alignment horizontal="right"/>
    </xf>
    <xf numFmtId="0" fontId="0" fillId="0" borderId="6" xfId="0" applyFill="1" applyBorder="1" applyProtection="1"/>
    <xf numFmtId="9" fontId="0" fillId="0" borderId="6" xfId="2" applyFont="1" applyFill="1" applyBorder="1" applyProtection="1"/>
    <xf numFmtId="2" fontId="0" fillId="0" borderId="6" xfId="0" applyNumberFormat="1" applyBorder="1" applyProtection="1"/>
    <xf numFmtId="164" fontId="0" fillId="0" borderId="6" xfId="0" applyNumberFormat="1" applyBorder="1" applyAlignment="1" applyProtection="1">
      <alignment horizontal="right"/>
    </xf>
    <xf numFmtId="164" fontId="0" fillId="0" borderId="6" xfId="0" applyNumberFormat="1" applyBorder="1" applyProtection="1"/>
    <xf numFmtId="165" fontId="0" fillId="0" borderId="2" xfId="1" applyNumberFormat="1" applyFont="1" applyBorder="1" applyProtection="1"/>
    <xf numFmtId="0" fontId="9" fillId="0" borderId="2" xfId="0" applyFont="1" applyFill="1" applyBorder="1" applyProtection="1"/>
    <xf numFmtId="2" fontId="0" fillId="0" borderId="2" xfId="0" applyNumberFormat="1" applyBorder="1" applyAlignment="1" applyProtection="1">
      <alignment horizontal="right"/>
    </xf>
    <xf numFmtId="0" fontId="3" fillId="0" borderId="0" xfId="0" applyFont="1" applyBorder="1" applyAlignment="1" applyProtection="1">
      <alignment horizontal="center" vertical="center"/>
    </xf>
    <xf numFmtId="3" fontId="0" fillId="0" borderId="7" xfId="0" applyNumberFormat="1" applyBorder="1" applyProtection="1"/>
    <xf numFmtId="0" fontId="18" fillId="0" borderId="0" xfId="0" applyFont="1" applyAlignment="1" applyProtection="1">
      <alignment vertical="center" wrapText="1"/>
    </xf>
    <xf numFmtId="0" fontId="18" fillId="0" borderId="0" xfId="0" applyFont="1" applyProtection="1"/>
    <xf numFmtId="0" fontId="0" fillId="0" borderId="0" xfId="0" applyAlignment="1" applyProtection="1">
      <alignment wrapText="1"/>
    </xf>
    <xf numFmtId="0" fontId="3" fillId="0" borderId="3" xfId="0" applyFont="1" applyBorder="1" applyAlignment="1" applyProtection="1">
      <alignment horizontal="right"/>
    </xf>
    <xf numFmtId="2" fontId="0" fillId="4" borderId="7" xfId="0" applyNumberFormat="1" applyFill="1" applyBorder="1" applyAlignment="1" applyProtection="1">
      <alignment horizontal="center"/>
    </xf>
    <xf numFmtId="0" fontId="3" fillId="0" borderId="4" xfId="0" applyFont="1" applyBorder="1" applyProtection="1"/>
    <xf numFmtId="0" fontId="1" fillId="0" borderId="3" xfId="0" applyFont="1" applyBorder="1" applyAlignment="1" applyProtection="1">
      <alignment horizontal="right"/>
    </xf>
    <xf numFmtId="0" fontId="3" fillId="0" borderId="4" xfId="0" applyFont="1" applyFill="1" applyBorder="1" applyProtection="1"/>
    <xf numFmtId="0" fontId="2" fillId="0" borderId="15" xfId="0" applyFont="1" applyBorder="1" applyAlignment="1" applyProtection="1">
      <alignment horizontal="right"/>
    </xf>
    <xf numFmtId="166" fontId="2" fillId="4" borderId="7" xfId="0" applyNumberFormat="1" applyFont="1" applyFill="1" applyBorder="1" applyAlignment="1" applyProtection="1">
      <alignment horizontal="center"/>
    </xf>
    <xf numFmtId="0" fontId="3" fillId="4" borderId="7" xfId="0" applyFont="1" applyFill="1" applyBorder="1" applyAlignment="1" applyProtection="1">
      <alignment horizontal="center"/>
    </xf>
    <xf numFmtId="166" fontId="0" fillId="4" borderId="7" xfId="0" applyNumberFormat="1" applyFill="1" applyBorder="1" applyAlignment="1" applyProtection="1">
      <alignment horizontal="center"/>
    </xf>
    <xf numFmtId="0" fontId="1" fillId="4" borderId="7" xfId="0" applyFont="1" applyFill="1" applyBorder="1" applyAlignment="1" applyProtection="1">
      <alignment horizontal="center"/>
    </xf>
    <xf numFmtId="9" fontId="1" fillId="4" borderId="7" xfId="2" applyNumberFormat="1" applyFont="1" applyFill="1" applyBorder="1" applyAlignment="1" applyProtection="1">
      <alignment horizontal="center"/>
    </xf>
    <xf numFmtId="0" fontId="0" fillId="0" borderId="4" xfId="0" applyBorder="1" applyAlignment="1" applyProtection="1">
      <alignment horizontal="center"/>
    </xf>
    <xf numFmtId="9" fontId="3" fillId="0" borderId="7" xfId="2" applyNumberFormat="1" applyFont="1" applyFill="1" applyBorder="1" applyAlignment="1" applyProtection="1">
      <alignment horizontal="center"/>
    </xf>
    <xf numFmtId="167" fontId="1" fillId="4" borderId="7" xfId="2" applyNumberFormat="1" applyFont="1" applyFill="1" applyBorder="1" applyAlignment="1" applyProtection="1">
      <alignment horizontal="center"/>
    </xf>
    <xf numFmtId="166" fontId="3" fillId="4" borderId="7" xfId="0" applyNumberFormat="1" applyFont="1" applyFill="1" applyBorder="1" applyAlignment="1" applyProtection="1">
      <alignment horizontal="center"/>
    </xf>
    <xf numFmtId="0" fontId="0" fillId="0" borderId="5" xfId="0" applyBorder="1" applyProtection="1"/>
    <xf numFmtId="2" fontId="0" fillId="0" borderId="6" xfId="0" applyNumberFormat="1" applyBorder="1" applyAlignment="1" applyProtection="1">
      <alignment horizontal="center"/>
    </xf>
    <xf numFmtId="2" fontId="0" fillId="0" borderId="0" xfId="0" applyNumberFormat="1" applyBorder="1" applyAlignment="1" applyProtection="1">
      <alignment horizontal="center"/>
    </xf>
    <xf numFmtId="0" fontId="26" fillId="0" borderId="0" xfId="0" applyFont="1" applyAlignment="1" applyProtection="1">
      <alignment horizontal="center" wrapText="1"/>
    </xf>
    <xf numFmtId="0" fontId="0" fillId="0" borderId="6" xfId="0" applyBorder="1" applyProtection="1"/>
    <xf numFmtId="0" fontId="2" fillId="0" borderId="15" xfId="0" applyFont="1" applyFill="1" applyBorder="1" applyAlignment="1" applyProtection="1">
      <alignment horizontal="right"/>
    </xf>
    <xf numFmtId="0" fontId="2" fillId="0" borderId="3" xfId="0" applyFont="1" applyBorder="1" applyAlignment="1" applyProtection="1">
      <alignment horizontal="right"/>
    </xf>
    <xf numFmtId="2" fontId="2" fillId="0" borderId="7" xfId="0" applyNumberFormat="1" applyFont="1" applyBorder="1" applyAlignment="1" applyProtection="1">
      <alignment horizontal="center"/>
    </xf>
    <xf numFmtId="2" fontId="0" fillId="0" borderId="0" xfId="0" applyNumberFormat="1" applyAlignment="1" applyProtection="1">
      <alignment horizontal="center"/>
    </xf>
    <xf numFmtId="0" fontId="2" fillId="0" borderId="5" xfId="0" applyFont="1" applyBorder="1" applyAlignment="1" applyProtection="1">
      <alignment horizontal="right"/>
    </xf>
    <xf numFmtId="0" fontId="3" fillId="0" borderId="8" xfId="0" applyFont="1" applyBorder="1" applyProtection="1"/>
    <xf numFmtId="2" fontId="0" fillId="0" borderId="0" xfId="0" applyNumberFormat="1" applyFill="1" applyBorder="1" applyAlignment="1" applyProtection="1">
      <alignment horizontal="center"/>
    </xf>
    <xf numFmtId="0" fontId="2" fillId="0" borderId="3" xfId="0" applyFont="1" applyFill="1" applyBorder="1" applyAlignment="1" applyProtection="1">
      <alignment horizontal="right"/>
    </xf>
    <xf numFmtId="0" fontId="3" fillId="0" borderId="8" xfId="0" applyFont="1" applyFill="1" applyBorder="1" applyProtection="1"/>
    <xf numFmtId="0" fontId="15" fillId="0" borderId="0" xfId="0" applyFont="1" applyFill="1" applyAlignment="1" applyProtection="1">
      <alignment horizontal="right"/>
    </xf>
    <xf numFmtId="0" fontId="15" fillId="0" borderId="0" xfId="0" applyFont="1" applyFill="1" applyAlignment="1" applyProtection="1"/>
    <xf numFmtId="0" fontId="18" fillId="0" borderId="0" xfId="0" applyFont="1" applyAlignment="1" applyProtection="1">
      <alignment wrapText="1"/>
    </xf>
    <xf numFmtId="0" fontId="1" fillId="0" borderId="0" xfId="0" applyFont="1" applyProtection="1"/>
    <xf numFmtId="166" fontId="2" fillId="4" borderId="6" xfId="0" applyNumberFormat="1" applyFont="1" applyFill="1" applyBorder="1" applyAlignment="1" applyProtection="1">
      <alignment horizontal="center"/>
    </xf>
    <xf numFmtId="0" fontId="26" fillId="0" borderId="0" xfId="0" applyFont="1" applyBorder="1" applyAlignment="1" applyProtection="1">
      <alignment horizontal="center" wrapText="1"/>
    </xf>
    <xf numFmtId="0" fontId="1" fillId="0" borderId="6" xfId="0" applyFont="1" applyBorder="1" applyProtection="1"/>
    <xf numFmtId="166" fontId="0" fillId="0" borderId="0" xfId="0" applyNumberFormat="1" applyProtection="1"/>
    <xf numFmtId="0" fontId="0" fillId="0" borderId="0" xfId="0" applyAlignment="1" applyProtection="1">
      <alignment horizontal="left"/>
    </xf>
    <xf numFmtId="0" fontId="1" fillId="0" borderId="4" xfId="0" applyFont="1" applyBorder="1" applyProtection="1"/>
    <xf numFmtId="0" fontId="17" fillId="0" borderId="3" xfId="0" applyFont="1" applyBorder="1" applyAlignment="1" applyProtection="1"/>
    <xf numFmtId="0" fontId="17" fillId="0" borderId="0" xfId="0" applyFont="1" applyBorder="1" applyAlignment="1" applyProtection="1"/>
    <xf numFmtId="0" fontId="17" fillId="0" borderId="4" xfId="0" applyFont="1" applyBorder="1" applyAlignment="1" applyProtection="1"/>
    <xf numFmtId="0" fontId="2" fillId="0" borderId="5" xfId="0" applyFont="1" applyFill="1" applyBorder="1" applyAlignment="1" applyProtection="1">
      <alignment horizontal="right"/>
    </xf>
    <xf numFmtId="0" fontId="3" fillId="0" borderId="0" xfId="0" applyFont="1" applyAlignment="1" applyProtection="1">
      <alignment horizontal="right"/>
    </xf>
    <xf numFmtId="0" fontId="0" fillId="0" borderId="4" xfId="0" applyBorder="1" applyAlignment="1" applyProtection="1"/>
    <xf numFmtId="0" fontId="3" fillId="0" borderId="0" xfId="0" applyFont="1" applyBorder="1" applyProtection="1"/>
    <xf numFmtId="0" fontId="1" fillId="0" borderId="0" xfId="0" applyFont="1" applyBorder="1" applyProtection="1"/>
    <xf numFmtId="0" fontId="22" fillId="0" borderId="5" xfId="0" applyFont="1" applyBorder="1" applyAlignment="1" applyProtection="1">
      <alignment horizontal="center"/>
    </xf>
    <xf numFmtId="0" fontId="22" fillId="0" borderId="6" xfId="0" applyFont="1" applyBorder="1" applyAlignment="1" applyProtection="1">
      <alignment horizontal="center"/>
    </xf>
    <xf numFmtId="0" fontId="22" fillId="0" borderId="8" xfId="0" applyFont="1" applyBorder="1" applyAlignment="1" applyProtection="1">
      <alignment horizontal="center"/>
    </xf>
    <xf numFmtId="0" fontId="23" fillId="0" borderId="0" xfId="0" applyFont="1" applyBorder="1" applyAlignment="1" applyProtection="1"/>
    <xf numFmtId="0" fontId="23" fillId="0" borderId="6" xfId="0" applyFont="1" applyBorder="1" applyAlignment="1" applyProtection="1"/>
    <xf numFmtId="0" fontId="23" fillId="0" borderId="8" xfId="0" applyFont="1" applyBorder="1" applyAlignment="1" applyProtection="1"/>
    <xf numFmtId="0" fontId="16" fillId="0" borderId="3" xfId="0" applyFont="1" applyBorder="1" applyAlignment="1" applyProtection="1">
      <alignment horizontal="center"/>
    </xf>
    <xf numFmtId="0" fontId="16" fillId="0" borderId="0" xfId="0" applyFont="1" applyBorder="1" applyAlignment="1" applyProtection="1">
      <alignment horizontal="center"/>
    </xf>
    <xf numFmtId="0" fontId="19" fillId="0" borderId="0" xfId="0" applyFont="1" applyBorder="1" applyAlignment="1" applyProtection="1">
      <alignment horizontal="center"/>
    </xf>
    <xf numFmtId="0" fontId="20" fillId="0" borderId="0" xfId="0" applyFont="1" applyBorder="1" applyAlignment="1" applyProtection="1"/>
    <xf numFmtId="0" fontId="0" fillId="0" borderId="0" xfId="0" applyAlignment="1" applyProtection="1"/>
    <xf numFmtId="0" fontId="22" fillId="0" borderId="3" xfId="0" applyFont="1" applyBorder="1" applyAlignment="1" applyProtection="1">
      <alignment horizontal="center"/>
    </xf>
    <xf numFmtId="0" fontId="22" fillId="0" borderId="0" xfId="0" applyFont="1" applyBorder="1" applyAlignment="1" applyProtection="1">
      <alignment horizontal="center"/>
    </xf>
    <xf numFmtId="0" fontId="1" fillId="0" borderId="0" xfId="0" applyFont="1" applyAlignment="1" applyProtection="1">
      <alignment horizontal="right"/>
    </xf>
    <xf numFmtId="0" fontId="32" fillId="0" borderId="3" xfId="0" applyFont="1" applyBorder="1" applyProtection="1"/>
    <xf numFmtId="0" fontId="32" fillId="0" borderId="0" xfId="0" applyFont="1" applyBorder="1" applyProtection="1"/>
    <xf numFmtId="0" fontId="33" fillId="0" borderId="0" xfId="0" applyFont="1" applyBorder="1" applyAlignment="1" applyProtection="1">
      <alignment horizontal="center"/>
    </xf>
    <xf numFmtId="0" fontId="34" fillId="0" borderId="0" xfId="0" applyFont="1" applyBorder="1" applyAlignment="1" applyProtection="1">
      <alignment horizontal="right"/>
    </xf>
    <xf numFmtId="0" fontId="25" fillId="0" borderId="3" xfId="0" applyFont="1" applyBorder="1" applyAlignment="1" applyProtection="1">
      <alignment horizontal="center" vertical="center" wrapText="1"/>
    </xf>
    <xf numFmtId="0" fontId="25" fillId="0" borderId="0" xfId="0" applyFont="1" applyBorder="1" applyAlignment="1" applyProtection="1">
      <alignment horizontal="center" vertical="center" wrapText="1"/>
    </xf>
    <xf numFmtId="0" fontId="24" fillId="0" borderId="0" xfId="0" applyFont="1" applyBorder="1" applyAlignment="1" applyProtection="1">
      <alignment vertical="center" wrapText="1"/>
    </xf>
    <xf numFmtId="0" fontId="24" fillId="0" borderId="4" xfId="0" applyFont="1" applyBorder="1" applyAlignment="1" applyProtection="1">
      <alignment vertical="center" wrapText="1"/>
    </xf>
    <xf numFmtId="0" fontId="24" fillId="0" borderId="5" xfId="0" applyFont="1" applyBorder="1" applyAlignment="1" applyProtection="1">
      <alignment vertical="center" wrapText="1"/>
    </xf>
    <xf numFmtId="0" fontId="24" fillId="0" borderId="6" xfId="0" applyFont="1" applyBorder="1" applyAlignment="1" applyProtection="1">
      <alignment vertical="center" wrapText="1"/>
    </xf>
    <xf numFmtId="0" fontId="24" fillId="0" borderId="8" xfId="0" applyFont="1" applyBorder="1" applyAlignment="1" applyProtection="1">
      <alignment vertical="center" wrapText="1"/>
    </xf>
    <xf numFmtId="0" fontId="26" fillId="0" borderId="1" xfId="0" applyFont="1" applyBorder="1" applyAlignment="1" applyProtection="1">
      <alignment horizontal="center"/>
    </xf>
    <xf numFmtId="0" fontId="1" fillId="0" borderId="2" xfId="0" applyFont="1" applyBorder="1" applyAlignment="1" applyProtection="1"/>
    <xf numFmtId="0" fontId="1" fillId="0" borderId="9" xfId="0" applyFont="1" applyBorder="1" applyAlignment="1" applyProtection="1"/>
    <xf numFmtId="0" fontId="9" fillId="3" borderId="12" xfId="0" applyFont="1" applyFill="1" applyBorder="1" applyAlignment="1" applyProtection="1">
      <alignment horizontal="center"/>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22" fillId="0" borderId="3" xfId="0" applyFont="1" applyBorder="1" applyAlignment="1" applyProtection="1">
      <alignment horizontal="center"/>
    </xf>
    <xf numFmtId="0" fontId="22" fillId="0" borderId="0" xfId="0" applyFont="1" applyBorder="1" applyAlignment="1" applyProtection="1">
      <alignment horizontal="center"/>
    </xf>
    <xf numFmtId="0" fontId="22" fillId="0" borderId="4" xfId="0" applyFont="1" applyBorder="1" applyAlignment="1" applyProtection="1">
      <alignment horizontal="center"/>
    </xf>
    <xf numFmtId="0" fontId="3" fillId="0" borderId="1" xfId="0" applyFont="1" applyBorder="1" applyAlignment="1" applyProtection="1">
      <alignment horizontal="center" vertical="center" wrapText="1"/>
    </xf>
    <xf numFmtId="0" fontId="0" fillId="0" borderId="2" xfId="0" applyBorder="1" applyAlignment="1" applyProtection="1">
      <alignment wrapText="1"/>
    </xf>
    <xf numFmtId="0" fontId="0" fillId="0" borderId="9" xfId="0" applyBorder="1" applyAlignment="1" applyProtection="1">
      <alignment wrapText="1"/>
    </xf>
    <xf numFmtId="0" fontId="0" fillId="0" borderId="5" xfId="0" applyBorder="1" applyAlignment="1" applyProtection="1">
      <alignment wrapText="1"/>
    </xf>
    <xf numFmtId="0" fontId="0" fillId="0" borderId="6" xfId="0" applyBorder="1" applyAlignment="1" applyProtection="1">
      <alignment wrapText="1"/>
    </xf>
    <xf numFmtId="0" fontId="0" fillId="0" borderId="8" xfId="0" applyBorder="1" applyAlignment="1" applyProtection="1">
      <alignment wrapText="1"/>
    </xf>
    <xf numFmtId="0" fontId="9" fillId="3" borderId="14" xfId="0" applyFont="1" applyFill="1" applyBorder="1" applyAlignment="1" applyProtection="1">
      <alignment horizontal="center"/>
      <protection locked="0"/>
    </xf>
    <xf numFmtId="0" fontId="9" fillId="3" borderId="13" xfId="0" applyFont="1" applyFill="1" applyBorder="1" applyAlignment="1" applyProtection="1">
      <alignment horizontal="center"/>
      <protection locked="0"/>
    </xf>
    <xf numFmtId="0" fontId="21" fillId="0" borderId="6" xfId="0" applyFont="1" applyBorder="1" applyAlignment="1" applyProtection="1">
      <alignment horizontal="center"/>
    </xf>
    <xf numFmtId="0" fontId="12" fillId="3" borderId="12" xfId="0" applyFont="1" applyFill="1" applyBorder="1" applyAlignment="1" applyProtection="1">
      <protection locked="0"/>
    </xf>
    <xf numFmtId="0" fontId="12" fillId="0" borderId="13" xfId="0" applyFont="1" applyBorder="1" applyAlignment="1" applyProtection="1">
      <protection locked="0"/>
    </xf>
    <xf numFmtId="0" fontId="12" fillId="3" borderId="7" xfId="0" applyFont="1" applyFill="1" applyBorder="1" applyAlignment="1" applyProtection="1">
      <protection locked="0"/>
    </xf>
    <xf numFmtId="0" fontId="12" fillId="3" borderId="13" xfId="0" applyFont="1" applyFill="1" applyBorder="1" applyAlignment="1" applyProtection="1">
      <protection locked="0"/>
    </xf>
    <xf numFmtId="0" fontId="26" fillId="0" borderId="0" xfId="0" applyFont="1" applyAlignment="1" applyProtection="1">
      <alignment horizontal="center" wrapText="1"/>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9" xfId="0" applyFont="1" applyBorder="1" applyAlignment="1" applyProtection="1">
      <alignment horizontal="center"/>
    </xf>
    <xf numFmtId="0" fontId="18" fillId="0" borderId="0" xfId="0" applyFont="1" applyAlignment="1" applyProtection="1">
      <alignment horizontal="left" wrapText="1"/>
    </xf>
    <xf numFmtId="0" fontId="18" fillId="0" borderId="0" xfId="0" applyFont="1" applyAlignment="1" applyProtection="1">
      <alignment wrapText="1"/>
    </xf>
    <xf numFmtId="0" fontId="30" fillId="0" borderId="0" xfId="0" applyFont="1" applyAlignment="1" applyProtection="1">
      <alignment wrapText="1"/>
    </xf>
    <xf numFmtId="0" fontId="26" fillId="0" borderId="0" xfId="0" applyFont="1" applyBorder="1" applyAlignment="1" applyProtection="1">
      <alignment horizontal="center" wrapText="1"/>
    </xf>
    <xf numFmtId="0" fontId="30" fillId="0" borderId="0" xfId="0" applyFont="1" applyAlignment="1" applyProtection="1">
      <alignment horizontal="left" vertical="center" wrapText="1"/>
    </xf>
    <xf numFmtId="0" fontId="18" fillId="0" borderId="0" xfId="0" applyFont="1" applyAlignment="1" applyProtection="1">
      <alignment horizontal="left" vertical="center" wrapText="1"/>
    </xf>
    <xf numFmtId="0" fontId="0" fillId="0" borderId="0" xfId="0" applyAlignment="1" applyProtection="1">
      <alignment horizontal="left" vertical="center" wrapText="1"/>
    </xf>
    <xf numFmtId="0" fontId="13" fillId="0" borderId="3" xfId="0" applyFont="1" applyBorder="1" applyAlignment="1" applyProtection="1">
      <alignment horizontal="center"/>
    </xf>
    <xf numFmtId="0" fontId="13" fillId="0" borderId="0" xfId="0" applyFont="1" applyBorder="1" applyAlignment="1" applyProtection="1">
      <alignment horizontal="center"/>
    </xf>
    <xf numFmtId="0" fontId="13" fillId="0" borderId="4" xfId="0" applyFont="1" applyBorder="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31" fillId="0" borderId="0" xfId="0" applyFont="1" applyAlignment="1" applyProtection="1">
      <alignment horizontal="center"/>
    </xf>
  </cellXfs>
  <cellStyles count="3">
    <cellStyle name="Comma" xfId="1" builtinId="3"/>
    <cellStyle name="Normal" xfId="0" builtinId="0"/>
    <cellStyle name="Percent" xfId="2"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7.wmf"/></Relationships>
</file>

<file path=xl/drawings/_rels/drawing2.xml.rels><?xml version="1.0" encoding="UTF-8" standalone="yes"?>
<Relationships xmlns="http://schemas.openxmlformats.org/package/2006/relationships"><Relationship Id="rId1" Type="http://schemas.openxmlformats.org/officeDocument/2006/relationships/image" Target="../media/image8.wmf"/></Relationships>
</file>

<file path=xl/drawings/_rels/drawing3.xml.rels><?xml version="1.0" encoding="UTF-8" standalone="yes"?>
<Relationships xmlns="http://schemas.openxmlformats.org/package/2006/relationships"><Relationship Id="rId1" Type="http://schemas.openxmlformats.org/officeDocument/2006/relationships/image" Target="../media/image8.wmf"/></Relationships>
</file>

<file path=xl/drawings/_rels/drawing4.xml.rels><?xml version="1.0" encoding="UTF-8" standalone="yes"?>
<Relationships xmlns="http://schemas.openxmlformats.org/package/2006/relationships"><Relationship Id="rId1" Type="http://schemas.openxmlformats.org/officeDocument/2006/relationships/image" Target="../media/image8.w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5</xdr:colOff>
      <xdr:row>9</xdr:row>
      <xdr:rowOff>1911</xdr:rowOff>
    </xdr:from>
    <xdr:to>
      <xdr:col>3</xdr:col>
      <xdr:colOff>783872</xdr:colOff>
      <xdr:row>24</xdr:row>
      <xdr:rowOff>43589</xdr:rowOff>
    </xdr:to>
    <xdr:pic>
      <xdr:nvPicPr>
        <xdr:cNvPr id="3" name="Picture 2" descr="scenario1.wmf"/>
        <xdr:cNvPicPr>
          <a:picLocks noChangeAspect="1"/>
        </xdr:cNvPicPr>
      </xdr:nvPicPr>
      <xdr:blipFill>
        <a:blip xmlns:r="http://schemas.openxmlformats.org/officeDocument/2006/relationships" r:embed="rId1" cstate="print"/>
        <a:srcRect l="20598" t="34010" r="15448" b="10821"/>
        <a:stretch>
          <a:fillRect/>
        </a:stretch>
      </xdr:blipFill>
      <xdr:spPr>
        <a:xfrm>
          <a:off x="428630" y="1687836"/>
          <a:ext cx="6041667" cy="2480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28574</xdr:colOff>
      <xdr:row>13</xdr:row>
      <xdr:rowOff>104772</xdr:rowOff>
    </xdr:from>
    <xdr:to>
      <xdr:col>3</xdr:col>
      <xdr:colOff>379677</xdr:colOff>
      <xdr:row>27</xdr:row>
      <xdr:rowOff>57556</xdr:rowOff>
    </xdr:to>
    <xdr:pic>
      <xdr:nvPicPr>
        <xdr:cNvPr id="3" name="Picture 2" descr="scenario2and3.wmf"/>
        <xdr:cNvPicPr>
          <a:picLocks noChangeAspect="1"/>
        </xdr:cNvPicPr>
      </xdr:nvPicPr>
      <xdr:blipFill>
        <a:blip xmlns:r="http://schemas.openxmlformats.org/officeDocument/2006/relationships" r:embed="rId1" cstate="print"/>
        <a:srcRect l="12506" t="34010" r="45609" b="30918"/>
        <a:stretch>
          <a:fillRect/>
        </a:stretch>
      </xdr:blipFill>
      <xdr:spPr>
        <a:xfrm>
          <a:off x="209549" y="2057397"/>
          <a:ext cx="5570803" cy="22197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87712</xdr:colOff>
      <xdr:row>13</xdr:row>
      <xdr:rowOff>59035</xdr:rowOff>
    </xdr:from>
    <xdr:to>
      <xdr:col>3</xdr:col>
      <xdr:colOff>870583</xdr:colOff>
      <xdr:row>27</xdr:row>
      <xdr:rowOff>115545</xdr:rowOff>
    </xdr:to>
    <xdr:pic>
      <xdr:nvPicPr>
        <xdr:cNvPr id="3" name="Picture 2" descr="scenario2and3.wmf"/>
        <xdr:cNvPicPr>
          <a:picLocks noChangeAspect="1"/>
        </xdr:cNvPicPr>
      </xdr:nvPicPr>
      <xdr:blipFill>
        <a:blip xmlns:r="http://schemas.openxmlformats.org/officeDocument/2006/relationships" r:embed="rId1" cstate="print"/>
        <a:srcRect l="12506" t="34010" r="45609" b="30918"/>
        <a:stretch>
          <a:fillRect/>
        </a:stretch>
      </xdr:blipFill>
      <xdr:spPr>
        <a:xfrm>
          <a:off x="268687" y="2383135"/>
          <a:ext cx="5831121" cy="23234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3</xdr:col>
      <xdr:colOff>735246</xdr:colOff>
      <xdr:row>26</xdr:row>
      <xdr:rowOff>56510</xdr:rowOff>
    </xdr:to>
    <xdr:pic>
      <xdr:nvPicPr>
        <xdr:cNvPr id="3" name="Picture 2" descr="scenario2and3.wmf"/>
        <xdr:cNvPicPr>
          <a:picLocks noChangeAspect="1"/>
        </xdr:cNvPicPr>
      </xdr:nvPicPr>
      <xdr:blipFill>
        <a:blip xmlns:r="http://schemas.openxmlformats.org/officeDocument/2006/relationships" r:embed="rId1" cstate="print"/>
        <a:srcRect l="12506" t="34010" r="45609" b="30918"/>
        <a:stretch>
          <a:fillRect/>
        </a:stretch>
      </xdr:blipFill>
      <xdr:spPr>
        <a:xfrm>
          <a:off x="180975" y="2190750"/>
          <a:ext cx="5831121" cy="23234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Word_2007_Document6.docx"/><Relationship Id="rId3" Type="http://schemas.openxmlformats.org/officeDocument/2006/relationships/package" Target="../embeddings/Word_2007_Document1.docx"/><Relationship Id="rId7" Type="http://schemas.openxmlformats.org/officeDocument/2006/relationships/package" Target="../embeddings/Word_2007_Document5.docx"/><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ackage" Target="../embeddings/Word_2007_Document4.docx"/><Relationship Id="rId5" Type="http://schemas.openxmlformats.org/officeDocument/2006/relationships/package" Target="../embeddings/Word_2007_Document3.docx"/><Relationship Id="rId4" Type="http://schemas.openxmlformats.org/officeDocument/2006/relationships/package" Target="../embeddings/Word_2007_Document2.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oleObject" Target="../embeddings/oleObject1.bin"/><Relationship Id="rId7" Type="http://schemas.openxmlformats.org/officeDocument/2006/relationships/oleObject" Target="../embeddings/oleObject5.bin"/><Relationship Id="rId2" Type="http://schemas.openxmlformats.org/officeDocument/2006/relationships/vmlDrawing" Target="../drawings/vmlDrawing6.vml"/><Relationship Id="rId1" Type="http://schemas.openxmlformats.org/officeDocument/2006/relationships/printerSettings" Target="../printerSettings/printerSettings7.bin"/><Relationship Id="rId6" Type="http://schemas.openxmlformats.org/officeDocument/2006/relationships/oleObject" Target="../embeddings/oleObject4.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
  <sheetViews>
    <sheetView tabSelected="1" workbookViewId="0">
      <selection activeCell="L4" sqref="L4"/>
    </sheetView>
  </sheetViews>
  <sheetFormatPr defaultRowHeight="12.75"/>
  <cols>
    <col min="1" max="1" width="2.5703125" customWidth="1"/>
    <col min="12" max="12" width="4.42578125" customWidth="1"/>
    <col min="23" max="23" width="3.85546875" customWidth="1"/>
    <col min="34" max="34" width="3.85546875" customWidth="1"/>
    <col min="45" max="45" width="3.140625" customWidth="1"/>
    <col min="56" max="56" width="4.140625" customWidth="1"/>
  </cols>
  <sheetData/>
  <sheetProtection sheet="1" objects="1" scenarios="1"/>
  <pageMargins left="0.7" right="0.7" top="0.75" bottom="0.75" header="0.3" footer="0.3"/>
  <pageSetup orientation="portrait" r:id="rId1"/>
  <legacyDrawing r:id="rId2"/>
  <oleObjects>
    <oleObject progId="Word.Document.12" shapeId="13313" r:id="rId3"/>
    <oleObject progId="Word.Document.12" shapeId="13314" r:id="rId4"/>
    <oleObject progId="Word.Document.12" shapeId="13315" r:id="rId5"/>
    <oleObject progId="Word.Document.12" shapeId="13316" r:id="rId6"/>
    <oleObject progId="Word.Document.12" shapeId="13317" r:id="rId7"/>
    <oleObject progId="Word.Document.12" shapeId="13318" r:id="rId8"/>
  </oleObjects>
</worksheet>
</file>

<file path=xl/worksheets/sheet2.xml><?xml version="1.0" encoding="utf-8"?>
<worksheet xmlns="http://schemas.openxmlformats.org/spreadsheetml/2006/main" xmlns:r="http://schemas.openxmlformats.org/officeDocument/2006/relationships">
  <dimension ref="B2:N54"/>
  <sheetViews>
    <sheetView zoomScaleNormal="100" workbookViewId="0">
      <selection activeCell="E4" sqref="E4:F4"/>
    </sheetView>
  </sheetViews>
  <sheetFormatPr defaultRowHeight="12.75"/>
  <cols>
    <col min="1" max="1" width="3.5703125" style="7" customWidth="1"/>
    <col min="2" max="2" width="13.85546875" style="7" customWidth="1"/>
    <col min="3" max="3" width="9.140625" style="7"/>
    <col min="4" max="4" width="7.85546875" style="7" customWidth="1"/>
    <col min="5" max="6" width="9.140625" style="7"/>
    <col min="7" max="8" width="8.5703125" style="7" customWidth="1"/>
    <col min="9" max="10" width="8.28515625" style="7" customWidth="1"/>
    <col min="11" max="11" width="9.140625" style="7"/>
    <col min="12" max="12" width="10.85546875" style="7" customWidth="1"/>
    <col min="13" max="13" width="11.7109375" style="7" customWidth="1"/>
    <col min="14" max="14" width="12" style="7" customWidth="1"/>
    <col min="15" max="16384" width="9.140625" style="7"/>
  </cols>
  <sheetData>
    <row r="2" spans="2:14" ht="28.5" customHeight="1">
      <c r="B2" s="160" t="s">
        <v>93</v>
      </c>
      <c r="C2" s="160"/>
      <c r="D2" s="160"/>
      <c r="E2" s="160"/>
      <c r="F2" s="160"/>
      <c r="G2" s="160"/>
      <c r="H2" s="160"/>
      <c r="I2" s="160"/>
      <c r="J2" s="160"/>
      <c r="K2" s="160"/>
      <c r="L2" s="160"/>
    </row>
    <row r="4" spans="2:14">
      <c r="D4" s="8" t="s">
        <v>32</v>
      </c>
      <c r="E4" s="161"/>
      <c r="F4" s="162"/>
      <c r="H4" s="8" t="s">
        <v>36</v>
      </c>
      <c r="I4" s="163"/>
      <c r="J4" s="163"/>
      <c r="K4" s="163"/>
    </row>
    <row r="5" spans="2:14">
      <c r="D5" s="8" t="s">
        <v>34</v>
      </c>
      <c r="E5" s="161"/>
      <c r="F5" s="162"/>
      <c r="H5" s="8" t="s">
        <v>37</v>
      </c>
      <c r="I5" s="163"/>
      <c r="J5" s="163"/>
      <c r="K5" s="163"/>
    </row>
    <row r="6" spans="2:14">
      <c r="D6" s="8" t="s">
        <v>35</v>
      </c>
      <c r="E6" s="161"/>
      <c r="F6" s="162"/>
      <c r="H6" s="131" t="s">
        <v>133</v>
      </c>
      <c r="I6" s="163"/>
      <c r="J6" s="163"/>
      <c r="K6" s="163"/>
    </row>
    <row r="7" spans="2:14">
      <c r="D7" s="8" t="s">
        <v>33</v>
      </c>
      <c r="E7" s="161"/>
      <c r="F7" s="164"/>
      <c r="H7" s="8" t="s">
        <v>37</v>
      </c>
      <c r="I7" s="163"/>
      <c r="J7" s="163"/>
      <c r="K7" s="163"/>
    </row>
    <row r="8" spans="2:14" ht="6" customHeight="1"/>
    <row r="9" spans="2:14" ht="20.25">
      <c r="B9" s="143" t="s">
        <v>7</v>
      </c>
      <c r="C9" s="144"/>
      <c r="D9" s="144"/>
      <c r="E9" s="144"/>
      <c r="F9" s="144"/>
      <c r="G9" s="144"/>
      <c r="H9" s="144"/>
      <c r="I9" s="144"/>
      <c r="J9" s="144"/>
      <c r="K9" s="144"/>
      <c r="L9" s="145"/>
    </row>
    <row r="10" spans="2:14" ht="6.75" customHeight="1">
      <c r="B10" s="10"/>
      <c r="C10" s="11"/>
      <c r="D10" s="11"/>
      <c r="E10" s="11"/>
      <c r="F10" s="11"/>
      <c r="G10" s="11"/>
      <c r="H10" s="11"/>
      <c r="I10" s="11"/>
      <c r="J10" s="11"/>
      <c r="K10" s="21"/>
      <c r="L10" s="12"/>
    </row>
    <row r="11" spans="2:14" ht="12.75" customHeight="1">
      <c r="B11" s="55"/>
      <c r="C11" s="66"/>
      <c r="D11" s="152" t="s">
        <v>25</v>
      </c>
      <c r="E11" s="153"/>
      <c r="F11" s="153"/>
      <c r="G11" s="153"/>
      <c r="H11" s="153"/>
      <c r="I11" s="153"/>
      <c r="J11" s="154"/>
      <c r="K11" s="22"/>
      <c r="L11" s="115"/>
    </row>
    <row r="12" spans="2:14">
      <c r="B12" s="56"/>
      <c r="C12" s="22"/>
      <c r="D12" s="155"/>
      <c r="E12" s="156"/>
      <c r="F12" s="156"/>
      <c r="G12" s="156"/>
      <c r="H12" s="156"/>
      <c r="I12" s="156"/>
      <c r="J12" s="157"/>
      <c r="K12" s="22"/>
      <c r="L12" s="115"/>
    </row>
    <row r="13" spans="2:14">
      <c r="B13" s="13"/>
      <c r="C13" s="14"/>
      <c r="D13" s="14"/>
      <c r="E13" s="14"/>
      <c r="F13" s="14"/>
      <c r="G13" s="14"/>
      <c r="H13" s="14"/>
      <c r="I13" s="15" t="s">
        <v>2</v>
      </c>
      <c r="J13" s="15" t="s">
        <v>2</v>
      </c>
      <c r="K13" s="15" t="s">
        <v>41</v>
      </c>
      <c r="L13" s="53" t="s">
        <v>2</v>
      </c>
      <c r="N13" s="48"/>
    </row>
    <row r="14" spans="2:14">
      <c r="B14" s="13"/>
      <c r="C14" s="14"/>
      <c r="D14" s="14"/>
      <c r="E14" s="14" t="s">
        <v>5</v>
      </c>
      <c r="F14" s="14" t="s">
        <v>5</v>
      </c>
      <c r="G14" s="14"/>
      <c r="H14" s="15" t="s">
        <v>5</v>
      </c>
      <c r="I14" s="14" t="s">
        <v>5</v>
      </c>
      <c r="J14" s="14" t="s">
        <v>5</v>
      </c>
      <c r="K14" s="14" t="s">
        <v>5</v>
      </c>
      <c r="L14" s="54" t="s">
        <v>73</v>
      </c>
      <c r="M14" s="47" t="s">
        <v>73</v>
      </c>
      <c r="N14" s="47"/>
    </row>
    <row r="15" spans="2:14">
      <c r="B15" s="13"/>
      <c r="C15" s="14" t="s">
        <v>27</v>
      </c>
      <c r="D15" s="14" t="s">
        <v>8</v>
      </c>
      <c r="E15" s="14" t="s">
        <v>9</v>
      </c>
      <c r="F15" s="14" t="s">
        <v>9</v>
      </c>
      <c r="G15" s="15" t="s">
        <v>28</v>
      </c>
      <c r="H15" s="15" t="s">
        <v>30</v>
      </c>
      <c r="I15" s="14" t="s">
        <v>10</v>
      </c>
      <c r="J15" s="14" t="s">
        <v>10</v>
      </c>
      <c r="K15" s="14" t="s">
        <v>10</v>
      </c>
      <c r="L15" s="54" t="s">
        <v>74</v>
      </c>
      <c r="M15" s="47" t="s">
        <v>74</v>
      </c>
      <c r="N15" s="47"/>
    </row>
    <row r="16" spans="2:14" ht="14.25">
      <c r="B16" s="16" t="s">
        <v>11</v>
      </c>
      <c r="C16" s="17" t="s">
        <v>14</v>
      </c>
      <c r="D16" s="17" t="s">
        <v>12</v>
      </c>
      <c r="E16" s="17" t="s">
        <v>13</v>
      </c>
      <c r="F16" s="17" t="s">
        <v>26</v>
      </c>
      <c r="G16" s="18" t="s">
        <v>29</v>
      </c>
      <c r="H16" s="18" t="s">
        <v>31</v>
      </c>
      <c r="I16" s="17" t="s">
        <v>13</v>
      </c>
      <c r="J16" s="18" t="s">
        <v>26</v>
      </c>
      <c r="K16" s="18" t="s">
        <v>26</v>
      </c>
      <c r="L16" s="19" t="s">
        <v>49</v>
      </c>
      <c r="M16" s="48" t="s">
        <v>76</v>
      </c>
      <c r="N16" s="49"/>
    </row>
    <row r="17" spans="2:13">
      <c r="B17" s="20"/>
      <c r="C17" s="21"/>
      <c r="D17" s="21"/>
      <c r="E17" s="21"/>
      <c r="F17" s="21"/>
      <c r="G17" s="21"/>
      <c r="H17" s="21"/>
      <c r="I17" s="22"/>
      <c r="J17" s="23"/>
      <c r="K17" s="22"/>
      <c r="L17" s="12"/>
    </row>
    <row r="18" spans="2:13">
      <c r="B18" s="24" t="s">
        <v>15</v>
      </c>
      <c r="C18" s="25"/>
      <c r="D18" s="25"/>
      <c r="E18" s="25"/>
      <c r="F18" s="25"/>
      <c r="G18" s="25"/>
      <c r="H18" s="25"/>
      <c r="I18" s="26"/>
      <c r="J18" s="25"/>
      <c r="K18" s="26"/>
      <c r="L18" s="27"/>
    </row>
    <row r="19" spans="2:13">
      <c r="B19" s="28" t="s">
        <v>16</v>
      </c>
      <c r="C19" s="2">
        <v>0</v>
      </c>
      <c r="D19" s="29">
        <v>150</v>
      </c>
      <c r="E19" s="21">
        <v>0.18</v>
      </c>
      <c r="F19" s="21">
        <v>12</v>
      </c>
      <c r="G19" s="30">
        <v>0.88</v>
      </c>
      <c r="H19" s="31">
        <f>F19/E19</f>
        <v>66.666666666666671</v>
      </c>
      <c r="I19" s="32">
        <f>E19*C19</f>
        <v>0</v>
      </c>
      <c r="J19" s="33">
        <f>F19*C19</f>
        <v>0</v>
      </c>
      <c r="K19" s="32">
        <f>(1-G19)*F19*C19</f>
        <v>0</v>
      </c>
      <c r="L19" s="12">
        <f t="shared" ref="L19:L28" si="0">M19*C19</f>
        <v>0</v>
      </c>
      <c r="M19" s="7">
        <v>28</v>
      </c>
    </row>
    <row r="20" spans="2:13">
      <c r="B20" s="20"/>
      <c r="C20" s="2">
        <v>0</v>
      </c>
      <c r="D20" s="29">
        <v>250</v>
      </c>
      <c r="E20" s="21">
        <v>0.31</v>
      </c>
      <c r="F20" s="34">
        <v>20</v>
      </c>
      <c r="G20" s="30">
        <v>0.88</v>
      </c>
      <c r="H20" s="31">
        <f t="shared" ref="H20:H28" si="1">F20/E20</f>
        <v>64.516129032258064</v>
      </c>
      <c r="I20" s="32">
        <f t="shared" ref="I20:I28" si="2">E20*C20</f>
        <v>0</v>
      </c>
      <c r="J20" s="33">
        <f t="shared" ref="J20:J28" si="3">F20*C20</f>
        <v>0</v>
      </c>
      <c r="K20" s="32">
        <f t="shared" ref="K20:K28" si="4">(1-G20)*F20*C20</f>
        <v>0</v>
      </c>
      <c r="L20" s="12">
        <f t="shared" si="0"/>
        <v>0</v>
      </c>
      <c r="M20" s="7">
        <v>28</v>
      </c>
    </row>
    <row r="21" spans="2:13">
      <c r="B21" s="28" t="s">
        <v>17</v>
      </c>
      <c r="C21" s="2">
        <v>0</v>
      </c>
      <c r="D21" s="29">
        <v>750</v>
      </c>
      <c r="E21" s="31">
        <v>0.7</v>
      </c>
      <c r="F21" s="31">
        <v>45</v>
      </c>
      <c r="G21" s="30">
        <v>0.88</v>
      </c>
      <c r="H21" s="31">
        <f t="shared" si="1"/>
        <v>64.285714285714292</v>
      </c>
      <c r="I21" s="32">
        <f t="shared" si="2"/>
        <v>0</v>
      </c>
      <c r="J21" s="33">
        <f t="shared" si="3"/>
        <v>0</v>
      </c>
      <c r="K21" s="32">
        <f t="shared" si="4"/>
        <v>0</v>
      </c>
      <c r="L21" s="12">
        <f t="shared" si="0"/>
        <v>0</v>
      </c>
      <c r="M21" s="7">
        <v>32</v>
      </c>
    </row>
    <row r="22" spans="2:13">
      <c r="B22" s="28"/>
      <c r="C22" s="2">
        <v>0</v>
      </c>
      <c r="D22" s="29">
        <v>1000</v>
      </c>
      <c r="E22" s="34">
        <v>0.93</v>
      </c>
      <c r="F22" s="34">
        <v>60</v>
      </c>
      <c r="G22" s="30">
        <v>0.88</v>
      </c>
      <c r="H22" s="31">
        <f t="shared" si="1"/>
        <v>64.516129032258064</v>
      </c>
      <c r="I22" s="32">
        <f t="shared" si="2"/>
        <v>0</v>
      </c>
      <c r="J22" s="33">
        <f t="shared" si="3"/>
        <v>0</v>
      </c>
      <c r="K22" s="32">
        <f t="shared" si="4"/>
        <v>0</v>
      </c>
      <c r="L22" s="12">
        <f t="shared" si="0"/>
        <v>0</v>
      </c>
      <c r="M22" s="7">
        <v>40</v>
      </c>
    </row>
    <row r="23" spans="2:13">
      <c r="B23" s="28" t="s">
        <v>18</v>
      </c>
      <c r="C23" s="2">
        <v>0</v>
      </c>
      <c r="D23" s="29">
        <v>1000</v>
      </c>
      <c r="E23" s="34">
        <v>1.79</v>
      </c>
      <c r="F23" s="34">
        <v>111</v>
      </c>
      <c r="G23" s="30">
        <v>0.88</v>
      </c>
      <c r="H23" s="31">
        <f t="shared" si="1"/>
        <v>62.011173184357538</v>
      </c>
      <c r="I23" s="32">
        <f t="shared" si="2"/>
        <v>0</v>
      </c>
      <c r="J23" s="33">
        <f t="shared" si="3"/>
        <v>0</v>
      </c>
      <c r="K23" s="32">
        <f t="shared" si="4"/>
        <v>0</v>
      </c>
      <c r="L23" s="12">
        <f t="shared" si="0"/>
        <v>0</v>
      </c>
      <c r="M23" s="7">
        <v>40</v>
      </c>
    </row>
    <row r="24" spans="2:13">
      <c r="B24" s="28"/>
      <c r="C24" s="2">
        <v>0</v>
      </c>
      <c r="D24" s="29">
        <v>1400</v>
      </c>
      <c r="E24" s="35">
        <v>2.5</v>
      </c>
      <c r="F24" s="35">
        <v>155</v>
      </c>
      <c r="G24" s="30">
        <v>0.88</v>
      </c>
      <c r="H24" s="31">
        <f t="shared" si="1"/>
        <v>62</v>
      </c>
      <c r="I24" s="32">
        <f t="shared" si="2"/>
        <v>0</v>
      </c>
      <c r="J24" s="33">
        <f t="shared" si="3"/>
        <v>0</v>
      </c>
      <c r="K24" s="32">
        <f t="shared" si="4"/>
        <v>0</v>
      </c>
      <c r="L24" s="12">
        <f t="shared" si="0"/>
        <v>0</v>
      </c>
      <c r="M24" s="7">
        <v>50</v>
      </c>
    </row>
    <row r="25" spans="2:13">
      <c r="B25" s="28" t="s">
        <v>19</v>
      </c>
      <c r="C25" s="2">
        <v>0</v>
      </c>
      <c r="D25" s="29">
        <v>1000</v>
      </c>
      <c r="E25" s="21">
        <v>0.82</v>
      </c>
      <c r="F25" s="34">
        <v>51</v>
      </c>
      <c r="G25" s="30">
        <v>0.88</v>
      </c>
      <c r="H25" s="31">
        <f t="shared" si="1"/>
        <v>62.195121951219512</v>
      </c>
      <c r="I25" s="32">
        <f t="shared" si="2"/>
        <v>0</v>
      </c>
      <c r="J25" s="33">
        <f t="shared" si="3"/>
        <v>0</v>
      </c>
      <c r="K25" s="32">
        <f t="shared" si="4"/>
        <v>0</v>
      </c>
      <c r="L25" s="12">
        <f t="shared" si="0"/>
        <v>0</v>
      </c>
      <c r="M25" s="7">
        <v>40</v>
      </c>
    </row>
    <row r="26" spans="2:13">
      <c r="B26" s="20"/>
      <c r="C26" s="2">
        <v>0</v>
      </c>
      <c r="D26" s="29">
        <v>1400</v>
      </c>
      <c r="E26" s="21">
        <v>1.1499999999999999</v>
      </c>
      <c r="F26" s="34">
        <v>71</v>
      </c>
      <c r="G26" s="30">
        <v>0.88</v>
      </c>
      <c r="H26" s="31">
        <f t="shared" si="1"/>
        <v>61.739130434782616</v>
      </c>
      <c r="I26" s="32">
        <f t="shared" si="2"/>
        <v>0</v>
      </c>
      <c r="J26" s="33">
        <f t="shared" si="3"/>
        <v>0</v>
      </c>
      <c r="K26" s="32">
        <f t="shared" si="4"/>
        <v>0</v>
      </c>
      <c r="L26" s="12">
        <f t="shared" si="0"/>
        <v>0</v>
      </c>
      <c r="M26" s="7">
        <v>50</v>
      </c>
    </row>
    <row r="27" spans="2:13">
      <c r="B27" s="20"/>
      <c r="C27" s="2">
        <v>0</v>
      </c>
      <c r="D27" s="29">
        <v>1700</v>
      </c>
      <c r="E27" s="34">
        <v>1.4</v>
      </c>
      <c r="F27" s="34">
        <v>87</v>
      </c>
      <c r="G27" s="30">
        <v>0.88</v>
      </c>
      <c r="H27" s="31">
        <f t="shared" si="1"/>
        <v>62.142857142857146</v>
      </c>
      <c r="I27" s="32">
        <f t="shared" si="2"/>
        <v>0</v>
      </c>
      <c r="J27" s="33">
        <f t="shared" si="3"/>
        <v>0</v>
      </c>
      <c r="K27" s="32">
        <f t="shared" si="4"/>
        <v>0</v>
      </c>
      <c r="L27" s="12">
        <f t="shared" si="0"/>
        <v>0</v>
      </c>
      <c r="M27" s="7">
        <v>50</v>
      </c>
    </row>
    <row r="28" spans="2:13">
      <c r="B28" s="28" t="s">
        <v>20</v>
      </c>
      <c r="C28" s="2">
        <v>0</v>
      </c>
      <c r="D28" s="29">
        <v>250</v>
      </c>
      <c r="E28" s="34">
        <v>0.11</v>
      </c>
      <c r="F28" s="34">
        <v>6.6</v>
      </c>
      <c r="G28" s="36">
        <v>0.96</v>
      </c>
      <c r="H28" s="31">
        <f t="shared" si="1"/>
        <v>60</v>
      </c>
      <c r="I28" s="32">
        <f t="shared" si="2"/>
        <v>0</v>
      </c>
      <c r="J28" s="33">
        <f t="shared" si="3"/>
        <v>0</v>
      </c>
      <c r="K28" s="32">
        <f t="shared" si="4"/>
        <v>0</v>
      </c>
      <c r="L28" s="12">
        <f t="shared" si="0"/>
        <v>0</v>
      </c>
      <c r="M28" s="7">
        <v>28</v>
      </c>
    </row>
    <row r="29" spans="2:13">
      <c r="B29" s="28"/>
      <c r="C29" s="37"/>
      <c r="D29" s="29"/>
      <c r="E29" s="34"/>
      <c r="F29" s="34"/>
      <c r="G29" s="34"/>
      <c r="H29" s="35"/>
      <c r="I29" s="32"/>
      <c r="J29" s="38"/>
      <c r="K29" s="32"/>
      <c r="L29" s="12"/>
    </row>
    <row r="30" spans="2:13">
      <c r="B30" s="24" t="s">
        <v>21</v>
      </c>
      <c r="C30" s="1"/>
      <c r="D30" s="39"/>
      <c r="E30" s="25"/>
      <c r="F30" s="25"/>
      <c r="G30" s="25"/>
      <c r="H30" s="40"/>
      <c r="I30" s="41"/>
      <c r="J30" s="42"/>
      <c r="K30" s="41"/>
      <c r="L30" s="43"/>
    </row>
    <row r="31" spans="2:13">
      <c r="B31" s="44" t="s">
        <v>22</v>
      </c>
      <c r="C31" s="2">
        <v>0</v>
      </c>
      <c r="D31" s="29">
        <v>450</v>
      </c>
      <c r="E31" s="21">
        <v>0.76</v>
      </c>
      <c r="F31" s="34">
        <v>48</v>
      </c>
      <c r="G31" s="36">
        <v>0.92</v>
      </c>
      <c r="H31" s="31">
        <f>F31/E31</f>
        <v>63.157894736842103</v>
      </c>
      <c r="I31" s="32">
        <f>E31*C31</f>
        <v>0</v>
      </c>
      <c r="J31" s="33">
        <f>F31*C31</f>
        <v>0</v>
      </c>
      <c r="K31" s="32">
        <f>(1-G31)*F31*C31</f>
        <v>0</v>
      </c>
      <c r="L31" s="12">
        <f>M31*C31</f>
        <v>0</v>
      </c>
      <c r="M31" s="7">
        <v>25</v>
      </c>
    </row>
    <row r="32" spans="2:13">
      <c r="B32" s="28"/>
      <c r="C32" s="2">
        <v>0</v>
      </c>
      <c r="D32" s="29">
        <v>650</v>
      </c>
      <c r="E32" s="21">
        <v>1.0900000000000001</v>
      </c>
      <c r="F32" s="34">
        <v>69</v>
      </c>
      <c r="G32" s="36">
        <v>0.92</v>
      </c>
      <c r="H32" s="31">
        <f>F32/E32</f>
        <v>63.302752293577974</v>
      </c>
      <c r="I32" s="32">
        <f>E32*C32</f>
        <v>0</v>
      </c>
      <c r="J32" s="33">
        <f>F32*C32</f>
        <v>0</v>
      </c>
      <c r="K32" s="32">
        <f>(1-G32)*F32*C32</f>
        <v>0</v>
      </c>
      <c r="L32" s="12">
        <f>M32*C32</f>
        <v>0</v>
      </c>
      <c r="M32" s="7">
        <v>35</v>
      </c>
    </row>
    <row r="33" spans="2:13">
      <c r="B33" s="28" t="s">
        <v>23</v>
      </c>
      <c r="C33" s="2">
        <v>0</v>
      </c>
      <c r="D33" s="29">
        <v>750</v>
      </c>
      <c r="E33" s="21">
        <v>0.59</v>
      </c>
      <c r="F33" s="34">
        <v>37</v>
      </c>
      <c r="G33" s="36">
        <v>0.92</v>
      </c>
      <c r="H33" s="31">
        <f>F33/E33</f>
        <v>62.711864406779661</v>
      </c>
      <c r="I33" s="32">
        <f>E33*C33</f>
        <v>0</v>
      </c>
      <c r="J33" s="33">
        <f>F33*C33</f>
        <v>0</v>
      </c>
      <c r="K33" s="32">
        <f>(1-G33)*F33*C33</f>
        <v>0</v>
      </c>
      <c r="L33" s="12">
        <f>M33*C33</f>
        <v>0</v>
      </c>
      <c r="M33" s="7">
        <v>35</v>
      </c>
    </row>
    <row r="34" spans="2:13">
      <c r="B34" s="28"/>
      <c r="C34" s="2">
        <v>0</v>
      </c>
      <c r="D34" s="29">
        <v>1100</v>
      </c>
      <c r="E34" s="21">
        <v>0.86</v>
      </c>
      <c r="F34" s="34">
        <v>54</v>
      </c>
      <c r="G34" s="36">
        <v>0.92</v>
      </c>
      <c r="H34" s="31">
        <f>F34/E34</f>
        <v>62.790697674418603</v>
      </c>
      <c r="I34" s="32">
        <f>E34*C34</f>
        <v>0</v>
      </c>
      <c r="J34" s="33">
        <f>F34*C34</f>
        <v>0</v>
      </c>
      <c r="K34" s="32">
        <f>(1-G34)*F34*C34</f>
        <v>0</v>
      </c>
      <c r="L34" s="12">
        <f>M34*C34</f>
        <v>0</v>
      </c>
      <c r="M34" s="7">
        <v>35</v>
      </c>
    </row>
    <row r="35" spans="2:13">
      <c r="B35" s="57" t="s">
        <v>24</v>
      </c>
      <c r="C35" s="2">
        <v>0</v>
      </c>
      <c r="D35" s="45">
        <v>1000</v>
      </c>
      <c r="E35" s="58">
        <v>1.46</v>
      </c>
      <c r="F35" s="58">
        <v>92</v>
      </c>
      <c r="G35" s="59">
        <v>0.88</v>
      </c>
      <c r="H35" s="60">
        <f>F35/E35</f>
        <v>63.013698630136986</v>
      </c>
      <c r="I35" s="61">
        <f>E35*C35</f>
        <v>0</v>
      </c>
      <c r="J35" s="62">
        <f>F35*C35</f>
        <v>0</v>
      </c>
      <c r="K35" s="61">
        <f>(1-G35)*F35*C35</f>
        <v>0</v>
      </c>
      <c r="L35" s="46">
        <f>M35*C35</f>
        <v>0</v>
      </c>
      <c r="M35" s="7">
        <v>35</v>
      </c>
    </row>
    <row r="36" spans="2:13">
      <c r="B36" s="50"/>
      <c r="C36" s="23"/>
      <c r="D36" s="63"/>
      <c r="E36" s="23"/>
      <c r="F36" s="64"/>
      <c r="G36" s="64"/>
      <c r="H36" s="64"/>
      <c r="I36" s="65"/>
      <c r="J36" s="64"/>
      <c r="K36" s="23"/>
      <c r="L36" s="9"/>
    </row>
    <row r="37" spans="2:13" ht="20.25">
      <c r="B37" s="143" t="s">
        <v>77</v>
      </c>
      <c r="C37" s="144"/>
      <c r="D37" s="144"/>
      <c r="E37" s="144"/>
      <c r="F37" s="144"/>
      <c r="G37" s="144"/>
      <c r="H37" s="144"/>
      <c r="I37" s="144"/>
      <c r="J37" s="144"/>
      <c r="K37" s="144"/>
      <c r="L37" s="145"/>
      <c r="M37" s="21"/>
    </row>
    <row r="38" spans="2:13" ht="6.75" customHeight="1">
      <c r="B38" s="20"/>
      <c r="C38" s="21"/>
      <c r="D38" s="21"/>
      <c r="E38" s="21"/>
      <c r="F38" s="21"/>
      <c r="G38" s="21"/>
      <c r="H38" s="21"/>
      <c r="I38" s="21"/>
      <c r="J38" s="21"/>
      <c r="K38" s="21"/>
      <c r="L38" s="12"/>
      <c r="M38" s="21"/>
    </row>
    <row r="39" spans="2:13" ht="14.25">
      <c r="B39" s="20"/>
      <c r="C39" s="21"/>
      <c r="D39" s="21"/>
      <c r="E39" s="21"/>
      <c r="F39" s="21"/>
      <c r="G39" s="51" t="s">
        <v>75</v>
      </c>
      <c r="H39" s="67">
        <f>SUM(L19:L35)</f>
        <v>0</v>
      </c>
      <c r="I39" s="116" t="s">
        <v>49</v>
      </c>
      <c r="J39" s="21"/>
      <c r="K39" s="21"/>
      <c r="L39" s="12"/>
      <c r="M39" s="21"/>
    </row>
    <row r="40" spans="2:13">
      <c r="B40" s="20"/>
      <c r="C40" s="21"/>
      <c r="D40" s="21"/>
      <c r="E40" s="21"/>
      <c r="F40" s="21"/>
      <c r="G40" s="51" t="s">
        <v>78</v>
      </c>
      <c r="H40" s="2">
        <v>50</v>
      </c>
      <c r="I40" s="117" t="s">
        <v>0</v>
      </c>
      <c r="J40" s="21"/>
      <c r="K40" s="21"/>
      <c r="L40" s="12"/>
      <c r="M40" s="21"/>
    </row>
    <row r="41" spans="2:13">
      <c r="B41" s="20"/>
      <c r="C41" s="21"/>
      <c r="D41" s="21"/>
      <c r="E41" s="21"/>
      <c r="F41" s="21"/>
      <c r="G41" s="51" t="s">
        <v>79</v>
      </c>
      <c r="H41" s="2">
        <v>300</v>
      </c>
      <c r="I41" s="117" t="s">
        <v>0</v>
      </c>
      <c r="J41" s="21"/>
      <c r="K41" s="21"/>
      <c r="L41" s="12"/>
      <c r="M41" s="21"/>
    </row>
    <row r="42" spans="2:13" ht="14.25">
      <c r="B42" s="20"/>
      <c r="C42" s="21"/>
      <c r="D42" s="21"/>
      <c r="E42" s="21"/>
      <c r="F42" s="21"/>
      <c r="G42" s="51" t="s">
        <v>80</v>
      </c>
      <c r="H42" s="67">
        <f>H41*H40</f>
        <v>15000</v>
      </c>
      <c r="I42" s="116" t="s">
        <v>49</v>
      </c>
      <c r="J42" s="21"/>
      <c r="K42" s="21"/>
      <c r="L42" s="12"/>
      <c r="M42" s="21"/>
    </row>
    <row r="43" spans="2:13" ht="16.5" customHeight="1">
      <c r="B43" s="149" t="str">
        <f>IF(H39&lt;H42,"","Total available animal space is smaller than required - Increase Animal Space Area")</f>
        <v/>
      </c>
      <c r="C43" s="150"/>
      <c r="D43" s="150"/>
      <c r="E43" s="150"/>
      <c r="F43" s="150"/>
      <c r="G43" s="150"/>
      <c r="H43" s="150"/>
      <c r="I43" s="150"/>
      <c r="J43" s="150"/>
      <c r="K43" s="150"/>
      <c r="L43" s="151"/>
    </row>
    <row r="44" spans="2:13" ht="6" customHeight="1">
      <c r="B44" s="118"/>
      <c r="C44" s="119"/>
      <c r="D44" s="119"/>
      <c r="E44" s="119"/>
      <c r="F44" s="119"/>
      <c r="G44" s="119"/>
      <c r="H44" s="119"/>
      <c r="I44" s="119"/>
      <c r="J44" s="119"/>
      <c r="K44" s="119"/>
      <c r="L44" s="120"/>
    </row>
    <row r="45" spans="2:13" ht="12" customHeight="1">
      <c r="B45" s="129"/>
      <c r="C45" s="130"/>
      <c r="D45" s="130"/>
      <c r="E45" s="121"/>
      <c r="F45" s="121"/>
      <c r="G45" s="121"/>
      <c r="H45" s="121"/>
      <c r="I45" s="122"/>
      <c r="J45" s="122"/>
      <c r="K45" s="122"/>
      <c r="L45" s="123"/>
    </row>
    <row r="46" spans="2:13" ht="12.75" customHeight="1">
      <c r="B46" s="124"/>
      <c r="C46" s="125"/>
      <c r="D46" s="125"/>
      <c r="E46" s="22"/>
      <c r="F46" s="22"/>
      <c r="G46" s="22"/>
      <c r="H46" s="51" t="s">
        <v>92</v>
      </c>
      <c r="I46" s="146">
        <v>270</v>
      </c>
      <c r="J46" s="147"/>
      <c r="K46" s="147"/>
      <c r="L46" s="148"/>
    </row>
    <row r="47" spans="2:13">
      <c r="B47" s="20"/>
      <c r="C47" s="21"/>
      <c r="D47" s="21"/>
      <c r="E47" s="125"/>
      <c r="F47" s="125"/>
      <c r="G47" s="125"/>
      <c r="H47" s="51" t="s">
        <v>138</v>
      </c>
      <c r="I47" s="146" t="s">
        <v>82</v>
      </c>
      <c r="J47" s="158"/>
      <c r="K47" s="158"/>
      <c r="L47" s="159"/>
      <c r="M47" s="22"/>
    </row>
    <row r="48" spans="2:13">
      <c r="B48" s="20"/>
      <c r="C48" s="21"/>
      <c r="D48" s="21"/>
      <c r="E48" s="125"/>
      <c r="F48" s="125"/>
      <c r="G48" s="125"/>
      <c r="H48" s="51" t="s">
        <v>85</v>
      </c>
      <c r="I48" s="146" t="s">
        <v>83</v>
      </c>
      <c r="J48" s="158"/>
      <c r="K48" s="158"/>
      <c r="L48" s="159"/>
      <c r="M48" s="22"/>
    </row>
    <row r="49" spans="2:13">
      <c r="B49" s="132"/>
      <c r="C49" s="133"/>
      <c r="D49" s="133"/>
      <c r="E49" s="134"/>
      <c r="F49" s="134"/>
      <c r="G49" s="134"/>
      <c r="H49" s="135" t="s">
        <v>139</v>
      </c>
      <c r="I49" s="146" t="s">
        <v>83</v>
      </c>
      <c r="J49" s="158"/>
      <c r="K49" s="158"/>
      <c r="L49" s="159"/>
      <c r="M49" s="22"/>
    </row>
    <row r="50" spans="2:13">
      <c r="B50" s="20"/>
      <c r="C50" s="21"/>
      <c r="D50" s="21"/>
      <c r="E50" s="125"/>
      <c r="F50" s="125"/>
      <c r="G50" s="125"/>
      <c r="H50" s="51" t="s">
        <v>86</v>
      </c>
      <c r="I50" s="146" t="s">
        <v>83</v>
      </c>
      <c r="J50" s="158"/>
      <c r="K50" s="158"/>
      <c r="L50" s="159"/>
      <c r="M50" s="22"/>
    </row>
    <row r="51" spans="2:13">
      <c r="B51" s="20"/>
      <c r="C51" s="21"/>
      <c r="D51" s="21"/>
      <c r="E51" s="125"/>
      <c r="F51" s="125"/>
      <c r="G51" s="125"/>
      <c r="H51" s="51" t="s">
        <v>89</v>
      </c>
      <c r="I51" s="146" t="s">
        <v>87</v>
      </c>
      <c r="J51" s="158"/>
      <c r="K51" s="158"/>
      <c r="L51" s="159"/>
      <c r="M51" s="22"/>
    </row>
    <row r="52" spans="2:13">
      <c r="B52" s="136" t="str">
        <f>IF(AND(I49="No",I50="No"),"Use Scenario 1",IF(AND(I49="No",I50="Yes",I51="Outside stacking Area"),"Use Scenario 2",IF(AND(I49="Yes",I50="Yes",I51="Outside stacking Area"),"Use Scenario 3",IF(AND(I49="Yes",I50="Yes",I51="Stacking area within the barn"),"Use Scenario 4","Your answers do not match the scenarios within this spreadsheet - Change answers to the questions"))))</f>
        <v>Use Scenario 4</v>
      </c>
      <c r="C52" s="137"/>
      <c r="D52" s="137"/>
      <c r="E52" s="138"/>
      <c r="F52" s="138"/>
      <c r="G52" s="138"/>
      <c r="H52" s="138"/>
      <c r="I52" s="138"/>
      <c r="J52" s="138"/>
      <c r="K52" s="138"/>
      <c r="L52" s="139"/>
      <c r="M52" s="22"/>
    </row>
    <row r="53" spans="2:13" ht="33" customHeight="1">
      <c r="B53" s="140"/>
      <c r="C53" s="141"/>
      <c r="D53" s="141"/>
      <c r="E53" s="141"/>
      <c r="F53" s="141"/>
      <c r="G53" s="141"/>
      <c r="H53" s="141"/>
      <c r="I53" s="141"/>
      <c r="J53" s="141"/>
      <c r="K53" s="141"/>
      <c r="L53" s="142"/>
      <c r="M53" s="22"/>
    </row>
    <row r="54" spans="2:13" ht="20.25">
      <c r="B54" s="126"/>
      <c r="C54" s="126"/>
      <c r="D54" s="126"/>
      <c r="E54" s="127"/>
      <c r="F54" s="127"/>
      <c r="G54" s="127"/>
      <c r="H54" s="127"/>
      <c r="I54" s="127"/>
      <c r="J54" s="127"/>
      <c r="K54" s="127"/>
      <c r="L54" s="128"/>
      <c r="M54" s="22"/>
    </row>
  </sheetData>
  <sheetProtection sheet="1" objects="1" scenarios="1"/>
  <mergeCells count="20">
    <mergeCell ref="B9:L9"/>
    <mergeCell ref="B2:L2"/>
    <mergeCell ref="E4:F4"/>
    <mergeCell ref="E5:F5"/>
    <mergeCell ref="E6:F6"/>
    <mergeCell ref="I4:K4"/>
    <mergeCell ref="I5:K5"/>
    <mergeCell ref="I6:K6"/>
    <mergeCell ref="E7:F7"/>
    <mergeCell ref="I7:K7"/>
    <mergeCell ref="B52:L53"/>
    <mergeCell ref="B37:L37"/>
    <mergeCell ref="I46:L46"/>
    <mergeCell ref="B43:L43"/>
    <mergeCell ref="D11:J12"/>
    <mergeCell ref="I47:L47"/>
    <mergeCell ref="I50:L50"/>
    <mergeCell ref="I48:L48"/>
    <mergeCell ref="I49:L49"/>
    <mergeCell ref="I51:L51"/>
  </mergeCells>
  <dataValidations disablePrompts="1" count="3">
    <dataValidation type="list" allowBlank="1" showInputMessage="1" showErrorMessage="1" sqref="I47:L47">
      <formula1>BarnType</formula1>
    </dataValidation>
    <dataValidation type="list" allowBlank="1" showInputMessage="1" showErrorMessage="1" sqref="I48:L50">
      <formula1>YesNo</formula1>
    </dataValidation>
    <dataValidation type="list" allowBlank="1" showInputMessage="1" showErrorMessage="1" sqref="I51:L51">
      <formula1>StackingLocation</formula1>
    </dataValidation>
  </dataValidations>
  <pageMargins left="0.3" right="0.3" top="0.75" bottom="0.75" header="0.3" footer="0.3"/>
  <pageSetup orientation="portrait" r:id="rId1"/>
  <headerFooter>
    <oddFooter>&amp;R&amp;F</oddFooter>
  </headerFooter>
</worksheet>
</file>

<file path=xl/worksheets/sheet3.xml><?xml version="1.0" encoding="utf-8"?>
<worksheet xmlns="http://schemas.openxmlformats.org/spreadsheetml/2006/main" xmlns:r="http://schemas.openxmlformats.org/officeDocument/2006/relationships">
  <dimension ref="B2:J55"/>
  <sheetViews>
    <sheetView zoomScaleNormal="100" workbookViewId="0">
      <selection activeCell="C1" sqref="C1"/>
    </sheetView>
  </sheetViews>
  <sheetFormatPr defaultRowHeight="12.75"/>
  <cols>
    <col min="1" max="1" width="6.42578125" style="7" customWidth="1"/>
    <col min="2" max="2" width="65" style="7" customWidth="1"/>
    <col min="3" max="3" width="13.85546875" style="7" bestFit="1" customWidth="1"/>
    <col min="4" max="4" width="16.140625" style="7" customWidth="1"/>
    <col min="5" max="16384" width="9.140625" style="7"/>
  </cols>
  <sheetData>
    <row r="2" spans="2:10" ht="20.25">
      <c r="B2" s="165" t="s">
        <v>102</v>
      </c>
      <c r="C2" s="165"/>
      <c r="D2" s="165"/>
    </row>
    <row r="4" spans="2:10" ht="12.75" customHeight="1">
      <c r="B4" s="169" t="s">
        <v>96</v>
      </c>
      <c r="C4" s="170"/>
      <c r="D4" s="170"/>
      <c r="E4" s="108"/>
      <c r="F4" s="108"/>
      <c r="G4" s="108"/>
      <c r="H4" s="108"/>
      <c r="I4" s="108"/>
      <c r="J4" s="108"/>
    </row>
    <row r="5" spans="2:10">
      <c r="B5" s="170"/>
      <c r="C5" s="170"/>
      <c r="D5" s="170"/>
    </row>
    <row r="6" spans="2:10" ht="16.5" customHeight="1">
      <c r="B6" s="170"/>
      <c r="C6" s="170"/>
      <c r="D6" s="170"/>
    </row>
    <row r="7" spans="2:10" ht="15" customHeight="1">
      <c r="B7" s="70"/>
      <c r="C7" s="70"/>
      <c r="D7" s="70"/>
    </row>
    <row r="8" spans="2:10">
      <c r="B8" s="103" t="s">
        <v>99</v>
      </c>
    </row>
    <row r="17" spans="2:4" ht="13.5" customHeight="1"/>
    <row r="25" spans="2:4" ht="9.75" customHeight="1"/>
    <row r="26" spans="2:4" ht="20.25">
      <c r="B26" s="166" t="s">
        <v>95</v>
      </c>
      <c r="C26" s="167"/>
      <c r="D26" s="168"/>
    </row>
    <row r="27" spans="2:4">
      <c r="B27" s="71" t="s">
        <v>72</v>
      </c>
      <c r="C27" s="3">
        <v>350</v>
      </c>
      <c r="D27" s="12" t="s">
        <v>0</v>
      </c>
    </row>
    <row r="28" spans="2:4">
      <c r="B28" s="71" t="s">
        <v>50</v>
      </c>
      <c r="C28" s="3">
        <v>3</v>
      </c>
      <c r="D28" s="12" t="s">
        <v>0</v>
      </c>
    </row>
    <row r="29" spans="2:4">
      <c r="B29" s="71" t="s">
        <v>51</v>
      </c>
      <c r="C29" s="3">
        <v>4</v>
      </c>
      <c r="D29" s="12" t="s">
        <v>0</v>
      </c>
    </row>
    <row r="30" spans="2:4">
      <c r="B30" s="71" t="s">
        <v>52</v>
      </c>
      <c r="C30" s="3">
        <v>3</v>
      </c>
      <c r="D30" s="12" t="s">
        <v>0</v>
      </c>
    </row>
    <row r="31" spans="2:4">
      <c r="B31" s="71" t="s">
        <v>46</v>
      </c>
      <c r="C31" s="4">
        <v>10</v>
      </c>
      <c r="D31" s="12" t="s">
        <v>0</v>
      </c>
    </row>
    <row r="32" spans="2:4">
      <c r="B32" s="71" t="s">
        <v>47</v>
      </c>
      <c r="C32" s="4">
        <v>20</v>
      </c>
      <c r="D32" s="12" t="s">
        <v>0</v>
      </c>
    </row>
    <row r="33" spans="2:5">
      <c r="B33" s="71" t="s">
        <v>48</v>
      </c>
      <c r="C33" s="5">
        <v>8</v>
      </c>
      <c r="D33" s="12" t="s">
        <v>0</v>
      </c>
    </row>
    <row r="34" spans="2:5" ht="12.75" customHeight="1">
      <c r="B34" s="71" t="s">
        <v>54</v>
      </c>
      <c r="C34" s="72">
        <f>(C28*C31)+(0.5*C31*(C29-C28))+(C32*C29)+(C33*C30)+(0.5*C33*(C29-C30))</f>
        <v>143</v>
      </c>
      <c r="D34" s="73" t="s">
        <v>49</v>
      </c>
    </row>
    <row r="35" spans="2:5" ht="12.75" customHeight="1">
      <c r="B35" s="74" t="s">
        <v>115</v>
      </c>
      <c r="C35" s="72">
        <f>C31+C32+C33</f>
        <v>38</v>
      </c>
      <c r="D35" s="75" t="s">
        <v>0</v>
      </c>
    </row>
    <row r="36" spans="2:5">
      <c r="B36" s="74" t="s">
        <v>97</v>
      </c>
      <c r="C36" s="6">
        <v>12</v>
      </c>
      <c r="D36" s="12" t="s">
        <v>0</v>
      </c>
    </row>
    <row r="37" spans="2:5">
      <c r="B37" s="74" t="s">
        <v>98</v>
      </c>
      <c r="C37" s="6">
        <v>1</v>
      </c>
      <c r="D37" s="12" t="s">
        <v>0</v>
      </c>
    </row>
    <row r="38" spans="2:5">
      <c r="B38" s="74" t="s">
        <v>100</v>
      </c>
      <c r="C38" s="6">
        <v>350</v>
      </c>
      <c r="D38" s="109" t="s">
        <v>0</v>
      </c>
    </row>
    <row r="39" spans="2:5">
      <c r="B39" s="71" t="s">
        <v>53</v>
      </c>
      <c r="C39" s="72">
        <f>C36+C35</f>
        <v>50</v>
      </c>
      <c r="D39" s="75" t="s">
        <v>0</v>
      </c>
    </row>
    <row r="40" spans="2:5" ht="14.25">
      <c r="B40" s="92" t="s">
        <v>134</v>
      </c>
      <c r="C40" s="77">
        <f>(C27*C34)+(C38*C37*C36)</f>
        <v>54250</v>
      </c>
      <c r="D40" s="73" t="s">
        <v>4</v>
      </c>
    </row>
    <row r="41" spans="2:5" ht="9.75" customHeight="1">
      <c r="B41" s="92"/>
      <c r="C41" s="21"/>
      <c r="D41" s="73"/>
    </row>
    <row r="42" spans="2:5" ht="20.25">
      <c r="B42" s="166" t="s">
        <v>121</v>
      </c>
      <c r="C42" s="167"/>
      <c r="D42" s="168"/>
    </row>
    <row r="43" spans="2:5">
      <c r="B43" s="71" t="s">
        <v>45</v>
      </c>
      <c r="C43" s="78">
        <f>SUM('Facility Info'!C19:C35)</f>
        <v>0</v>
      </c>
      <c r="D43" s="73" t="s">
        <v>6</v>
      </c>
    </row>
    <row r="44" spans="2:5">
      <c r="B44" s="71" t="s">
        <v>38</v>
      </c>
      <c r="C44" s="78">
        <f>'Facility Info'!I46</f>
        <v>270</v>
      </c>
      <c r="D44" s="12" t="s">
        <v>1</v>
      </c>
    </row>
    <row r="45" spans="2:5">
      <c r="B45" s="74" t="s">
        <v>101</v>
      </c>
      <c r="C45" s="79">
        <f>SUM('Facility Info'!K19:K35)</f>
        <v>0</v>
      </c>
      <c r="D45" s="73" t="s">
        <v>40</v>
      </c>
    </row>
    <row r="46" spans="2:5">
      <c r="B46" s="71" t="s">
        <v>42</v>
      </c>
      <c r="C46" s="80">
        <f>IF('Facility Info'!I47="Hoop Barn",5.18,6.1)</f>
        <v>5.18</v>
      </c>
      <c r="D46" s="73" t="s">
        <v>44</v>
      </c>
    </row>
    <row r="47" spans="2:5">
      <c r="B47" s="71" t="s">
        <v>68</v>
      </c>
      <c r="C47" s="84">
        <f>(IF('Facility Info'!I48="Yes",63.4,68.1))*0.01</f>
        <v>0.63400000000000001</v>
      </c>
      <c r="D47" s="12"/>
      <c r="E47" s="103"/>
    </row>
    <row r="48" spans="2:5" ht="14.25">
      <c r="B48" s="74" t="s">
        <v>94</v>
      </c>
      <c r="C48" s="80">
        <v>58.2</v>
      </c>
      <c r="D48" s="75" t="s">
        <v>43</v>
      </c>
    </row>
    <row r="49" spans="2:4">
      <c r="B49" s="74" t="s">
        <v>91</v>
      </c>
      <c r="C49" s="85">
        <f>((C45)+(C46*C43))/(1-C47)</f>
        <v>0</v>
      </c>
      <c r="D49" s="73" t="s">
        <v>39</v>
      </c>
    </row>
    <row r="50" spans="2:4" ht="14.25">
      <c r="B50" s="74" t="s">
        <v>90</v>
      </c>
      <c r="C50" s="85">
        <f>C49/C48</f>
        <v>0</v>
      </c>
      <c r="D50" s="73" t="s">
        <v>3</v>
      </c>
    </row>
    <row r="51" spans="2:4" ht="14.25">
      <c r="B51" s="92" t="s">
        <v>135</v>
      </c>
      <c r="C51" s="77">
        <f>C50*C44</f>
        <v>0</v>
      </c>
      <c r="D51" s="73" t="s">
        <v>4</v>
      </c>
    </row>
    <row r="52" spans="2:4">
      <c r="B52" s="110"/>
      <c r="C52" s="111"/>
      <c r="D52" s="112"/>
    </row>
    <row r="53" spans="2:4" ht="20.25">
      <c r="B53" s="166" t="s">
        <v>105</v>
      </c>
      <c r="C53" s="167"/>
      <c r="D53" s="168"/>
    </row>
    <row r="54" spans="2:4" ht="14.25">
      <c r="B54" s="113" t="s">
        <v>136</v>
      </c>
      <c r="C54" s="77">
        <f>C51-C40</f>
        <v>-54250</v>
      </c>
      <c r="D54" s="96" t="s">
        <v>4</v>
      </c>
    </row>
    <row r="55" spans="2:4">
      <c r="B55" s="114"/>
    </row>
  </sheetData>
  <sheetProtection sheet="1" objects="1" scenarios="1"/>
  <mergeCells count="5">
    <mergeCell ref="B2:D2"/>
    <mergeCell ref="B42:D42"/>
    <mergeCell ref="B4:D6"/>
    <mergeCell ref="B26:D26"/>
    <mergeCell ref="B53:D53"/>
  </mergeCells>
  <pageMargins left="0.45" right="0.45" top="0.75" bottom="0.5" header="0.3" footer="0.3"/>
  <pageSetup orientation="portrait" r:id="rId1"/>
  <headerFooter>
    <oddFooter>&amp;R&amp;F</oddFooter>
  </headerFooter>
  <ignoredErrors>
    <ignoredError sqref="C46:C47" unlockedFormula="1"/>
  </ignoredErrors>
  <drawing r:id="rId2"/>
  <legacyDrawing r:id="rId3"/>
</worksheet>
</file>

<file path=xl/worksheets/sheet4.xml><?xml version="1.0" encoding="utf-8"?>
<worksheet xmlns="http://schemas.openxmlformats.org/spreadsheetml/2006/main" xmlns:r="http://schemas.openxmlformats.org/officeDocument/2006/relationships">
  <dimension ref="B4:E80"/>
  <sheetViews>
    <sheetView zoomScaleNormal="100" workbookViewId="0">
      <selection activeCell="C2" sqref="C2"/>
    </sheetView>
  </sheetViews>
  <sheetFormatPr defaultRowHeight="12.75"/>
  <cols>
    <col min="1" max="1" width="2.7109375" style="7" customWidth="1"/>
    <col min="2" max="2" width="64.42578125" style="7" customWidth="1"/>
    <col min="3" max="3" width="13.85546875" style="7" bestFit="1" customWidth="1"/>
    <col min="4" max="4" width="13.28515625" style="7" customWidth="1"/>
    <col min="5" max="16384" width="9.140625" style="7"/>
  </cols>
  <sheetData>
    <row r="4" spans="2:4" ht="20.25">
      <c r="B4" s="165" t="s">
        <v>110</v>
      </c>
      <c r="C4" s="165"/>
      <c r="D4" s="165"/>
    </row>
    <row r="6" spans="2:4">
      <c r="B6" s="169" t="s">
        <v>104</v>
      </c>
      <c r="C6" s="170"/>
      <c r="D6" s="170"/>
    </row>
    <row r="7" spans="2:4">
      <c r="B7" s="170"/>
      <c r="C7" s="170"/>
      <c r="D7" s="170"/>
    </row>
    <row r="8" spans="2:4" ht="31.5" customHeight="1">
      <c r="B8" s="170"/>
      <c r="C8" s="170"/>
      <c r="D8" s="170"/>
    </row>
    <row r="9" spans="2:4" ht="31.5" customHeight="1">
      <c r="B9" s="102"/>
      <c r="C9" s="102"/>
      <c r="D9" s="102"/>
    </row>
    <row r="10" spans="2:4">
      <c r="B10" s="70"/>
      <c r="C10" s="70"/>
      <c r="D10" s="70"/>
    </row>
    <row r="11" spans="2:4">
      <c r="B11" s="103" t="s">
        <v>99</v>
      </c>
    </row>
    <row r="12" spans="2:4">
      <c r="B12" s="103"/>
    </row>
    <row r="13" spans="2:4">
      <c r="B13" s="103"/>
    </row>
    <row r="14" spans="2:4">
      <c r="B14" s="103"/>
    </row>
    <row r="15" spans="2:4">
      <c r="B15" s="103"/>
    </row>
    <row r="16" spans="2:4">
      <c r="B16" s="103"/>
    </row>
    <row r="17" spans="2:4">
      <c r="B17" s="103"/>
    </row>
    <row r="18" spans="2:4">
      <c r="B18" s="103"/>
    </row>
    <row r="19" spans="2:4">
      <c r="B19" s="103"/>
    </row>
    <row r="20" spans="2:4">
      <c r="B20" s="103"/>
    </row>
    <row r="21" spans="2:4">
      <c r="B21" s="103"/>
    </row>
    <row r="22" spans="2:4">
      <c r="B22" s="103"/>
    </row>
    <row r="23" spans="2:4">
      <c r="B23" s="103"/>
    </row>
    <row r="24" spans="2:4">
      <c r="B24" s="103"/>
    </row>
    <row r="25" spans="2:4">
      <c r="B25" s="103"/>
    </row>
    <row r="26" spans="2:4">
      <c r="B26" s="103"/>
    </row>
    <row r="27" spans="2:4">
      <c r="B27" s="103"/>
    </row>
    <row r="28" spans="2:4">
      <c r="B28" s="103"/>
    </row>
    <row r="29" spans="2:4">
      <c r="B29" s="103"/>
    </row>
    <row r="31" spans="2:4" ht="20.25">
      <c r="B31" s="166" t="s">
        <v>95</v>
      </c>
      <c r="C31" s="167"/>
      <c r="D31" s="168"/>
    </row>
    <row r="32" spans="2:4">
      <c r="B32" s="71" t="s">
        <v>72</v>
      </c>
      <c r="C32" s="3">
        <v>350</v>
      </c>
      <c r="D32" s="12" t="s">
        <v>0</v>
      </c>
    </row>
    <row r="33" spans="2:4">
      <c r="B33" s="71" t="s">
        <v>50</v>
      </c>
      <c r="C33" s="3">
        <v>3</v>
      </c>
      <c r="D33" s="12" t="s">
        <v>0</v>
      </c>
    </row>
    <row r="34" spans="2:4">
      <c r="B34" s="71" t="s">
        <v>51</v>
      </c>
      <c r="C34" s="3">
        <v>4</v>
      </c>
      <c r="D34" s="12" t="s">
        <v>0</v>
      </c>
    </row>
    <row r="35" spans="2:4">
      <c r="B35" s="71" t="s">
        <v>52</v>
      </c>
      <c r="C35" s="3">
        <v>3</v>
      </c>
      <c r="D35" s="12" t="s">
        <v>0</v>
      </c>
    </row>
    <row r="36" spans="2:4">
      <c r="B36" s="71" t="s">
        <v>46</v>
      </c>
      <c r="C36" s="4">
        <v>10</v>
      </c>
      <c r="D36" s="12" t="s">
        <v>0</v>
      </c>
    </row>
    <row r="37" spans="2:4">
      <c r="B37" s="71" t="s">
        <v>47</v>
      </c>
      <c r="C37" s="4">
        <v>20</v>
      </c>
      <c r="D37" s="12" t="s">
        <v>0</v>
      </c>
    </row>
    <row r="38" spans="2:4">
      <c r="B38" s="71" t="s">
        <v>48</v>
      </c>
      <c r="C38" s="4">
        <v>8</v>
      </c>
      <c r="D38" s="12" t="s">
        <v>0</v>
      </c>
    </row>
    <row r="39" spans="2:4" ht="12.75" customHeight="1">
      <c r="B39" s="71" t="s">
        <v>54</v>
      </c>
      <c r="C39" s="72">
        <f>(C33*C36)+(0.5*C36*(C34-C33))+(C37*C34)+(C38*C35)+(0.5*C38*(C34-C35))</f>
        <v>143</v>
      </c>
      <c r="D39" s="73" t="s">
        <v>49</v>
      </c>
    </row>
    <row r="40" spans="2:4" ht="12.75" customHeight="1">
      <c r="B40" s="74" t="s">
        <v>115</v>
      </c>
      <c r="C40" s="72">
        <f>C36+C37+C38</f>
        <v>38</v>
      </c>
      <c r="D40" s="75" t="s">
        <v>0</v>
      </c>
    </row>
    <row r="41" spans="2:4">
      <c r="B41" s="74" t="s">
        <v>97</v>
      </c>
      <c r="C41" s="4">
        <v>12</v>
      </c>
      <c r="D41" s="12" t="s">
        <v>0</v>
      </c>
    </row>
    <row r="42" spans="2:4">
      <c r="B42" s="71" t="s">
        <v>53</v>
      </c>
      <c r="C42" s="72">
        <f>C41+C40</f>
        <v>50</v>
      </c>
      <c r="D42" s="75" t="s">
        <v>0</v>
      </c>
    </row>
    <row r="43" spans="2:4" ht="14.25">
      <c r="B43" s="92" t="s">
        <v>103</v>
      </c>
      <c r="C43" s="77">
        <f>C32*C39</f>
        <v>50050</v>
      </c>
      <c r="D43" s="73" t="s">
        <v>4</v>
      </c>
    </row>
    <row r="44" spans="2:4">
      <c r="B44" s="95"/>
      <c r="C44" s="104"/>
      <c r="D44" s="96"/>
    </row>
    <row r="45" spans="2:4" ht="20.25">
      <c r="B45" s="172" t="s">
        <v>127</v>
      </c>
      <c r="C45" s="172"/>
      <c r="D45" s="172"/>
    </row>
    <row r="46" spans="2:4" ht="20.25">
      <c r="B46" s="105"/>
      <c r="C46" s="105"/>
      <c r="D46" s="105"/>
    </row>
    <row r="47" spans="2:4" ht="20.25">
      <c r="B47" s="105"/>
      <c r="C47" s="105"/>
      <c r="D47" s="105"/>
    </row>
    <row r="48" spans="2:4">
      <c r="B48" s="106"/>
      <c r="C48" s="90"/>
      <c r="D48" s="90"/>
    </row>
    <row r="49" spans="2:4" ht="20.25">
      <c r="B49" s="166" t="s">
        <v>121</v>
      </c>
      <c r="C49" s="167"/>
      <c r="D49" s="168"/>
    </row>
    <row r="50" spans="2:4">
      <c r="B50" s="71" t="s">
        <v>45</v>
      </c>
      <c r="C50" s="78">
        <f>SUM('Facility Info'!C19:C35)</f>
        <v>0</v>
      </c>
      <c r="D50" s="73" t="s">
        <v>6</v>
      </c>
    </row>
    <row r="51" spans="2:4">
      <c r="B51" s="71" t="s">
        <v>38</v>
      </c>
      <c r="C51" s="78">
        <f>'Facility Info'!I46</f>
        <v>270</v>
      </c>
      <c r="D51" s="12" t="s">
        <v>1</v>
      </c>
    </row>
    <row r="52" spans="2:4">
      <c r="B52" s="74" t="s">
        <v>101</v>
      </c>
      <c r="C52" s="79">
        <f>SUM('Facility Info'!K19:K35)</f>
        <v>0</v>
      </c>
      <c r="D52" s="73" t="s">
        <v>40</v>
      </c>
    </row>
    <row r="53" spans="2:4">
      <c r="B53" s="71" t="s">
        <v>42</v>
      </c>
      <c r="C53" s="80">
        <f>IF('Facility Info'!I47="Hoop Barn",5.18,6.1)</f>
        <v>5.18</v>
      </c>
      <c r="D53" s="73" t="s">
        <v>44</v>
      </c>
    </row>
    <row r="54" spans="2:4">
      <c r="B54" s="71" t="s">
        <v>69</v>
      </c>
      <c r="C54" s="81">
        <v>0.75</v>
      </c>
      <c r="D54" s="82"/>
    </row>
    <row r="55" spans="2:4">
      <c r="B55" s="71" t="s">
        <v>63</v>
      </c>
      <c r="C55" s="83">
        <v>0.25</v>
      </c>
      <c r="D55" s="82"/>
    </row>
    <row r="56" spans="2:4">
      <c r="B56" s="71" t="s">
        <v>68</v>
      </c>
      <c r="C56" s="84">
        <f>(IF('Facility Info'!I48="Yes",63.4,68.1))*0.01</f>
        <v>0.63400000000000001</v>
      </c>
      <c r="D56" s="12"/>
    </row>
    <row r="57" spans="2:4" ht="14.25">
      <c r="B57" s="71" t="s">
        <v>67</v>
      </c>
      <c r="C57" s="80">
        <v>58.2</v>
      </c>
      <c r="D57" s="75" t="s">
        <v>43</v>
      </c>
    </row>
    <row r="58" spans="2:4">
      <c r="B58" s="74" t="s">
        <v>91</v>
      </c>
      <c r="C58" s="85">
        <f>((C52*C54)+(C53*C50))/(1-C56)</f>
        <v>0</v>
      </c>
      <c r="D58" s="73" t="s">
        <v>39</v>
      </c>
    </row>
    <row r="59" spans="2:4" ht="14.25">
      <c r="B59" s="74" t="s">
        <v>90</v>
      </c>
      <c r="C59" s="85">
        <f>C58/C57</f>
        <v>0</v>
      </c>
      <c r="D59" s="73" t="s">
        <v>3</v>
      </c>
    </row>
    <row r="60" spans="2:4" ht="14.25">
      <c r="B60" s="92" t="s">
        <v>111</v>
      </c>
      <c r="C60" s="77">
        <f>C59*C51</f>
        <v>0</v>
      </c>
      <c r="D60" s="73" t="s">
        <v>4</v>
      </c>
    </row>
    <row r="61" spans="2:4">
      <c r="B61" s="20"/>
      <c r="C61" s="88"/>
      <c r="D61" s="12"/>
    </row>
    <row r="62" spans="2:4" ht="20.25">
      <c r="B62" s="166" t="s">
        <v>105</v>
      </c>
      <c r="C62" s="167"/>
      <c r="D62" s="168"/>
    </row>
    <row r="63" spans="2:4" ht="14.25">
      <c r="B63" s="98" t="s">
        <v>109</v>
      </c>
      <c r="C63" s="77">
        <f>C60-C43</f>
        <v>-50050</v>
      </c>
      <c r="D63" s="73" t="s">
        <v>4</v>
      </c>
    </row>
    <row r="64" spans="2:4">
      <c r="B64" s="71"/>
      <c r="C64" s="21"/>
      <c r="D64" s="12"/>
    </row>
    <row r="65" spans="2:5" ht="20.25">
      <c r="B65" s="166" t="s">
        <v>106</v>
      </c>
      <c r="C65" s="167"/>
      <c r="D65" s="168"/>
    </row>
    <row r="66" spans="2:5">
      <c r="B66" s="71" t="s">
        <v>63</v>
      </c>
      <c r="C66" s="83">
        <v>0.25</v>
      </c>
      <c r="D66" s="12"/>
    </row>
    <row r="67" spans="2:5">
      <c r="B67" s="71" t="s">
        <v>65</v>
      </c>
      <c r="C67" s="84">
        <v>0.71299999999999997</v>
      </c>
      <c r="D67" s="12"/>
    </row>
    <row r="68" spans="2:5" ht="14.25">
      <c r="B68" s="71" t="s">
        <v>66</v>
      </c>
      <c r="C68" s="80">
        <v>63</v>
      </c>
      <c r="D68" s="75" t="s">
        <v>43</v>
      </c>
    </row>
    <row r="69" spans="2:5">
      <c r="B69" s="74" t="s">
        <v>112</v>
      </c>
      <c r="C69" s="85">
        <f>C52*C66</f>
        <v>0</v>
      </c>
      <c r="D69" s="73" t="s">
        <v>39</v>
      </c>
    </row>
    <row r="70" spans="2:5">
      <c r="B70" s="74" t="s">
        <v>107</v>
      </c>
      <c r="C70" s="85">
        <f>C69/(1-C67)</f>
        <v>0</v>
      </c>
      <c r="D70" s="73" t="s">
        <v>39</v>
      </c>
    </row>
    <row r="71" spans="2:5" ht="14.25">
      <c r="B71" s="74" t="s">
        <v>108</v>
      </c>
      <c r="C71" s="85">
        <f>C70/C68</f>
        <v>0</v>
      </c>
      <c r="D71" s="73" t="s">
        <v>3</v>
      </c>
    </row>
    <row r="72" spans="2:5" ht="14.25">
      <c r="B72" s="76" t="s">
        <v>123</v>
      </c>
      <c r="C72" s="77">
        <f>C71*C51</f>
        <v>0</v>
      </c>
      <c r="D72" s="73" t="s">
        <v>4</v>
      </c>
      <c r="E72" s="107"/>
    </row>
    <row r="73" spans="2:5">
      <c r="B73" s="86"/>
      <c r="C73" s="90"/>
      <c r="D73" s="46"/>
    </row>
    <row r="74" spans="2:5">
      <c r="B74" s="171" t="str">
        <f>"In Summary, "&amp;ROUND(C63,1)&amp;" cubic feet of storage needs to be provided in a separate manure storage for the bedded pack that does not fit in the barn for the desired storage period of "&amp;C51&amp;" days.  Also, "&amp;ROUND(C72,1)&amp;" cubic of storage needs to be provided in a separate manure storage for the manure that is scraped off of the feed alley for the desired storage period of "&amp;C51&amp;" days."</f>
        <v>In Summary, -50050 cubic feet of storage needs to be provided in a separate manure storage for the bedded pack that does not fit in the barn for the desired storage period of 270 days.  Also, 0 cubic of storage needs to be provided in a separate manure storage for the manure that is scraped off of the feed alley for the desired storage period of 270 days.</v>
      </c>
      <c r="C74" s="171"/>
      <c r="D74" s="171"/>
    </row>
    <row r="75" spans="2:5">
      <c r="B75" s="171"/>
      <c r="C75" s="171"/>
      <c r="D75" s="171"/>
    </row>
    <row r="76" spans="2:5">
      <c r="B76" s="171"/>
      <c r="C76" s="171"/>
      <c r="D76" s="171"/>
    </row>
    <row r="77" spans="2:5">
      <c r="B77" s="171"/>
      <c r="C77" s="171"/>
      <c r="D77" s="171"/>
    </row>
    <row r="78" spans="2:5">
      <c r="B78" s="171"/>
      <c r="C78" s="171"/>
      <c r="D78" s="171"/>
    </row>
    <row r="79" spans="2:5">
      <c r="B79" s="170"/>
      <c r="C79" s="170"/>
      <c r="D79" s="170"/>
    </row>
    <row r="80" spans="2:5">
      <c r="B80" s="170"/>
      <c r="C80" s="170"/>
      <c r="D80" s="170"/>
    </row>
  </sheetData>
  <sheetProtection sheet="1" objects="1" scenarios="1"/>
  <mergeCells count="8">
    <mergeCell ref="B62:D62"/>
    <mergeCell ref="B65:D65"/>
    <mergeCell ref="B74:D80"/>
    <mergeCell ref="B4:D4"/>
    <mergeCell ref="B6:D8"/>
    <mergeCell ref="B49:D49"/>
    <mergeCell ref="B45:D45"/>
    <mergeCell ref="B31:D31"/>
  </mergeCells>
  <pageMargins left="0.7" right="0.7" top="0.75" bottom="0.75" header="0.3" footer="0.3"/>
  <pageSetup orientation="portrait" r:id="rId1"/>
  <headerFooter>
    <oddFooter>&amp;R&amp;F</oddFooter>
  </headerFooter>
  <rowBreaks count="1" manualBreakCount="1">
    <brk id="44" min="1" max="3" man="1"/>
  </rowBreaks>
  <drawing r:id="rId2"/>
  <legacyDrawing r:id="rId3"/>
</worksheet>
</file>

<file path=xl/worksheets/sheet5.xml><?xml version="1.0" encoding="utf-8"?>
<worksheet xmlns="http://schemas.openxmlformats.org/spreadsheetml/2006/main" xmlns:r="http://schemas.openxmlformats.org/officeDocument/2006/relationships">
  <dimension ref="B5:D98"/>
  <sheetViews>
    <sheetView zoomScaleNormal="100" workbookViewId="0">
      <selection activeCell="C3" sqref="C3"/>
    </sheetView>
  </sheetViews>
  <sheetFormatPr defaultRowHeight="12.75"/>
  <cols>
    <col min="1" max="1" width="2.7109375" style="7" customWidth="1"/>
    <col min="2" max="2" width="61.85546875" style="7" customWidth="1"/>
    <col min="3" max="3" width="13.85546875" style="7" bestFit="1" customWidth="1"/>
    <col min="4" max="4" width="13.28515625" style="7" customWidth="1"/>
    <col min="5" max="16384" width="9.140625" style="7"/>
  </cols>
  <sheetData>
    <row r="5" spans="2:4" ht="20.25">
      <c r="B5" s="165" t="s">
        <v>113</v>
      </c>
      <c r="C5" s="165"/>
      <c r="D5" s="165"/>
    </row>
    <row r="7" spans="2:4" ht="12.75" customHeight="1">
      <c r="B7" s="169" t="s">
        <v>114</v>
      </c>
      <c r="C7" s="170"/>
      <c r="D7" s="170"/>
    </row>
    <row r="8" spans="2:4" ht="12.75" customHeight="1">
      <c r="B8" s="170"/>
      <c r="C8" s="170"/>
      <c r="D8" s="170"/>
    </row>
    <row r="9" spans="2:4" ht="38.25" customHeight="1">
      <c r="B9" s="170"/>
      <c r="C9" s="170"/>
      <c r="D9" s="170"/>
    </row>
    <row r="10" spans="2:4">
      <c r="B10" s="70"/>
      <c r="C10" s="70"/>
      <c r="D10" s="70"/>
    </row>
    <row r="11" spans="2:4">
      <c r="B11" s="179" t="s">
        <v>117</v>
      </c>
      <c r="C11" s="180"/>
      <c r="D11" s="180"/>
    </row>
    <row r="12" spans="2:4">
      <c r="B12" s="180"/>
      <c r="C12" s="180"/>
      <c r="D12" s="180"/>
    </row>
    <row r="30" spans="2:4">
      <c r="C30" s="94"/>
    </row>
    <row r="31" spans="2:4" ht="20.25">
      <c r="B31" s="166" t="s">
        <v>95</v>
      </c>
      <c r="C31" s="167"/>
      <c r="D31" s="168"/>
    </row>
    <row r="32" spans="2:4">
      <c r="B32" s="71" t="s">
        <v>72</v>
      </c>
      <c r="C32" s="3">
        <v>350</v>
      </c>
      <c r="D32" s="12" t="s">
        <v>0</v>
      </c>
    </row>
    <row r="33" spans="2:4">
      <c r="B33" s="71" t="s">
        <v>50</v>
      </c>
      <c r="C33" s="3">
        <v>3</v>
      </c>
      <c r="D33" s="12" t="s">
        <v>0</v>
      </c>
    </row>
    <row r="34" spans="2:4">
      <c r="B34" s="71" t="s">
        <v>51</v>
      </c>
      <c r="C34" s="3">
        <v>4</v>
      </c>
      <c r="D34" s="12" t="s">
        <v>0</v>
      </c>
    </row>
    <row r="35" spans="2:4">
      <c r="B35" s="71" t="s">
        <v>52</v>
      </c>
      <c r="C35" s="3">
        <v>3</v>
      </c>
      <c r="D35" s="12" t="s">
        <v>0</v>
      </c>
    </row>
    <row r="36" spans="2:4">
      <c r="B36" s="71" t="s">
        <v>46</v>
      </c>
      <c r="C36" s="4">
        <v>10</v>
      </c>
      <c r="D36" s="12" t="s">
        <v>0</v>
      </c>
    </row>
    <row r="37" spans="2:4">
      <c r="B37" s="71" t="s">
        <v>47</v>
      </c>
      <c r="C37" s="4">
        <v>20</v>
      </c>
      <c r="D37" s="12" t="s">
        <v>0</v>
      </c>
    </row>
    <row r="38" spans="2:4">
      <c r="B38" s="71" t="s">
        <v>48</v>
      </c>
      <c r="C38" s="5">
        <v>8</v>
      </c>
      <c r="D38" s="12" t="s">
        <v>0</v>
      </c>
    </row>
    <row r="39" spans="2:4" ht="14.25">
      <c r="B39" s="71" t="s">
        <v>54</v>
      </c>
      <c r="C39" s="72">
        <f>(C33*C36)+(0.5*C36*(C34-C33))+(C37*C34)+(C38*C35)+(0.5*C38*(C34-C35))</f>
        <v>143</v>
      </c>
      <c r="D39" s="73" t="s">
        <v>49</v>
      </c>
    </row>
    <row r="40" spans="2:4">
      <c r="B40" s="74" t="s">
        <v>115</v>
      </c>
      <c r="C40" s="72">
        <f>C36+C37+C38</f>
        <v>38</v>
      </c>
      <c r="D40" s="75" t="s">
        <v>0</v>
      </c>
    </row>
    <row r="41" spans="2:4" ht="13.5" customHeight="1">
      <c r="B41" s="74" t="s">
        <v>97</v>
      </c>
      <c r="C41" s="6">
        <v>12</v>
      </c>
      <c r="D41" s="12" t="s">
        <v>0</v>
      </c>
    </row>
    <row r="42" spans="2:4">
      <c r="B42" s="71" t="s">
        <v>53</v>
      </c>
      <c r="C42" s="72">
        <f>C41+C40</f>
        <v>50</v>
      </c>
      <c r="D42" s="75" t="s">
        <v>0</v>
      </c>
    </row>
    <row r="43" spans="2:4" ht="14.25">
      <c r="B43" s="95" t="s">
        <v>103</v>
      </c>
      <c r="C43" s="77">
        <f>C32*C39</f>
        <v>50050</v>
      </c>
      <c r="D43" s="96" t="s">
        <v>4</v>
      </c>
    </row>
    <row r="44" spans="2:4">
      <c r="B44" s="20"/>
      <c r="C44" s="97"/>
      <c r="D44" s="12"/>
    </row>
    <row r="45" spans="2:4" ht="20.25">
      <c r="B45" s="176" t="s">
        <v>116</v>
      </c>
      <c r="C45" s="177"/>
      <c r="D45" s="178"/>
    </row>
    <row r="46" spans="2:4" ht="14.25">
      <c r="B46" s="98" t="s">
        <v>137</v>
      </c>
      <c r="C46" s="77">
        <f>C71-C43</f>
        <v>-50050</v>
      </c>
      <c r="D46" s="73" t="s">
        <v>4</v>
      </c>
    </row>
    <row r="47" spans="2:4">
      <c r="B47" s="71" t="s">
        <v>55</v>
      </c>
      <c r="C47" s="3">
        <v>6</v>
      </c>
      <c r="D47" s="12" t="s">
        <v>0</v>
      </c>
    </row>
    <row r="48" spans="2:4">
      <c r="B48" s="71" t="s">
        <v>56</v>
      </c>
      <c r="C48" s="3">
        <v>8</v>
      </c>
      <c r="D48" s="12" t="s">
        <v>0</v>
      </c>
    </row>
    <row r="49" spans="2:4">
      <c r="B49" s="71" t="s">
        <v>57</v>
      </c>
      <c r="C49" s="3">
        <v>6</v>
      </c>
      <c r="D49" s="12" t="s">
        <v>0</v>
      </c>
    </row>
    <row r="50" spans="2:4">
      <c r="B50" s="71" t="s">
        <v>58</v>
      </c>
      <c r="C50" s="4">
        <v>10</v>
      </c>
      <c r="D50" s="12" t="s">
        <v>0</v>
      </c>
    </row>
    <row r="51" spans="2:4">
      <c r="B51" s="71" t="s">
        <v>59</v>
      </c>
      <c r="C51" s="4">
        <v>20</v>
      </c>
      <c r="D51" s="12" t="s">
        <v>0</v>
      </c>
    </row>
    <row r="52" spans="2:4">
      <c r="B52" s="71" t="s">
        <v>60</v>
      </c>
      <c r="C52" s="5">
        <v>8</v>
      </c>
      <c r="D52" s="12" t="s">
        <v>0</v>
      </c>
    </row>
    <row r="53" spans="2:4" ht="12.75" customHeight="1">
      <c r="B53" s="71" t="s">
        <v>61</v>
      </c>
      <c r="C53" s="72">
        <f>(C47*C50)+(0.5*C50*(C48-C47))+(C51*C48)+(C52*C49)+(0.5*C52*(C48-C49))</f>
        <v>286</v>
      </c>
      <c r="D53" s="73" t="s">
        <v>49</v>
      </c>
    </row>
    <row r="54" spans="2:4" ht="12.75" customHeight="1">
      <c r="B54" s="71" t="s">
        <v>62</v>
      </c>
      <c r="C54" s="72">
        <f>C50+C51+C52</f>
        <v>38</v>
      </c>
      <c r="D54" s="75" t="s">
        <v>0</v>
      </c>
    </row>
    <row r="55" spans="2:4">
      <c r="B55" s="95" t="s">
        <v>118</v>
      </c>
      <c r="C55" s="93">
        <f>C46/C53</f>
        <v>-175</v>
      </c>
      <c r="D55" s="99" t="s">
        <v>0</v>
      </c>
    </row>
    <row r="56" spans="2:4">
      <c r="B56" s="100"/>
      <c r="C56" s="101"/>
      <c r="D56" s="101"/>
    </row>
    <row r="57" spans="2:4">
      <c r="B57" s="100"/>
      <c r="C57" s="101"/>
      <c r="D57" s="101"/>
    </row>
    <row r="58" spans="2:4" ht="20.25">
      <c r="B58" s="165" t="s">
        <v>125</v>
      </c>
      <c r="C58" s="165"/>
      <c r="D58" s="165"/>
    </row>
    <row r="59" spans="2:4">
      <c r="B59" s="100"/>
      <c r="C59" s="101"/>
      <c r="D59" s="101"/>
    </row>
    <row r="60" spans="2:4" ht="20.25">
      <c r="B60" s="166" t="s">
        <v>121</v>
      </c>
      <c r="C60" s="167"/>
      <c r="D60" s="168"/>
    </row>
    <row r="61" spans="2:4">
      <c r="B61" s="71" t="s">
        <v>45</v>
      </c>
      <c r="C61" s="78">
        <f>SUM('Facility Info'!C19:C35)</f>
        <v>0</v>
      </c>
      <c r="D61" s="73" t="s">
        <v>6</v>
      </c>
    </row>
    <row r="62" spans="2:4">
      <c r="B62" s="71" t="s">
        <v>38</v>
      </c>
      <c r="C62" s="78">
        <f>'Facility Info'!I46</f>
        <v>270</v>
      </c>
      <c r="D62" s="12" t="s">
        <v>1</v>
      </c>
    </row>
    <row r="63" spans="2:4">
      <c r="B63" s="74" t="s">
        <v>101</v>
      </c>
      <c r="C63" s="79">
        <f>SUM('Facility Info'!K19:K35)</f>
        <v>0</v>
      </c>
      <c r="D63" s="73" t="s">
        <v>40</v>
      </c>
    </row>
    <row r="64" spans="2:4">
      <c r="B64" s="71" t="s">
        <v>42</v>
      </c>
      <c r="C64" s="80">
        <f>IF('Facility Info'!I47="Hoop Barn",5.18,6.1)</f>
        <v>5.18</v>
      </c>
      <c r="D64" s="73" t="s">
        <v>44</v>
      </c>
    </row>
    <row r="65" spans="2:4">
      <c r="B65" s="71" t="s">
        <v>69</v>
      </c>
      <c r="C65" s="81">
        <v>0.75</v>
      </c>
      <c r="D65" s="82"/>
    </row>
    <row r="66" spans="2:4">
      <c r="B66" s="71" t="s">
        <v>63</v>
      </c>
      <c r="C66" s="83">
        <v>0.25</v>
      </c>
      <c r="D66" s="82"/>
    </row>
    <row r="67" spans="2:4">
      <c r="B67" s="71" t="s">
        <v>68</v>
      </c>
      <c r="C67" s="84">
        <f>(IF('Facility Info'!I48="Yes",63.4,68.1))*0.01</f>
        <v>0.63400000000000001</v>
      </c>
      <c r="D67" s="12"/>
    </row>
    <row r="68" spans="2:4" ht="14.25">
      <c r="B68" s="71" t="s">
        <v>67</v>
      </c>
      <c r="C68" s="80">
        <v>58.2</v>
      </c>
      <c r="D68" s="75" t="s">
        <v>43</v>
      </c>
    </row>
    <row r="69" spans="2:4">
      <c r="B69" s="74" t="s">
        <v>91</v>
      </c>
      <c r="C69" s="85">
        <f>((C63*C65)+(C64*C61))/(1-C67)</f>
        <v>0</v>
      </c>
      <c r="D69" s="73" t="s">
        <v>39</v>
      </c>
    </row>
    <row r="70" spans="2:4" ht="14.25">
      <c r="B70" s="74" t="s">
        <v>90</v>
      </c>
      <c r="C70" s="85">
        <f>C69/C68</f>
        <v>0</v>
      </c>
      <c r="D70" s="73" t="s">
        <v>3</v>
      </c>
    </row>
    <row r="71" spans="2:4" ht="14.25">
      <c r="B71" s="92" t="s">
        <v>111</v>
      </c>
      <c r="C71" s="77">
        <f>C70*C62</f>
        <v>0</v>
      </c>
      <c r="D71" s="73" t="s">
        <v>4</v>
      </c>
    </row>
    <row r="72" spans="2:4">
      <c r="B72" s="20"/>
      <c r="C72" s="21"/>
      <c r="D72" s="12"/>
    </row>
    <row r="73" spans="2:4">
      <c r="B73" s="50"/>
      <c r="C73" s="23"/>
      <c r="D73" s="9"/>
    </row>
    <row r="74" spans="2:4" ht="20.25">
      <c r="B74" s="176" t="s">
        <v>64</v>
      </c>
      <c r="C74" s="177"/>
      <c r="D74" s="178"/>
    </row>
    <row r="75" spans="2:4">
      <c r="B75" s="71" t="s">
        <v>63</v>
      </c>
      <c r="C75" s="83">
        <f>C66</f>
        <v>0.25</v>
      </c>
      <c r="D75" s="12"/>
    </row>
    <row r="76" spans="2:4">
      <c r="B76" s="71" t="s">
        <v>65</v>
      </c>
      <c r="C76" s="84">
        <v>0.71299999999999997</v>
      </c>
      <c r="D76" s="12"/>
    </row>
    <row r="77" spans="2:4" ht="14.25">
      <c r="B77" s="71" t="s">
        <v>66</v>
      </c>
      <c r="C77" s="80">
        <v>63</v>
      </c>
      <c r="D77" s="75" t="s">
        <v>43</v>
      </c>
    </row>
    <row r="78" spans="2:4">
      <c r="B78" s="74" t="s">
        <v>112</v>
      </c>
      <c r="C78" s="85">
        <f>C63*C75</f>
        <v>0</v>
      </c>
      <c r="D78" s="73" t="s">
        <v>39</v>
      </c>
    </row>
    <row r="79" spans="2:4">
      <c r="B79" s="74" t="s">
        <v>107</v>
      </c>
      <c r="C79" s="85">
        <f>C78/(1-C76)</f>
        <v>0</v>
      </c>
      <c r="D79" s="73" t="s">
        <v>39</v>
      </c>
    </row>
    <row r="80" spans="2:4" ht="14.25">
      <c r="B80" s="74" t="s">
        <v>108</v>
      </c>
      <c r="C80" s="85">
        <f>C79/C77</f>
        <v>0</v>
      </c>
      <c r="D80" s="73" t="s">
        <v>3</v>
      </c>
    </row>
    <row r="81" spans="2:4" ht="14.25">
      <c r="B81" s="76" t="s">
        <v>123</v>
      </c>
      <c r="C81" s="77">
        <f>C80*C62</f>
        <v>0</v>
      </c>
      <c r="D81" s="73" t="s">
        <v>4</v>
      </c>
    </row>
    <row r="82" spans="2:4">
      <c r="B82" s="86"/>
      <c r="C82" s="90"/>
      <c r="D82" s="46"/>
    </row>
    <row r="84" spans="2:4">
      <c r="B84" s="173" t="str">
        <f>"In Summary, "&amp;ROUND(C46,1)&amp;" cubic feet of storage needs to be provided within the in-building stacking pad for the excess bedded pack for the desired storage period of "&amp;C62&amp;" days.  For the dimensions of the in-building stacking pad that were entered, this would add "&amp;ROUND(C55,2)&amp;" feet to the building for the designated stacking area.  Also, "&amp;ROUND(C81,1)&amp;" cubic of storage needs to be provided in a separate manure storage for the manure that is scraped off of the feed alley for the desired storage period of "&amp;C62&amp;" days."</f>
        <v>In Summary, -50050 cubic feet of storage needs to be provided within the in-building stacking pad for the excess bedded pack for the desired storage period of 270 days.  For the dimensions of the in-building stacking pad that were entered, this would add -175 feet to the building for the designated stacking area.  Also, 0 cubic of storage needs to be provided in a separate manure storage for the manure that is scraped off of the feed alley for the desired storage period of 270 days.</v>
      </c>
      <c r="C84" s="173"/>
      <c r="D84" s="173"/>
    </row>
    <row r="85" spans="2:4">
      <c r="B85" s="173"/>
      <c r="C85" s="173"/>
      <c r="D85" s="173"/>
    </row>
    <row r="86" spans="2:4">
      <c r="B86" s="173"/>
      <c r="C86" s="173"/>
      <c r="D86" s="173"/>
    </row>
    <row r="87" spans="2:4">
      <c r="B87" s="173"/>
      <c r="C87" s="173"/>
      <c r="D87" s="173"/>
    </row>
    <row r="88" spans="2:4">
      <c r="B88" s="173"/>
      <c r="C88" s="173"/>
      <c r="D88" s="173"/>
    </row>
    <row r="89" spans="2:4">
      <c r="B89" s="174"/>
      <c r="C89" s="174"/>
      <c r="D89" s="174"/>
    </row>
    <row r="90" spans="2:4">
      <c r="B90" s="174"/>
      <c r="C90" s="174"/>
      <c r="D90" s="174"/>
    </row>
    <row r="91" spans="2:4">
      <c r="B91" s="175"/>
      <c r="C91" s="175"/>
      <c r="D91" s="175"/>
    </row>
    <row r="92" spans="2:4">
      <c r="B92" s="175"/>
      <c r="C92" s="175"/>
      <c r="D92" s="175"/>
    </row>
    <row r="97" ht="13.5" customHeight="1"/>
    <row r="98" ht="14.25" customHeight="1"/>
  </sheetData>
  <sheetProtection sheet="1" objects="1" scenarios="1"/>
  <mergeCells count="9">
    <mergeCell ref="B84:D92"/>
    <mergeCell ref="B58:D58"/>
    <mergeCell ref="B5:D5"/>
    <mergeCell ref="B7:D9"/>
    <mergeCell ref="B31:D31"/>
    <mergeCell ref="B45:D45"/>
    <mergeCell ref="B74:D74"/>
    <mergeCell ref="B11:D12"/>
    <mergeCell ref="B60:D60"/>
  </mergeCells>
  <pageMargins left="0.7" right="0.7" top="0.75" bottom="0.75" header="0.3" footer="0.3"/>
  <pageSetup orientation="portrait" r:id="rId1"/>
  <headerFooter>
    <oddFooter>&amp;R&amp;F</oddFooter>
  </headerFooter>
  <drawing r:id="rId2"/>
  <legacyDrawing r:id="rId3"/>
</worksheet>
</file>

<file path=xl/worksheets/sheet6.xml><?xml version="1.0" encoding="utf-8"?>
<worksheet xmlns="http://schemas.openxmlformats.org/spreadsheetml/2006/main" xmlns:r="http://schemas.openxmlformats.org/officeDocument/2006/relationships">
  <dimension ref="B4:D94"/>
  <sheetViews>
    <sheetView zoomScaleNormal="100" workbookViewId="0">
      <selection activeCell="C2" sqref="C2"/>
    </sheetView>
  </sheetViews>
  <sheetFormatPr defaultRowHeight="12.75"/>
  <cols>
    <col min="1" max="1" width="2.7109375" style="7" customWidth="1"/>
    <col min="2" max="2" width="62.5703125" style="7" customWidth="1"/>
    <col min="3" max="3" width="13.85546875" style="7" bestFit="1" customWidth="1"/>
    <col min="4" max="4" width="13.28515625" style="7" customWidth="1"/>
    <col min="5" max="16384" width="9.140625" style="7"/>
  </cols>
  <sheetData>
    <row r="4" spans="2:4" ht="20.25">
      <c r="B4" s="165" t="s">
        <v>119</v>
      </c>
      <c r="C4" s="165"/>
      <c r="D4" s="165"/>
    </row>
    <row r="6" spans="2:4" ht="12.75" customHeight="1">
      <c r="B6" s="169" t="s">
        <v>120</v>
      </c>
      <c r="C6" s="170"/>
      <c r="D6" s="170"/>
    </row>
    <row r="7" spans="2:4" ht="12.75" customHeight="1">
      <c r="B7" s="170"/>
      <c r="C7" s="170"/>
      <c r="D7" s="170"/>
    </row>
    <row r="8" spans="2:4" ht="42.75" customHeight="1">
      <c r="B8" s="170"/>
      <c r="C8" s="170"/>
      <c r="D8" s="170"/>
    </row>
    <row r="9" spans="2:4">
      <c r="B9" s="70"/>
      <c r="C9" s="70"/>
      <c r="D9" s="70"/>
    </row>
    <row r="10" spans="2:4">
      <c r="B10" s="179" t="s">
        <v>117</v>
      </c>
      <c r="C10" s="180"/>
      <c r="D10" s="180"/>
    </row>
    <row r="11" spans="2:4">
      <c r="B11" s="180"/>
      <c r="C11" s="180"/>
      <c r="D11" s="180"/>
    </row>
    <row r="28" spans="2:4" ht="20.25">
      <c r="B28" s="166" t="s">
        <v>95</v>
      </c>
      <c r="C28" s="167"/>
      <c r="D28" s="168"/>
    </row>
    <row r="29" spans="2:4">
      <c r="B29" s="71" t="s">
        <v>72</v>
      </c>
      <c r="C29" s="3">
        <v>350</v>
      </c>
      <c r="D29" s="12" t="s">
        <v>0</v>
      </c>
    </row>
    <row r="30" spans="2:4">
      <c r="B30" s="71" t="s">
        <v>50</v>
      </c>
      <c r="C30" s="3">
        <v>3</v>
      </c>
      <c r="D30" s="12" t="s">
        <v>0</v>
      </c>
    </row>
    <row r="31" spans="2:4">
      <c r="B31" s="71" t="s">
        <v>51</v>
      </c>
      <c r="C31" s="3">
        <v>4</v>
      </c>
      <c r="D31" s="12" t="s">
        <v>0</v>
      </c>
    </row>
    <row r="32" spans="2:4">
      <c r="B32" s="71" t="s">
        <v>52</v>
      </c>
      <c r="C32" s="3">
        <v>3</v>
      </c>
      <c r="D32" s="12" t="s">
        <v>0</v>
      </c>
    </row>
    <row r="33" spans="2:4">
      <c r="B33" s="71" t="s">
        <v>46</v>
      </c>
      <c r="C33" s="4">
        <v>10</v>
      </c>
      <c r="D33" s="12" t="s">
        <v>0</v>
      </c>
    </row>
    <row r="34" spans="2:4">
      <c r="B34" s="71" t="s">
        <v>47</v>
      </c>
      <c r="C34" s="4">
        <v>20</v>
      </c>
      <c r="D34" s="12" t="s">
        <v>0</v>
      </c>
    </row>
    <row r="35" spans="2:4">
      <c r="B35" s="71" t="s">
        <v>48</v>
      </c>
      <c r="C35" s="5">
        <v>8</v>
      </c>
      <c r="D35" s="12" t="s">
        <v>0</v>
      </c>
    </row>
    <row r="36" spans="2:4" ht="13.5" customHeight="1">
      <c r="B36" s="71" t="s">
        <v>54</v>
      </c>
      <c r="C36" s="72">
        <f>(C30*C33)+(0.5*C33*(C31-C30))+(C34*C31)+(C35*C32)+(0.5*C35*(C31-C32))</f>
        <v>143</v>
      </c>
      <c r="D36" s="73" t="s">
        <v>49</v>
      </c>
    </row>
    <row r="37" spans="2:4">
      <c r="B37" s="74" t="s">
        <v>115</v>
      </c>
      <c r="C37" s="72">
        <f>C33+C34+C35</f>
        <v>38</v>
      </c>
      <c r="D37" s="75" t="s">
        <v>0</v>
      </c>
    </row>
    <row r="38" spans="2:4">
      <c r="B38" s="74" t="s">
        <v>97</v>
      </c>
      <c r="C38" s="6">
        <v>12</v>
      </c>
      <c r="D38" s="12" t="s">
        <v>0</v>
      </c>
    </row>
    <row r="39" spans="2:4">
      <c r="B39" s="71" t="s">
        <v>53</v>
      </c>
      <c r="C39" s="72">
        <f>C38+C37</f>
        <v>50</v>
      </c>
      <c r="D39" s="75" t="s">
        <v>0</v>
      </c>
    </row>
    <row r="40" spans="2:4" ht="14.25">
      <c r="B40" s="76" t="s">
        <v>103</v>
      </c>
      <c r="C40" s="77">
        <f>C36*C29</f>
        <v>50050</v>
      </c>
      <c r="D40" s="73" t="s">
        <v>4</v>
      </c>
    </row>
    <row r="41" spans="2:4" ht="8.25" customHeight="1">
      <c r="B41" s="20"/>
      <c r="C41" s="21"/>
      <c r="D41" s="12"/>
    </row>
    <row r="42" spans="2:4" ht="20.25">
      <c r="B42" s="166" t="s">
        <v>121</v>
      </c>
      <c r="C42" s="167"/>
      <c r="D42" s="168"/>
    </row>
    <row r="43" spans="2:4">
      <c r="B43" s="71" t="s">
        <v>45</v>
      </c>
      <c r="C43" s="78">
        <f>SUM('Facility Info'!C19:C35)</f>
        <v>0</v>
      </c>
      <c r="D43" s="73" t="s">
        <v>6</v>
      </c>
    </row>
    <row r="44" spans="2:4">
      <c r="B44" s="71" t="s">
        <v>38</v>
      </c>
      <c r="C44" s="78">
        <f>'Facility Info'!I46</f>
        <v>270</v>
      </c>
      <c r="D44" s="12" t="s">
        <v>1</v>
      </c>
    </row>
    <row r="45" spans="2:4">
      <c r="B45" s="74" t="s">
        <v>101</v>
      </c>
      <c r="C45" s="79">
        <f>SUM('Facility Info'!K19:K35)</f>
        <v>0</v>
      </c>
      <c r="D45" s="73" t="s">
        <v>40</v>
      </c>
    </row>
    <row r="46" spans="2:4" ht="12.75" customHeight="1">
      <c r="B46" s="71" t="s">
        <v>42</v>
      </c>
      <c r="C46" s="80">
        <f>IF('Facility Info'!I47="Hoop Barn",5.18,6.1)</f>
        <v>5.18</v>
      </c>
      <c r="D46" s="73" t="s">
        <v>44</v>
      </c>
    </row>
    <row r="47" spans="2:4" ht="12.75" customHeight="1">
      <c r="B47" s="71" t="s">
        <v>69</v>
      </c>
      <c r="C47" s="81">
        <v>0.75</v>
      </c>
      <c r="D47" s="82"/>
    </row>
    <row r="48" spans="2:4">
      <c r="B48" s="71" t="s">
        <v>63</v>
      </c>
      <c r="C48" s="83">
        <v>0.25</v>
      </c>
      <c r="D48" s="82"/>
    </row>
    <row r="49" spans="2:4">
      <c r="B49" s="71" t="s">
        <v>68</v>
      </c>
      <c r="C49" s="84">
        <f>(IF('Facility Info'!I48="Yes",63.4,68.1))*0.01</f>
        <v>0.63400000000000001</v>
      </c>
      <c r="D49" s="12"/>
    </row>
    <row r="50" spans="2:4" ht="14.25">
      <c r="B50" s="71" t="s">
        <v>67</v>
      </c>
      <c r="C50" s="80">
        <v>58.2</v>
      </c>
      <c r="D50" s="75" t="s">
        <v>43</v>
      </c>
    </row>
    <row r="51" spans="2:4">
      <c r="B51" s="74" t="s">
        <v>91</v>
      </c>
      <c r="C51" s="85">
        <f>((C45*C47)+(C46*C43))/(1-C49)</f>
        <v>0</v>
      </c>
      <c r="D51" s="73" t="s">
        <v>39</v>
      </c>
    </row>
    <row r="52" spans="2:4" ht="14.25">
      <c r="B52" s="74" t="s">
        <v>90</v>
      </c>
      <c r="C52" s="85">
        <f>C51/C50</f>
        <v>0</v>
      </c>
      <c r="D52" s="73" t="s">
        <v>3</v>
      </c>
    </row>
    <row r="53" spans="2:4" ht="14.25">
      <c r="B53" s="76" t="s">
        <v>111</v>
      </c>
      <c r="C53" s="77">
        <f>C52*C44</f>
        <v>0</v>
      </c>
      <c r="D53" s="73" t="s">
        <v>4</v>
      </c>
    </row>
    <row r="54" spans="2:4">
      <c r="B54" s="86"/>
      <c r="C54" s="87"/>
      <c r="D54" s="46"/>
    </row>
    <row r="55" spans="2:4">
      <c r="B55" s="21"/>
      <c r="C55" s="88"/>
      <c r="D55" s="21"/>
    </row>
    <row r="56" spans="2:4">
      <c r="B56" s="21"/>
      <c r="C56" s="88"/>
      <c r="D56" s="21"/>
    </row>
    <row r="57" spans="2:4" ht="20.25">
      <c r="B57" s="165" t="s">
        <v>126</v>
      </c>
      <c r="C57" s="165"/>
      <c r="D57" s="165"/>
    </row>
    <row r="58" spans="2:4" ht="20.25">
      <c r="B58" s="89"/>
      <c r="C58" s="89"/>
      <c r="D58" s="89"/>
    </row>
    <row r="59" spans="2:4">
      <c r="B59" s="50"/>
      <c r="C59" s="23"/>
      <c r="D59" s="9"/>
    </row>
    <row r="60" spans="2:4" ht="20.25">
      <c r="B60" s="176" t="s">
        <v>122</v>
      </c>
      <c r="C60" s="177"/>
      <c r="D60" s="178"/>
    </row>
    <row r="61" spans="2:4">
      <c r="B61" s="71" t="s">
        <v>63</v>
      </c>
      <c r="C61" s="83">
        <f>C48</f>
        <v>0.25</v>
      </c>
      <c r="D61" s="12"/>
    </row>
    <row r="62" spans="2:4">
      <c r="B62" s="71" t="s">
        <v>65</v>
      </c>
      <c r="C62" s="84">
        <v>0.71299999999999997</v>
      </c>
      <c r="D62" s="12"/>
    </row>
    <row r="63" spans="2:4" ht="14.25">
      <c r="B63" s="71" t="s">
        <v>66</v>
      </c>
      <c r="C63" s="80">
        <v>63</v>
      </c>
      <c r="D63" s="75" t="s">
        <v>43</v>
      </c>
    </row>
    <row r="64" spans="2:4">
      <c r="B64" s="74" t="s">
        <v>112</v>
      </c>
      <c r="C64" s="85">
        <f>C61*C45</f>
        <v>0</v>
      </c>
      <c r="D64" s="73" t="s">
        <v>39</v>
      </c>
    </row>
    <row r="65" spans="2:4">
      <c r="B65" s="74" t="s">
        <v>107</v>
      </c>
      <c r="C65" s="85">
        <f>C64/(1-C62)</f>
        <v>0</v>
      </c>
      <c r="D65" s="73" t="s">
        <v>39</v>
      </c>
    </row>
    <row r="66" spans="2:4" ht="14.25">
      <c r="B66" s="74" t="s">
        <v>108</v>
      </c>
      <c r="C66" s="85">
        <f>C65/C63</f>
        <v>0</v>
      </c>
      <c r="D66" s="73" t="s">
        <v>3</v>
      </c>
    </row>
    <row r="67" spans="2:4" ht="14.25">
      <c r="B67" s="76" t="s">
        <v>123</v>
      </c>
      <c r="C67" s="77">
        <f>C66*C44</f>
        <v>0</v>
      </c>
      <c r="D67" s="73" t="s">
        <v>4</v>
      </c>
    </row>
    <row r="68" spans="2:4">
      <c r="B68" s="86"/>
      <c r="C68" s="90"/>
      <c r="D68" s="46"/>
    </row>
    <row r="69" spans="2:4">
      <c r="B69" s="20"/>
      <c r="C69" s="21"/>
      <c r="D69" s="12"/>
    </row>
    <row r="70" spans="2:4">
      <c r="B70" s="20"/>
      <c r="C70" s="21"/>
      <c r="D70" s="12"/>
    </row>
    <row r="71" spans="2:4" ht="20.25">
      <c r="B71" s="176" t="s">
        <v>116</v>
      </c>
      <c r="C71" s="177"/>
      <c r="D71" s="178"/>
    </row>
    <row r="72" spans="2:4" ht="14.25">
      <c r="B72" s="91" t="s">
        <v>109</v>
      </c>
      <c r="C72" s="77">
        <f>C53-C40</f>
        <v>-50050</v>
      </c>
      <c r="D72" s="73" t="s">
        <v>4</v>
      </c>
    </row>
    <row r="73" spans="2:4" ht="14.25">
      <c r="B73" s="91" t="s">
        <v>123</v>
      </c>
      <c r="C73" s="77">
        <f>C67</f>
        <v>0</v>
      </c>
      <c r="D73" s="73" t="s">
        <v>4</v>
      </c>
    </row>
    <row r="74" spans="2:4" ht="14.25">
      <c r="B74" s="92" t="s">
        <v>124</v>
      </c>
      <c r="C74" s="77">
        <f>(IF(C72&gt;0,C72,0))+(IF(C73&gt;0,C73,0))</f>
        <v>0</v>
      </c>
      <c r="D74" s="73" t="s">
        <v>4</v>
      </c>
    </row>
    <row r="75" spans="2:4">
      <c r="B75" s="71" t="s">
        <v>55</v>
      </c>
      <c r="C75" s="3">
        <v>8</v>
      </c>
      <c r="D75" s="12" t="s">
        <v>0</v>
      </c>
    </row>
    <row r="76" spans="2:4">
      <c r="B76" s="71" t="s">
        <v>56</v>
      </c>
      <c r="C76" s="3">
        <v>10</v>
      </c>
      <c r="D76" s="12" t="s">
        <v>0</v>
      </c>
    </row>
    <row r="77" spans="2:4">
      <c r="B77" s="71" t="s">
        <v>57</v>
      </c>
      <c r="C77" s="3">
        <v>8</v>
      </c>
      <c r="D77" s="12" t="s">
        <v>0</v>
      </c>
    </row>
    <row r="78" spans="2:4">
      <c r="B78" s="71" t="s">
        <v>58</v>
      </c>
      <c r="C78" s="4">
        <v>10</v>
      </c>
      <c r="D78" s="12" t="s">
        <v>0</v>
      </c>
    </row>
    <row r="79" spans="2:4">
      <c r="B79" s="71" t="s">
        <v>59</v>
      </c>
      <c r="C79" s="4">
        <v>20</v>
      </c>
      <c r="D79" s="12" t="s">
        <v>0</v>
      </c>
    </row>
    <row r="80" spans="2:4">
      <c r="B80" s="71" t="s">
        <v>60</v>
      </c>
      <c r="C80" s="5">
        <v>8</v>
      </c>
      <c r="D80" s="12" t="s">
        <v>0</v>
      </c>
    </row>
    <row r="81" spans="2:4" ht="14.25">
      <c r="B81" s="71" t="s">
        <v>61</v>
      </c>
      <c r="C81" s="72">
        <f>(C75*C78)+(0.5*C78*(C76-C75))+(C79*C76)+(C80*C77)+(0.5*C80*(C76-C77))</f>
        <v>362</v>
      </c>
      <c r="D81" s="73" t="s">
        <v>49</v>
      </c>
    </row>
    <row r="82" spans="2:4">
      <c r="B82" s="71" t="s">
        <v>62</v>
      </c>
      <c r="C82" s="72">
        <f>C78+C79+C80</f>
        <v>38</v>
      </c>
      <c r="D82" s="75" t="s">
        <v>0</v>
      </c>
    </row>
    <row r="83" spans="2:4">
      <c r="B83" s="92" t="s">
        <v>118</v>
      </c>
      <c r="C83" s="93">
        <f>C74/C81</f>
        <v>0</v>
      </c>
      <c r="D83" s="75" t="s">
        <v>0</v>
      </c>
    </row>
    <row r="84" spans="2:4">
      <c r="B84" s="86"/>
      <c r="C84" s="90"/>
      <c r="D84" s="46"/>
    </row>
    <row r="86" spans="2:4">
      <c r="B86" s="173" t="str">
        <f>"In Summary, "&amp;ROUND(C74,1)&amp;" cubic feet of storage needs to be provided within the in-building stacking pad for the excess bedded pack and scraped feed alley manure for the desired storage period of "&amp;C44&amp;" days.  For the dimensions of the in-building stacking pad that were entered, this would add "&amp;ROUND(C83,2)&amp;" feet to the building for the designated stacking area."</f>
        <v>In Summary, 0 cubic feet of storage needs to be provided within the in-building stacking pad for the excess bedded pack and scraped feed alley manure for the desired storage period of 270 days.  For the dimensions of the in-building stacking pad that were entered, this would add 0 feet to the building for the designated stacking area.</v>
      </c>
      <c r="C86" s="173"/>
      <c r="D86" s="173"/>
    </row>
    <row r="87" spans="2:4">
      <c r="B87" s="173"/>
      <c r="C87" s="173"/>
      <c r="D87" s="173"/>
    </row>
    <row r="88" spans="2:4">
      <c r="B88" s="173"/>
      <c r="C88" s="173"/>
      <c r="D88" s="173"/>
    </row>
    <row r="89" spans="2:4">
      <c r="B89" s="173"/>
      <c r="C89" s="173"/>
      <c r="D89" s="173"/>
    </row>
    <row r="90" spans="2:4">
      <c r="B90" s="173"/>
      <c r="C90" s="173"/>
      <c r="D90" s="173"/>
    </row>
    <row r="91" spans="2:4">
      <c r="B91" s="174"/>
      <c r="C91" s="174"/>
      <c r="D91" s="174"/>
    </row>
    <row r="92" spans="2:4" ht="9" customHeight="1">
      <c r="B92" s="174"/>
      <c r="C92" s="174"/>
      <c r="D92" s="174"/>
    </row>
    <row r="93" spans="2:4" ht="0.75" customHeight="1">
      <c r="B93" s="175"/>
      <c r="C93" s="175"/>
      <c r="D93" s="175"/>
    </row>
    <row r="94" spans="2:4" hidden="1">
      <c r="B94" s="175"/>
      <c r="C94" s="175"/>
      <c r="D94" s="175"/>
    </row>
  </sheetData>
  <sheetProtection sheet="1" objects="1" scenarios="1"/>
  <mergeCells count="9">
    <mergeCell ref="B86:D94"/>
    <mergeCell ref="B57:D57"/>
    <mergeCell ref="B4:D4"/>
    <mergeCell ref="B6:D8"/>
    <mergeCell ref="B28:D28"/>
    <mergeCell ref="B71:D71"/>
    <mergeCell ref="B42:D42"/>
    <mergeCell ref="B10:D11"/>
    <mergeCell ref="B60:D60"/>
  </mergeCells>
  <pageMargins left="0.7" right="0.7" top="0.75" bottom="0.75" header="0.3" footer="0.3"/>
  <pageSetup orientation="portrait" r:id="rId1"/>
  <headerFooter>
    <oddFooter>&amp;R&amp;F</oddFooter>
  </headerFooter>
  <drawing r:id="rId2"/>
  <legacyDrawing r:id="rId3"/>
</worksheet>
</file>

<file path=xl/worksheets/sheet7.xml><?xml version="1.0" encoding="utf-8"?>
<worksheet xmlns="http://schemas.openxmlformats.org/spreadsheetml/2006/main" xmlns:r="http://schemas.openxmlformats.org/officeDocument/2006/relationships">
  <dimension ref="B1:C13"/>
  <sheetViews>
    <sheetView workbookViewId="0">
      <selection activeCell="E9" sqref="E9"/>
    </sheetView>
  </sheetViews>
  <sheetFormatPr defaultRowHeight="12.75"/>
  <cols>
    <col min="1" max="1" width="9.140625" style="7"/>
    <col min="2" max="2" width="46.85546875" style="7" customWidth="1"/>
    <col min="3" max="3" width="18.28515625" style="7" customWidth="1"/>
    <col min="4" max="16384" width="9.140625" style="7"/>
  </cols>
  <sheetData>
    <row r="1" spans="2:3" ht="15.75">
      <c r="B1" s="181" t="s">
        <v>132</v>
      </c>
      <c r="C1" s="181"/>
    </row>
    <row r="2" spans="2:3" ht="6.75" customHeight="1"/>
    <row r="3" spans="2:3" ht="72" customHeight="1">
      <c r="B3" s="68" t="s">
        <v>70</v>
      </c>
    </row>
    <row r="4" spans="2:3" ht="6.75" customHeight="1">
      <c r="B4" s="69"/>
    </row>
    <row r="5" spans="2:3" ht="72" customHeight="1">
      <c r="B5" s="68" t="s">
        <v>71</v>
      </c>
    </row>
    <row r="6" spans="2:3" ht="6.75" customHeight="1">
      <c r="B6" s="69"/>
    </row>
    <row r="7" spans="2:3" ht="74.25" customHeight="1">
      <c r="B7" s="68" t="s">
        <v>129</v>
      </c>
    </row>
    <row r="8" spans="2:3" ht="6.75" customHeight="1">
      <c r="B8" s="69"/>
    </row>
    <row r="9" spans="2:3" ht="75.75" customHeight="1">
      <c r="B9" s="68" t="s">
        <v>128</v>
      </c>
    </row>
    <row r="10" spans="2:3" ht="6.75" customHeight="1">
      <c r="B10" s="69"/>
    </row>
    <row r="11" spans="2:3" ht="72" customHeight="1">
      <c r="B11" s="68" t="s">
        <v>130</v>
      </c>
    </row>
    <row r="12" spans="2:3" ht="6.75" customHeight="1">
      <c r="B12" s="69"/>
    </row>
    <row r="13" spans="2:3" ht="72.75" customHeight="1">
      <c r="B13" s="68" t="s">
        <v>131</v>
      </c>
    </row>
  </sheetData>
  <sheetProtection sheet="1" objects="1" scenarios="1"/>
  <mergeCells count="1">
    <mergeCell ref="B1:C1"/>
  </mergeCells>
  <pageMargins left="0.7" right="0.7" top="0.75" bottom="0.75" header="0.3" footer="0.3"/>
  <pageSetup orientation="portrait" r:id="rId1"/>
  <headerFooter>
    <oddFooter>&amp;R&amp;F</oddFooter>
  </headerFooter>
  <legacyDrawing r:id="rId2"/>
  <oleObjects>
    <oleObject progId="Acrobat Document" dvAspect="DVASPECT_ICON" shapeId="12296" r:id="rId3"/>
    <oleObject progId="Acrobat Document" dvAspect="DVASPECT_ICON" shapeId="12297" r:id="rId4"/>
    <oleObject progId="Acrobat Document" dvAspect="DVASPECT_ICON" shapeId="12299" r:id="rId5"/>
    <oleObject progId="AcroExch.Document.7" dvAspect="DVASPECT_ICON" shapeId="12300" r:id="rId6"/>
    <oleObject progId="Acrobat Document" dvAspect="DVASPECT_ICON" shapeId="12301" r:id="rId7"/>
    <oleObject progId="AcroExch.Document.7" dvAspect="DVASPECT_ICON" shapeId="12302" r:id="rId8"/>
  </oleObjects>
</worksheet>
</file>

<file path=xl/worksheets/sheet8.xml><?xml version="1.0" encoding="utf-8"?>
<worksheet xmlns="http://schemas.openxmlformats.org/spreadsheetml/2006/main" xmlns:r="http://schemas.openxmlformats.org/officeDocument/2006/relationships">
  <dimension ref="C3:C10"/>
  <sheetViews>
    <sheetView workbookViewId="0">
      <selection activeCell="F3" sqref="F3"/>
    </sheetView>
  </sheetViews>
  <sheetFormatPr defaultRowHeight="12.75"/>
  <sheetData>
    <row r="3" spans="3:3">
      <c r="C3" s="52" t="s">
        <v>81</v>
      </c>
    </row>
    <row r="4" spans="3:3">
      <c r="C4" s="52" t="s">
        <v>82</v>
      </c>
    </row>
    <row r="6" spans="3:3">
      <c r="C6" s="52" t="s">
        <v>83</v>
      </c>
    </row>
    <row r="7" spans="3:3">
      <c r="C7" s="52" t="s">
        <v>84</v>
      </c>
    </row>
    <row r="9" spans="3:3">
      <c r="C9" s="52" t="s">
        <v>87</v>
      </c>
    </row>
    <row r="10" spans="3:3">
      <c r="C10" s="52" t="s">
        <v>88</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Instructions</vt:lpstr>
      <vt:lpstr>Facility Info</vt:lpstr>
      <vt:lpstr>Scenario 1</vt:lpstr>
      <vt:lpstr>Scenario 2</vt:lpstr>
      <vt:lpstr>Scenario 3</vt:lpstr>
      <vt:lpstr>Scenario 4</vt:lpstr>
      <vt:lpstr>Reference Documents</vt:lpstr>
      <vt:lpstr>Data</vt:lpstr>
      <vt:lpstr>BarnType</vt:lpstr>
      <vt:lpstr>'Facility Info'!Print_Area</vt:lpstr>
      <vt:lpstr>'Scenario 1'!Print_Area</vt:lpstr>
      <vt:lpstr>'Scenario 2'!Print_Area</vt:lpstr>
      <vt:lpstr>'Scenario 3'!Print_Area</vt:lpstr>
      <vt:lpstr>'Scenario 4'!Print_Area</vt:lpstr>
      <vt:lpstr>StackingLocation</vt:lpstr>
      <vt:lpstr>YesNo</vt:lpstr>
    </vt:vector>
  </TitlesOfParts>
  <Company>Curry-Wille and Associates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Pettigrew</dc:creator>
  <cp:lastModifiedBy>brett.pettigrew</cp:lastModifiedBy>
  <cp:lastPrinted>2011-09-01T14:34:44Z</cp:lastPrinted>
  <dcterms:created xsi:type="dcterms:W3CDTF">2007-05-07T15:14:05Z</dcterms:created>
  <dcterms:modified xsi:type="dcterms:W3CDTF">2011-09-29T16:29:27Z</dcterms:modified>
</cp:coreProperties>
</file>