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cob.dieguez\OneDrive - USDA\SO Engineering\Design Spreadsheets\Hydraulics\Open Channel\"/>
    </mc:Choice>
  </mc:AlternateContent>
  <xr:revisionPtr revIDLastSave="0" documentId="11_F089AA200D136F5EC69C6A3ABC1710904D6E22A0" xr6:coauthVersionLast="44" xr6:coauthVersionMax="44" xr10:uidLastSave="{00000000-0000-0000-0000-000000000000}"/>
  <bookViews>
    <workbookView xWindow="22932" yWindow="-2580" windowWidth="23256" windowHeight="14160" xr2:uid="{00000000-000D-0000-FFFF-FFFF00000000}"/>
  </bookViews>
  <sheets>
    <sheet name="Trapezoidal" sheetId="1" r:id="rId1"/>
    <sheet name="Parabolic" sheetId="4" r:id="rId2"/>
    <sheet name="Documentation" sheetId="2" r:id="rId3"/>
    <sheet name="password" sheetId="5" r:id="rId4"/>
  </sheets>
  <definedNames>
    <definedName name="_xlnm.Print_Area" localSheetId="1">Parabolic!$A$1:$I$84</definedName>
    <definedName name="_xlnm.Print_Area" localSheetId="0">Trapezoidal!$A$1:$I$83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5" i="4" l="1"/>
  <c r="H76" i="4"/>
  <c r="H76" i="1"/>
  <c r="E78" i="1"/>
  <c r="G48" i="1"/>
  <c r="G48" i="4"/>
  <c r="H40" i="4"/>
  <c r="G23" i="4" l="1"/>
  <c r="G55" i="4" s="1"/>
  <c r="G21" i="4"/>
  <c r="G59" i="4"/>
  <c r="G53" i="4"/>
  <c r="C50" i="4"/>
  <c r="G49" i="4"/>
  <c r="C49" i="4"/>
  <c r="C48" i="4"/>
  <c r="F40" i="4"/>
  <c r="B29" i="4"/>
  <c r="B27" i="4"/>
  <c r="D16" i="4"/>
  <c r="D15" i="4"/>
  <c r="G19" i="4" s="1"/>
  <c r="M15" i="4" s="1"/>
  <c r="N10" i="4"/>
  <c r="N9" i="4"/>
  <c r="N8" i="4"/>
  <c r="N7" i="4"/>
  <c r="D17" i="4" s="1"/>
  <c r="G57" i="4" s="1"/>
  <c r="N6" i="4"/>
  <c r="C6" i="4"/>
  <c r="C51" i="4" s="1"/>
  <c r="G59" i="1"/>
  <c r="G53" i="1"/>
  <c r="G49" i="1"/>
  <c r="C50" i="1"/>
  <c r="C49" i="1"/>
  <c r="C48" i="1"/>
  <c r="F40" i="1"/>
  <c r="G23" i="1"/>
  <c r="G55" i="1" s="1"/>
  <c r="B27" i="1"/>
  <c r="B29" i="1"/>
  <c r="C51" i="1"/>
  <c r="G19" i="1"/>
  <c r="G65" i="1" l="1"/>
  <c r="G25" i="4"/>
  <c r="G27" i="4" s="1"/>
  <c r="G28" i="4" s="1"/>
  <c r="N7" i="1"/>
  <c r="N8" i="1"/>
  <c r="N9" i="1"/>
  <c r="N10" i="1"/>
  <c r="N6" i="1"/>
  <c r="M15" i="1"/>
  <c r="G21" i="1"/>
  <c r="G25" i="1" s="1"/>
  <c r="G57" i="1" l="1"/>
  <c r="H40" i="1"/>
  <c r="E75" i="1"/>
  <c r="H28" i="4"/>
  <c r="G35" i="4"/>
  <c r="G29" i="4"/>
  <c r="G27" i="1"/>
  <c r="G35" i="1" s="1"/>
  <c r="G37" i="4" l="1"/>
  <c r="H42" i="4" s="1"/>
  <c r="B76" i="4"/>
  <c r="M35" i="1"/>
  <c r="B76" i="1"/>
  <c r="F42" i="4"/>
  <c r="H30" i="4"/>
  <c r="G30" i="4"/>
  <c r="F42" i="1"/>
  <c r="G37" i="1"/>
  <c r="G29" i="1"/>
  <c r="G30" i="1" s="1"/>
  <c r="G28" i="1"/>
  <c r="H28" i="1"/>
  <c r="G67" i="1" l="1"/>
  <c r="G56" i="1"/>
  <c r="M35" i="4"/>
  <c r="G56" i="4" s="1"/>
  <c r="E74" i="4"/>
  <c r="G61" i="1"/>
  <c r="G63" i="1" s="1"/>
  <c r="H42" i="1"/>
  <c r="E74" i="1"/>
  <c r="G61" i="4"/>
  <c r="G63" i="4" s="1"/>
  <c r="G65" i="4"/>
  <c r="G67" i="4" s="1"/>
  <c r="H30" i="1"/>
  <c r="G69" i="1" l="1"/>
  <c r="G66" i="1"/>
  <c r="G68" i="1" s="1"/>
  <c r="G62" i="1"/>
  <c r="G64" i="1" s="1"/>
  <c r="G62" i="4"/>
  <c r="G64" i="4" s="1"/>
  <c r="G66" i="4"/>
  <c r="G68" i="4" s="1"/>
  <c r="G69" i="4"/>
  <c r="G70" i="1" l="1"/>
  <c r="G70" i="4"/>
</calcChain>
</file>

<file path=xl/sharedStrings.xml><?xml version="1.0" encoding="utf-8"?>
<sst xmlns="http://schemas.openxmlformats.org/spreadsheetml/2006/main" count="299" uniqueCount="112">
  <si>
    <t>PROJECT:</t>
  </si>
  <si>
    <t>COUNTY:</t>
  </si>
  <si>
    <t>DESIGN:</t>
  </si>
  <si>
    <t>DATE:</t>
  </si>
  <si>
    <t>CHECKED:</t>
  </si>
  <si>
    <t>REACH:</t>
  </si>
  <si>
    <t>STATE:</t>
  </si>
  <si>
    <t>KNOWN INPUTS:</t>
  </si>
  <si>
    <t xml:space="preserve">Q = </t>
  </si>
  <si>
    <t xml:space="preserve">S = </t>
  </si>
  <si>
    <t xml:space="preserve">L = </t>
  </si>
  <si>
    <t>CFS</t>
  </si>
  <si>
    <t>%</t>
  </si>
  <si>
    <t>FT</t>
  </si>
  <si>
    <t>DESIGN INPUTS:</t>
  </si>
  <si>
    <t xml:space="preserve">D = </t>
  </si>
  <si>
    <t xml:space="preserve">TW = </t>
  </si>
  <si>
    <t xml:space="preserve">T = </t>
  </si>
  <si>
    <t xml:space="preserve">Z = </t>
  </si>
  <si>
    <t xml:space="preserve">BW = </t>
  </si>
  <si>
    <t>IN</t>
  </si>
  <si>
    <t>RATIO</t>
  </si>
  <si>
    <t>Manning's n-Value =</t>
  </si>
  <si>
    <t>Cross Sectional Area (A) =</t>
  </si>
  <si>
    <t>Wetted Perimeter (WP) =</t>
  </si>
  <si>
    <t>Hydraulic Radius ( R ) =</t>
  </si>
  <si>
    <t>Velocity (V) =</t>
  </si>
  <si>
    <t>Design Flow (Q) =</t>
  </si>
  <si>
    <t>FT/S</t>
  </si>
  <si>
    <t>R-4</t>
  </si>
  <si>
    <t>DESIGN DATA</t>
  </si>
  <si>
    <t>NCSA #</t>
  </si>
  <si>
    <t>R-3</t>
  </si>
  <si>
    <t>R-5</t>
  </si>
  <si>
    <t>R-6</t>
  </si>
  <si>
    <t>R-7</t>
  </si>
  <si>
    <t>Nominal Thickness (in)</t>
  </si>
  <si>
    <r>
      <t>D</t>
    </r>
    <r>
      <rPr>
        <b/>
        <sz val="8"/>
        <color theme="1"/>
        <rFont val="Times New Roman"/>
        <family val="1"/>
      </rPr>
      <t>50 (in)</t>
    </r>
  </si>
  <si>
    <r>
      <t>D</t>
    </r>
    <r>
      <rPr>
        <b/>
        <sz val="8"/>
        <color theme="1"/>
        <rFont val="Times New Roman"/>
        <family val="1"/>
      </rPr>
      <t>100 (in)</t>
    </r>
  </si>
  <si>
    <t>V &lt;</t>
  </si>
  <si>
    <t>Q &gt;</t>
  </si>
  <si>
    <t>INPUT</t>
  </si>
  <si>
    <t>RESULT</t>
  </si>
  <si>
    <t>CHECK</t>
  </si>
  <si>
    <t xml:space="preserve">R = </t>
  </si>
  <si>
    <t>Calculated Hydraulic Radius</t>
  </si>
  <si>
    <t>CALCULATIONS:</t>
  </si>
  <si>
    <t>SIZING RESULTS:</t>
  </si>
  <si>
    <t xml:space="preserve">Freeboard Depth = </t>
  </si>
  <si>
    <t xml:space="preserve">Freeboard = </t>
  </si>
  <si>
    <t xml:space="preserve">Freeboard Width = </t>
  </si>
  <si>
    <t xml:space="preserve">10 YR Storm Dimension = </t>
  </si>
  <si>
    <t xml:space="preserve">Freeboard Dimension = </t>
  </si>
  <si>
    <t>x</t>
  </si>
  <si>
    <t>FREEBOARD:</t>
  </si>
  <si>
    <t xml:space="preserve">D50 = </t>
  </si>
  <si>
    <t xml:space="preserve">D100 = </t>
  </si>
  <si>
    <t>Terminology</t>
  </si>
  <si>
    <t>Flow Rate</t>
  </si>
  <si>
    <t>Channel Slope</t>
  </si>
  <si>
    <t>Channel Length</t>
  </si>
  <si>
    <t>Depth of Flow</t>
  </si>
  <si>
    <t>Bottom Width of Channel</t>
  </si>
  <si>
    <t>Top Width of Channel</t>
  </si>
  <si>
    <t>Side Slope Ratio</t>
  </si>
  <si>
    <t>Largest Rock Size</t>
  </si>
  <si>
    <t>Average Rock Size</t>
  </si>
  <si>
    <t>Nominal Placement Thickness</t>
  </si>
  <si>
    <t>ROCK QUANTITY:</t>
  </si>
  <si>
    <t xml:space="preserve">Rock Volume = </t>
  </si>
  <si>
    <t xml:space="preserve">Rock Weight = </t>
  </si>
  <si>
    <t xml:space="preserve">Bedding Weight = </t>
  </si>
  <si>
    <t>TONS</t>
  </si>
  <si>
    <t>CF</t>
  </si>
  <si>
    <t xml:space="preserve">Bedding Volume (6" Thick) = </t>
  </si>
  <si>
    <t xml:space="preserve">Total Weight (Rock + Bedding) = </t>
  </si>
  <si>
    <t>SF</t>
  </si>
  <si>
    <t>Freeboard Wetted Perimeter</t>
  </si>
  <si>
    <t xml:space="preserve">WP = </t>
  </si>
  <si>
    <t>(Built w/ Freeboard)</t>
  </si>
  <si>
    <t>PARAMETERS:</t>
  </si>
  <si>
    <t xml:space="preserve">Channel Length = </t>
  </si>
  <si>
    <t xml:space="preserve">Nominal Rock Thickness = </t>
  </si>
  <si>
    <t xml:space="preserve">Rock Size = </t>
  </si>
  <si>
    <t xml:space="preserve">Freeboard Top Width = </t>
  </si>
  <si>
    <t>* Max Velocity Values Lower than NSA &amp; DEP</t>
  </si>
  <si>
    <t>* Maximum Velocity (fps)</t>
  </si>
  <si>
    <t>Version 2.0, 1/4/2013</t>
  </si>
  <si>
    <t>Author: CEM</t>
  </si>
  <si>
    <t xml:space="preserve">FB Rock Volume = </t>
  </si>
  <si>
    <t xml:space="preserve">Wetted Perimeter = </t>
  </si>
  <si>
    <t xml:space="preserve">FB Wetted Perimeter = </t>
  </si>
  <si>
    <t xml:space="preserve">FB Rock Weight = </t>
  </si>
  <si>
    <t xml:space="preserve">FB Bedding Volume (6" Thick) = </t>
  </si>
  <si>
    <t xml:space="preserve">FB Bedding Weight = </t>
  </si>
  <si>
    <t>Freeboard=0.3</t>
  </si>
  <si>
    <t xml:space="preserve">FB Total Weight (Rock + Bedding) = </t>
  </si>
  <si>
    <t>PARABOLIC ROCK-LINED WATERWAY DESIGN</t>
  </si>
  <si>
    <t>TRAPEZOIDAL ROCK-LINED WATERWAY DESIGN</t>
  </si>
  <si>
    <t>Q=A*V</t>
  </si>
  <si>
    <r>
      <t>V=(1.486 * R</t>
    </r>
    <r>
      <rPr>
        <i/>
        <vertAlign val="superscript"/>
        <sz val="11"/>
        <color theme="1"/>
        <rFont val="Times New Roman"/>
        <family val="1"/>
      </rPr>
      <t xml:space="preserve">2/3 </t>
    </r>
    <r>
      <rPr>
        <i/>
        <sz val="11"/>
        <color theme="1"/>
        <rFont val="Times New Roman"/>
        <family val="1"/>
      </rPr>
      <t>* S</t>
    </r>
    <r>
      <rPr>
        <i/>
        <vertAlign val="superscript"/>
        <sz val="11"/>
        <color theme="1"/>
        <rFont val="Times New Roman"/>
        <family val="1"/>
      </rPr>
      <t>1/2</t>
    </r>
    <r>
      <rPr>
        <i/>
        <sz val="11"/>
        <color theme="1"/>
        <rFont val="Times New Roman"/>
        <family val="1"/>
      </rPr>
      <t>)/n</t>
    </r>
  </si>
  <si>
    <t>See Documentation</t>
  </si>
  <si>
    <r>
      <t>D</t>
    </r>
    <r>
      <rPr>
        <b/>
        <vertAlign val="subscript"/>
        <sz val="11"/>
        <color theme="1"/>
        <rFont val="Times New Roman"/>
        <family val="1"/>
      </rPr>
      <t>50</t>
    </r>
    <r>
      <rPr>
        <b/>
        <sz val="11"/>
        <color theme="1"/>
        <rFont val="Times New Roman"/>
        <family val="1"/>
      </rPr>
      <t xml:space="preserve"> =    </t>
    </r>
  </si>
  <si>
    <r>
      <t>D</t>
    </r>
    <r>
      <rPr>
        <b/>
        <vertAlign val="subscript"/>
        <sz val="11"/>
        <color theme="1"/>
        <rFont val="Times New Roman"/>
        <family val="1"/>
      </rPr>
      <t>100</t>
    </r>
    <r>
      <rPr>
        <b/>
        <sz val="11"/>
        <color theme="1"/>
        <rFont val="Times New Roman"/>
        <family val="1"/>
      </rPr>
      <t xml:space="preserve"> = </t>
    </r>
  </si>
  <si>
    <t>Rock:</t>
  </si>
  <si>
    <t>TRAPEZOIDAL ROCK-LINED WATERWAY QUANTITIES</t>
  </si>
  <si>
    <t>PARABOLIC ROCK-LINED WATERWAY QUANTITIES</t>
  </si>
  <si>
    <t>MD</t>
  </si>
  <si>
    <t>Note: This program is not applicable to rock chutes used as grade stabilization structure.  It is to be used to design rock lined waterways only.</t>
  </si>
  <si>
    <t>Version 3.0, 4/8/2020</t>
  </si>
  <si>
    <t>Note: This program is not applicable to rock chutes used as grade stabilization structures.  It is to be used to design rock lined waterways only.</t>
  </si>
  <si>
    <t>Approved By: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</si>
</sst>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8"/>
      <color theme="1"/>
      <name val="Times New Roman"/>
      <family val="1"/>
    </font>
    <font>
      <b/>
      <sz val="11"/>
      <color rgb="FF00B050"/>
      <name val="Times New Roman"/>
      <family val="1"/>
    </font>
    <font>
      <b/>
      <sz val="11"/>
      <color rgb="FFFF0000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sz val="12"/>
      <color theme="1"/>
      <name val="Times New Roman"/>
      <family val="1"/>
    </font>
    <font>
      <i/>
      <sz val="11"/>
      <color theme="1"/>
      <name val="Times New Roman"/>
      <family val="1"/>
    </font>
    <font>
      <b/>
      <i/>
      <sz val="16"/>
      <color theme="1"/>
      <name val="Times New Roman"/>
      <family val="1"/>
    </font>
    <font>
      <i/>
      <sz val="16"/>
      <color theme="1"/>
      <name val="Times New Roman"/>
      <family val="1"/>
    </font>
    <font>
      <i/>
      <vertAlign val="superscript"/>
      <sz val="11"/>
      <color theme="1"/>
      <name val="Times New Roman"/>
      <family val="1"/>
    </font>
    <font>
      <b/>
      <vertAlign val="subscript"/>
      <sz val="11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</cellStyleXfs>
  <cellXfs count="14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2" fontId="2" fillId="0" borderId="0" xfId="0" applyNumberFormat="1" applyFont="1" applyAlignment="1"/>
    <xf numFmtId="2" fontId="2" fillId="0" borderId="0" xfId="0" applyNumberFormat="1" applyFont="1"/>
    <xf numFmtId="0" fontId="2" fillId="0" borderId="4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0" borderId="13" xfId="0" applyNumberFormat="1" applyFont="1" applyBorder="1" applyAlignment="1">
      <alignment horizontal="center"/>
    </xf>
    <xf numFmtId="0" fontId="2" fillId="0" borderId="0" xfId="0" applyFont="1" applyBorder="1"/>
    <xf numFmtId="0" fontId="6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2" fillId="2" borderId="5" xfId="1" applyFont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4" borderId="5" xfId="3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/>
    </xf>
    <xf numFmtId="2" fontId="4" fillId="0" borderId="0" xfId="0" applyNumberFormat="1" applyFont="1" applyAlignment="1">
      <alignment horizontal="center"/>
    </xf>
    <xf numFmtId="0" fontId="4" fillId="5" borderId="15" xfId="0" applyFont="1" applyFill="1" applyBorder="1" applyAlignment="1">
      <alignment horizontal="center"/>
    </xf>
    <xf numFmtId="0" fontId="2" fillId="0" borderId="1" xfId="0" applyFont="1" applyBorder="1"/>
    <xf numFmtId="0" fontId="2" fillId="0" borderId="16" xfId="0" applyFont="1" applyBorder="1"/>
    <xf numFmtId="0" fontId="2" fillId="0" borderId="3" xfId="0" applyFont="1" applyBorder="1"/>
    <xf numFmtId="0" fontId="2" fillId="0" borderId="17" xfId="0" applyFont="1" applyBorder="1"/>
    <xf numFmtId="0" fontId="2" fillId="0" borderId="19" xfId="0" applyFont="1" applyBorder="1"/>
    <xf numFmtId="2" fontId="9" fillId="0" borderId="0" xfId="0" applyNumberFormat="1" applyFont="1" applyBorder="1"/>
    <xf numFmtId="0" fontId="2" fillId="0" borderId="20" xfId="0" applyFont="1" applyBorder="1"/>
    <xf numFmtId="0" fontId="2" fillId="0" borderId="21" xfId="0" applyFont="1" applyBorder="1"/>
    <xf numFmtId="2" fontId="8" fillId="6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0" fontId="2" fillId="0" borderId="0" xfId="0" applyFont="1" applyAlignment="1">
      <alignment horizontal="center"/>
    </xf>
    <xf numFmtId="0" fontId="11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7" xfId="0" applyFont="1" applyBorder="1"/>
    <xf numFmtId="0" fontId="4" fillId="0" borderId="8" xfId="0" applyFont="1" applyBorder="1"/>
    <xf numFmtId="0" fontId="2" fillId="0" borderId="12" xfId="0" applyFont="1" applyBorder="1"/>
    <xf numFmtId="0" fontId="11" fillId="0" borderId="13" xfId="0" applyFont="1" applyBorder="1"/>
    <xf numFmtId="0" fontId="0" fillId="0" borderId="12" xfId="0" applyBorder="1"/>
    <xf numFmtId="0" fontId="2" fillId="0" borderId="25" xfId="0" applyFont="1" applyBorder="1"/>
    <xf numFmtId="0" fontId="11" fillId="0" borderId="26" xfId="0" applyFont="1" applyBorder="1"/>
    <xf numFmtId="0" fontId="4" fillId="0" borderId="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4" fillId="0" borderId="0" xfId="0" applyFont="1" applyBorder="1"/>
    <xf numFmtId="0" fontId="11" fillId="0" borderId="12" xfId="0" applyFont="1" applyBorder="1"/>
    <xf numFmtId="0" fontId="11" fillId="0" borderId="25" xfId="0" applyFont="1" applyBorder="1"/>
    <xf numFmtId="0" fontId="4" fillId="0" borderId="18" xfId="0" applyFont="1" applyBorder="1" applyAlignment="1">
      <alignment horizontal="right"/>
    </xf>
    <xf numFmtId="2" fontId="4" fillId="0" borderId="0" xfId="0" applyNumberFormat="1" applyFont="1" applyAlignment="1">
      <alignment horizontal="left"/>
    </xf>
    <xf numFmtId="0" fontId="4" fillId="2" borderId="1" xfId="1" applyFont="1" applyBorder="1" applyAlignment="1" applyProtection="1">
      <alignment horizontal="center" vertical="center"/>
      <protection locked="0"/>
    </xf>
    <xf numFmtId="0" fontId="4" fillId="2" borderId="2" xfId="1" applyFont="1" applyBorder="1" applyAlignment="1" applyProtection="1">
      <alignment horizontal="center" vertical="center"/>
      <protection locked="0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4" borderId="2" xfId="3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4" fillId="4" borderId="0" xfId="3" applyFont="1" applyAlignment="1">
      <alignment horizontal="center"/>
    </xf>
    <xf numFmtId="0" fontId="16" fillId="0" borderId="0" xfId="0" applyFont="1"/>
    <xf numFmtId="0" fontId="4" fillId="2" borderId="1" xfId="1" applyFont="1" applyBorder="1" applyAlignment="1" applyProtection="1">
      <alignment horizontal="center"/>
      <protection locked="0"/>
    </xf>
    <xf numFmtId="0" fontId="16" fillId="0" borderId="0" xfId="0" applyFont="1" applyBorder="1"/>
    <xf numFmtId="0" fontId="4" fillId="4" borderId="1" xfId="3" applyFont="1" applyBorder="1" applyAlignment="1">
      <alignment horizontal="center" vertical="center"/>
    </xf>
    <xf numFmtId="0" fontId="4" fillId="5" borderId="14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0" fillId="0" borderId="0" xfId="0"/>
    <xf numFmtId="0" fontId="17" fillId="0" borderId="0" xfId="0" applyFont="1"/>
    <xf numFmtId="0" fontId="2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 wrapText="1"/>
    </xf>
    <xf numFmtId="0" fontId="0" fillId="0" borderId="0" xfId="0"/>
    <xf numFmtId="0" fontId="2" fillId="2" borderId="1" xfId="1" applyFont="1" applyBorder="1" applyAlignment="1" applyProtection="1">
      <alignment horizontal="left" vertical="center"/>
    </xf>
    <xf numFmtId="0" fontId="2" fillId="0" borderId="0" xfId="0" applyFont="1" applyAlignment="1">
      <alignment horizontal="right" vertical="center"/>
    </xf>
    <xf numFmtId="0" fontId="2" fillId="0" borderId="3" xfId="0" applyFont="1" applyBorder="1" applyAlignment="1">
      <alignment horizontal="center"/>
    </xf>
    <xf numFmtId="0" fontId="4" fillId="2" borderId="1" xfId="1" applyFont="1" applyBorder="1" applyAlignment="1" applyProtection="1">
      <alignment horizontal="center"/>
      <protection locked="0"/>
    </xf>
    <xf numFmtId="0" fontId="2" fillId="0" borderId="0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2" borderId="2" xfId="1" applyFont="1" applyBorder="1" applyAlignment="1" applyProtection="1">
      <alignment horizontal="left" vertical="center"/>
    </xf>
    <xf numFmtId="0" fontId="2" fillId="2" borderId="1" xfId="1" applyFont="1" applyBorder="1" applyAlignment="1" applyProtection="1">
      <alignment horizontal="left" vertical="center"/>
      <protection locked="0"/>
    </xf>
    <xf numFmtId="0" fontId="2" fillId="2" borderId="2" xfId="1" applyFont="1" applyBorder="1" applyAlignment="1" applyProtection="1">
      <alignment horizontal="left" vertical="center"/>
      <protection locked="0"/>
    </xf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left"/>
    </xf>
    <xf numFmtId="0" fontId="10" fillId="6" borderId="7" xfId="0" applyFont="1" applyFill="1" applyBorder="1" applyAlignment="1">
      <alignment horizontal="left"/>
    </xf>
    <xf numFmtId="0" fontId="10" fillId="6" borderId="8" xfId="0" applyFont="1" applyFill="1" applyBorder="1" applyAlignment="1">
      <alignment horizontal="left"/>
    </xf>
    <xf numFmtId="0" fontId="10" fillId="6" borderId="11" xfId="0" applyFont="1" applyFill="1" applyBorder="1" applyAlignment="1">
      <alignment horizontal="left"/>
    </xf>
    <xf numFmtId="0" fontId="10" fillId="6" borderId="12" xfId="0" applyFont="1" applyFill="1" applyBorder="1" applyAlignment="1">
      <alignment horizontal="left"/>
    </xf>
    <xf numFmtId="0" fontId="10" fillId="6" borderId="13" xfId="0" applyFont="1" applyFill="1" applyBorder="1" applyAlignment="1">
      <alignment horizontal="left"/>
    </xf>
    <xf numFmtId="14" fontId="2" fillId="2" borderId="2" xfId="1" applyNumberFormat="1" applyFont="1" applyBorder="1" applyAlignment="1" applyProtection="1">
      <alignment horizontal="left" vertical="center"/>
    </xf>
    <xf numFmtId="0" fontId="11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11" fillId="4" borderId="12" xfId="3" applyNumberFormat="1" applyFont="1" applyBorder="1" applyAlignment="1">
      <alignment horizontal="center"/>
    </xf>
    <xf numFmtId="0" fontId="11" fillId="0" borderId="11" xfId="0" applyFont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4" fillId="0" borderId="27" xfId="0" applyFont="1" applyBorder="1" applyAlignment="1">
      <alignment horizontal="right"/>
    </xf>
    <xf numFmtId="0" fontId="4" fillId="0" borderId="28" xfId="0" applyFont="1" applyBorder="1" applyAlignment="1">
      <alignment horizontal="right"/>
    </xf>
    <xf numFmtId="0" fontId="4" fillId="0" borderId="29" xfId="0" applyFont="1" applyBorder="1" applyAlignment="1">
      <alignment horizontal="right"/>
    </xf>
    <xf numFmtId="0" fontId="11" fillId="0" borderId="30" xfId="0" applyFont="1" applyBorder="1" applyAlignment="1">
      <alignment horizontal="right"/>
    </xf>
    <xf numFmtId="0" fontId="11" fillId="0" borderId="31" xfId="0" applyFont="1" applyBorder="1" applyAlignment="1">
      <alignment horizontal="right"/>
    </xf>
    <xf numFmtId="0" fontId="11" fillId="0" borderId="32" xfId="0" applyFont="1" applyBorder="1" applyAlignment="1">
      <alignment horizontal="right"/>
    </xf>
    <xf numFmtId="0" fontId="4" fillId="2" borderId="1" xfId="1" applyFont="1" applyBorder="1" applyAlignment="1">
      <alignment horizontal="center"/>
    </xf>
    <xf numFmtId="2" fontId="4" fillId="2" borderId="1" xfId="1" applyNumberFormat="1" applyFont="1" applyBorder="1" applyAlignment="1">
      <alignment horizontal="center"/>
    </xf>
    <xf numFmtId="165" fontId="4" fillId="4" borderId="7" xfId="3" applyNumberFormat="1" applyFont="1" applyBorder="1" applyAlignment="1">
      <alignment horizontal="center"/>
    </xf>
    <xf numFmtId="0" fontId="4" fillId="0" borderId="6" xfId="0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11" fillId="0" borderId="24" xfId="0" applyFont="1" applyBorder="1" applyAlignment="1">
      <alignment horizontal="right"/>
    </xf>
    <xf numFmtId="0" fontId="11" fillId="0" borderId="25" xfId="0" applyFont="1" applyBorder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65" fontId="8" fillId="6" borderId="7" xfId="0" applyNumberFormat="1" applyFont="1" applyFill="1" applyBorder="1" applyAlignment="1">
      <alignment horizontal="center" vertical="center"/>
    </xf>
    <xf numFmtId="0" fontId="4" fillId="0" borderId="27" xfId="0" applyFont="1" applyBorder="1" applyAlignment="1">
      <alignment horizontal="right" vertical="center"/>
    </xf>
    <xf numFmtId="0" fontId="4" fillId="0" borderId="28" xfId="0" applyFont="1" applyBorder="1" applyAlignment="1">
      <alignment horizontal="right" vertical="center"/>
    </xf>
    <xf numFmtId="0" fontId="4" fillId="0" borderId="29" xfId="0" applyFont="1" applyBorder="1" applyAlignment="1">
      <alignment horizontal="right" vertical="center"/>
    </xf>
    <xf numFmtId="0" fontId="11" fillId="0" borderId="30" xfId="0" applyFont="1" applyBorder="1" applyAlignment="1">
      <alignment horizontal="right" vertical="center"/>
    </xf>
    <xf numFmtId="0" fontId="11" fillId="0" borderId="31" xfId="0" applyFont="1" applyBorder="1" applyAlignment="1">
      <alignment horizontal="right" vertical="center"/>
    </xf>
    <xf numFmtId="0" fontId="11" fillId="0" borderId="32" xfId="0" applyFont="1" applyBorder="1" applyAlignment="1">
      <alignment horizontal="right" vertical="center"/>
    </xf>
    <xf numFmtId="165" fontId="13" fillId="6" borderId="12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2" fontId="11" fillId="2" borderId="1" xfId="1" applyNumberFormat="1" applyFont="1" applyBorder="1" applyAlignment="1">
      <alignment horizontal="center"/>
    </xf>
    <xf numFmtId="0" fontId="11" fillId="2" borderId="1" xfId="1" applyFont="1" applyBorder="1" applyAlignment="1">
      <alignment horizontal="center"/>
    </xf>
    <xf numFmtId="2" fontId="4" fillId="4" borderId="1" xfId="3" applyNumberFormat="1" applyFont="1" applyBorder="1" applyAlignment="1">
      <alignment horizontal="center"/>
    </xf>
    <xf numFmtId="0" fontId="4" fillId="4" borderId="1" xfId="3" applyFont="1" applyBorder="1" applyAlignment="1">
      <alignment horizontal="center"/>
    </xf>
    <xf numFmtId="0" fontId="4" fillId="0" borderId="18" xfId="0" applyFont="1" applyBorder="1" applyAlignment="1">
      <alignment horizontal="right"/>
    </xf>
    <xf numFmtId="2" fontId="4" fillId="5" borderId="1" xfId="2" applyNumberFormat="1" applyFont="1" applyFill="1" applyBorder="1" applyAlignment="1">
      <alignment horizontal="center"/>
    </xf>
    <xf numFmtId="14" fontId="2" fillId="2" borderId="1" xfId="1" applyNumberFormat="1" applyFont="1" applyBorder="1" applyAlignment="1" applyProtection="1">
      <alignment horizontal="left" vertical="center"/>
    </xf>
    <xf numFmtId="0" fontId="4" fillId="2" borderId="1" xfId="1" applyFont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4" fillId="0" borderId="1" xfId="0" applyFont="1" applyBorder="1" applyAlignment="1">
      <alignment horizontal="center"/>
    </xf>
    <xf numFmtId="164" fontId="4" fillId="4" borderId="1" xfId="3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165" fontId="11" fillId="4" borderId="25" xfId="3" applyNumberFormat="1" applyFont="1" applyBorder="1" applyAlignment="1">
      <alignment horizontal="center"/>
    </xf>
    <xf numFmtId="165" fontId="12" fillId="6" borderId="12" xfId="0" applyNumberFormat="1" applyFont="1" applyFill="1" applyBorder="1" applyAlignment="1">
      <alignment horizontal="center"/>
    </xf>
    <xf numFmtId="0" fontId="0" fillId="0" borderId="0" xfId="0" applyBorder="1"/>
    <xf numFmtId="0" fontId="3" fillId="0" borderId="6" xfId="0" applyFont="1" applyBorder="1" applyAlignment="1">
      <alignment horizontal="center"/>
    </xf>
    <xf numFmtId="165" fontId="8" fillId="6" borderId="7" xfId="0" applyNumberFormat="1" applyFont="1" applyFill="1" applyBorder="1" applyAlignment="1">
      <alignment horizontal="center"/>
    </xf>
  </cellXfs>
  <cellStyles count="4">
    <cellStyle name="20% - Accent1" xfId="1" builtinId="30"/>
    <cellStyle name="20% - Accent2" xfId="2" builtinId="34"/>
    <cellStyle name="40% - Accent2" xfId="3" builtinId="35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77</xdr:row>
      <xdr:rowOff>0</xdr:rowOff>
    </xdr:from>
    <xdr:to>
      <xdr:col>6</xdr:col>
      <xdr:colOff>0</xdr:colOff>
      <xdr:row>77</xdr:row>
      <xdr:rowOff>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2007054" y="15103929"/>
          <a:ext cx="1836964" cy="0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601807</xdr:colOff>
      <xdr:row>75</xdr:row>
      <xdr:rowOff>0</xdr:rowOff>
    </xdr:from>
    <xdr:to>
      <xdr:col>7</xdr:col>
      <xdr:colOff>0</xdr:colOff>
      <xdr:row>77</xdr:row>
      <xdr:rowOff>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 flipV="1">
          <a:off x="3822989" y="14802716"/>
          <a:ext cx="619125" cy="381000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605518</xdr:colOff>
      <xdr:row>76</xdr:row>
      <xdr:rowOff>183696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394732" y="14722929"/>
          <a:ext cx="605518" cy="374196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77</xdr:row>
      <xdr:rowOff>104775</xdr:rowOff>
    </xdr:from>
    <xdr:to>
      <xdr:col>4</xdr:col>
      <xdr:colOff>0</xdr:colOff>
      <xdr:row>77</xdr:row>
      <xdr:rowOff>104775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flipH="1">
          <a:off x="2000250" y="15316200"/>
          <a:ext cx="609600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</xdr:colOff>
      <xdr:row>77</xdr:row>
      <xdr:rowOff>105834</xdr:rowOff>
    </xdr:from>
    <xdr:to>
      <xdr:col>6</xdr:col>
      <xdr:colOff>1</xdr:colOff>
      <xdr:row>77</xdr:row>
      <xdr:rowOff>105834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>
          <a:off x="3217334" y="15351126"/>
          <a:ext cx="608542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5292</xdr:colOff>
      <xdr:row>75</xdr:row>
      <xdr:rowOff>0</xdr:rowOff>
    </xdr:from>
    <xdr:to>
      <xdr:col>4</xdr:col>
      <xdr:colOff>0</xdr:colOff>
      <xdr:row>75</xdr:row>
      <xdr:rowOff>5291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 flipH="1">
          <a:off x="1397000" y="14864292"/>
          <a:ext cx="1211792" cy="529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608541</xdr:colOff>
      <xdr:row>75</xdr:row>
      <xdr:rowOff>0</xdr:rowOff>
    </xdr:from>
    <xdr:to>
      <xdr:col>7</xdr:col>
      <xdr:colOff>0</xdr:colOff>
      <xdr:row>75</xdr:row>
      <xdr:rowOff>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>
          <a:off x="3217333" y="14864292"/>
          <a:ext cx="1217084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74</xdr:row>
      <xdr:rowOff>185208</xdr:rowOff>
    </xdr:from>
    <xdr:to>
      <xdr:col>7</xdr:col>
      <xdr:colOff>0</xdr:colOff>
      <xdr:row>77</xdr:row>
      <xdr:rowOff>5291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CxnSpPr/>
      </xdr:nvCxnSpPr>
      <xdr:spPr>
        <a:xfrm flipV="1">
          <a:off x="4434417" y="14859000"/>
          <a:ext cx="0" cy="391583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508000</xdr:colOff>
      <xdr:row>74</xdr:row>
      <xdr:rowOff>0</xdr:rowOff>
    </xdr:from>
    <xdr:to>
      <xdr:col>1</xdr:col>
      <xdr:colOff>783166</xdr:colOff>
      <xdr:row>75</xdr:row>
      <xdr:rowOff>0</xdr:rowOff>
    </xdr:to>
    <xdr:cxnSp macro="">
      <xdr:nvCxnSpPr>
        <xdr:cNvPr id="29" name="Straight Connector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CxnSpPr/>
      </xdr:nvCxnSpPr>
      <xdr:spPr>
        <a:xfrm flipH="1" flipV="1">
          <a:off x="1116542" y="14673792"/>
          <a:ext cx="275166" cy="190500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74</xdr:row>
      <xdr:rowOff>0</xdr:rowOff>
    </xdr:from>
    <xdr:to>
      <xdr:col>7</xdr:col>
      <xdr:colOff>254000</xdr:colOff>
      <xdr:row>75</xdr:row>
      <xdr:rowOff>5291</xdr:rowOff>
    </xdr:to>
    <xdr:cxnSp macro="">
      <xdr:nvCxnSpPr>
        <xdr:cNvPr id="31" name="Straight Connector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CxnSpPr/>
      </xdr:nvCxnSpPr>
      <xdr:spPr>
        <a:xfrm flipV="1">
          <a:off x="4434417" y="14673792"/>
          <a:ext cx="254000" cy="195791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502708</xdr:colOff>
      <xdr:row>74</xdr:row>
      <xdr:rowOff>0</xdr:rowOff>
    </xdr:from>
    <xdr:to>
      <xdr:col>1</xdr:col>
      <xdr:colOff>502708</xdr:colOff>
      <xdr:row>77</xdr:row>
      <xdr:rowOff>0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CxnSpPr/>
      </xdr:nvCxnSpPr>
      <xdr:spPr>
        <a:xfrm>
          <a:off x="1111250" y="14673792"/>
          <a:ext cx="0" cy="5715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508000</xdr:colOff>
      <xdr:row>74</xdr:row>
      <xdr:rowOff>0</xdr:rowOff>
    </xdr:from>
    <xdr:to>
      <xdr:col>4</xdr:col>
      <xdr:colOff>0</xdr:colOff>
      <xdr:row>74</xdr:row>
      <xdr:rowOff>0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CxnSpPr/>
      </xdr:nvCxnSpPr>
      <xdr:spPr>
        <a:xfrm flipH="1">
          <a:off x="1116542" y="14673792"/>
          <a:ext cx="1492250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608541</xdr:colOff>
      <xdr:row>74</xdr:row>
      <xdr:rowOff>0</xdr:rowOff>
    </xdr:from>
    <xdr:to>
      <xdr:col>7</xdr:col>
      <xdr:colOff>248708</xdr:colOff>
      <xdr:row>74</xdr:row>
      <xdr:rowOff>0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CxnSpPr/>
      </xdr:nvCxnSpPr>
      <xdr:spPr>
        <a:xfrm>
          <a:off x="3217333" y="14673792"/>
          <a:ext cx="1465792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5292</xdr:colOff>
      <xdr:row>75</xdr:row>
      <xdr:rowOff>0</xdr:rowOff>
    </xdr:from>
    <xdr:to>
      <xdr:col>4</xdr:col>
      <xdr:colOff>0</xdr:colOff>
      <xdr:row>75</xdr:row>
      <xdr:rowOff>5291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 flipH="1">
          <a:off x="1395942" y="14906625"/>
          <a:ext cx="1213908" cy="529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608541</xdr:colOff>
      <xdr:row>75</xdr:row>
      <xdr:rowOff>0</xdr:rowOff>
    </xdr:from>
    <xdr:to>
      <xdr:col>7</xdr:col>
      <xdr:colOff>0</xdr:colOff>
      <xdr:row>75</xdr:row>
      <xdr:rowOff>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>
          <a:off x="3218391" y="14906625"/>
          <a:ext cx="1220259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74</xdr:row>
      <xdr:rowOff>185208</xdr:rowOff>
    </xdr:from>
    <xdr:to>
      <xdr:col>7</xdr:col>
      <xdr:colOff>0</xdr:colOff>
      <xdr:row>77</xdr:row>
      <xdr:rowOff>5291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CxnSpPr/>
      </xdr:nvCxnSpPr>
      <xdr:spPr>
        <a:xfrm flipV="1">
          <a:off x="4438650" y="14901333"/>
          <a:ext cx="0" cy="391583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502708</xdr:colOff>
      <xdr:row>74</xdr:row>
      <xdr:rowOff>0</xdr:rowOff>
    </xdr:from>
    <xdr:to>
      <xdr:col>1</xdr:col>
      <xdr:colOff>502708</xdr:colOff>
      <xdr:row>77</xdr:row>
      <xdr:rowOff>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1112308" y="14716125"/>
          <a:ext cx="0" cy="5715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508000</xdr:colOff>
      <xdr:row>74</xdr:row>
      <xdr:rowOff>0</xdr:rowOff>
    </xdr:from>
    <xdr:to>
      <xdr:col>4</xdr:col>
      <xdr:colOff>0</xdr:colOff>
      <xdr:row>74</xdr:row>
      <xdr:rowOff>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 flipH="1">
          <a:off x="1117600" y="14716125"/>
          <a:ext cx="1492250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608541</xdr:colOff>
      <xdr:row>74</xdr:row>
      <xdr:rowOff>0</xdr:rowOff>
    </xdr:from>
    <xdr:to>
      <xdr:col>7</xdr:col>
      <xdr:colOff>248708</xdr:colOff>
      <xdr:row>74</xdr:row>
      <xdr:rowOff>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>
          <a:off x="3218391" y="14716125"/>
          <a:ext cx="1468967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514350</xdr:colOff>
      <xdr:row>74</xdr:row>
      <xdr:rowOff>9525</xdr:rowOff>
    </xdr:from>
    <xdr:to>
      <xdr:col>7</xdr:col>
      <xdr:colOff>228600</xdr:colOff>
      <xdr:row>77</xdr:row>
      <xdr:rowOff>19050</xdr:rowOff>
    </xdr:to>
    <xdr:sp macro="" textlink="">
      <xdr:nvSpPr>
        <xdr:cNvPr id="15" name="Freeform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1123950" y="14725650"/>
          <a:ext cx="3543300" cy="581025"/>
        </a:xfrm>
        <a:custGeom>
          <a:avLst/>
          <a:gdLst>
            <a:gd name="connsiteX0" fmla="*/ 0 w 3543300"/>
            <a:gd name="connsiteY0" fmla="*/ 0 h 581025"/>
            <a:gd name="connsiteX1" fmla="*/ 1743075 w 3543300"/>
            <a:gd name="connsiteY1" fmla="*/ 581025 h 581025"/>
            <a:gd name="connsiteX2" fmla="*/ 3543300 w 3543300"/>
            <a:gd name="connsiteY2" fmla="*/ 0 h 5810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543300" h="581025">
              <a:moveTo>
                <a:pt x="0" y="0"/>
              </a:moveTo>
              <a:cubicBezTo>
                <a:pt x="576262" y="290512"/>
                <a:pt x="1152525" y="581025"/>
                <a:pt x="1743075" y="581025"/>
              </a:cubicBezTo>
              <a:cubicBezTo>
                <a:pt x="2333625" y="581025"/>
                <a:pt x="2938462" y="290512"/>
                <a:pt x="3543300" y="0"/>
              </a:cubicBezTo>
            </a:path>
          </a:pathLst>
        </a:cu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</xdr:rowOff>
    </xdr:from>
    <xdr:to>
      <xdr:col>16</xdr:col>
      <xdr:colOff>304801</xdr:colOff>
      <xdr:row>41</xdr:row>
      <xdr:rowOff>152401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90501"/>
          <a:ext cx="10058400" cy="7772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42</xdr:row>
      <xdr:rowOff>114300</xdr:rowOff>
    </xdr:from>
    <xdr:to>
      <xdr:col>16</xdr:col>
      <xdr:colOff>304800</xdr:colOff>
      <xdr:row>83</xdr:row>
      <xdr:rowOff>76200</xdr:rowOff>
    </xdr:to>
    <xdr:pic>
      <xdr:nvPicPr>
        <xdr:cNvPr id="3074" name="Picture 2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115300"/>
          <a:ext cx="10058400" cy="77724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94"/>
  <sheetViews>
    <sheetView tabSelected="1" topLeftCell="A55" zoomScaleNormal="100" workbookViewId="0">
      <selection activeCell="N73" sqref="N73"/>
    </sheetView>
  </sheetViews>
  <sheetFormatPr defaultRowHeight="14.4" x14ac:dyDescent="0.3"/>
  <cols>
    <col min="2" max="2" width="11.6640625" customWidth="1"/>
    <col min="10" max="10" width="8.109375" customWidth="1"/>
    <col min="14" max="14" width="15.33203125" customWidth="1"/>
    <col min="15" max="15" width="14.33203125" customWidth="1"/>
  </cols>
  <sheetData>
    <row r="1" spans="1:16" ht="15" customHeight="1" x14ac:dyDescent="0.3">
      <c r="A1" s="73" t="s">
        <v>98</v>
      </c>
      <c r="B1" s="73"/>
      <c r="C1" s="73"/>
      <c r="D1" s="73"/>
      <c r="E1" s="73"/>
      <c r="F1" s="73"/>
      <c r="G1" s="73"/>
      <c r="H1" s="73"/>
      <c r="I1" s="73"/>
      <c r="K1" s="92" t="s">
        <v>109</v>
      </c>
      <c r="L1" s="93"/>
      <c r="M1" s="94"/>
    </row>
    <row r="2" spans="1:16" ht="15" customHeight="1" thickBot="1" x14ac:dyDescent="0.35">
      <c r="A2" s="73"/>
      <c r="B2" s="73"/>
      <c r="C2" s="73"/>
      <c r="D2" s="73"/>
      <c r="E2" s="73"/>
      <c r="F2" s="73"/>
      <c r="G2" s="73"/>
      <c r="H2" s="73"/>
      <c r="I2" s="73"/>
      <c r="K2" s="95" t="s">
        <v>88</v>
      </c>
      <c r="L2" s="96"/>
      <c r="M2" s="97"/>
    </row>
    <row r="3" spans="1:16" ht="16.2" thickBot="1" x14ac:dyDescent="0.35">
      <c r="A3" s="76" t="s">
        <v>0</v>
      </c>
      <c r="B3" s="76"/>
      <c r="C3" s="82"/>
      <c r="D3" s="82"/>
      <c r="E3" s="82"/>
      <c r="G3" s="74"/>
      <c r="H3" s="74"/>
      <c r="I3" s="1"/>
      <c r="K3" s="84" t="s">
        <v>30</v>
      </c>
      <c r="L3" s="85"/>
      <c r="M3" s="85"/>
      <c r="N3" s="86"/>
      <c r="O3" s="87"/>
    </row>
    <row r="4" spans="1:16" ht="15" thickBot="1" x14ac:dyDescent="0.35">
      <c r="A4" s="76" t="s">
        <v>1</v>
      </c>
      <c r="B4" s="76"/>
      <c r="C4" s="83"/>
      <c r="D4" s="83"/>
      <c r="E4" s="83"/>
      <c r="F4" s="3" t="s">
        <v>6</v>
      </c>
      <c r="G4" s="75"/>
      <c r="H4" s="75"/>
      <c r="I4" s="1"/>
      <c r="K4" s="88" t="s">
        <v>31</v>
      </c>
      <c r="L4" s="89" t="s">
        <v>37</v>
      </c>
      <c r="M4" s="89" t="s">
        <v>38</v>
      </c>
      <c r="N4" s="90" t="s">
        <v>36</v>
      </c>
      <c r="O4" s="91" t="s">
        <v>86</v>
      </c>
    </row>
    <row r="5" spans="1:16" ht="15" thickBot="1" x14ac:dyDescent="0.35">
      <c r="A5" s="76" t="s">
        <v>2</v>
      </c>
      <c r="B5" s="76"/>
      <c r="C5" s="83"/>
      <c r="D5" s="83"/>
      <c r="E5" s="76" t="s">
        <v>4</v>
      </c>
      <c r="F5" s="76"/>
      <c r="G5" s="75"/>
      <c r="H5" s="75"/>
      <c r="I5" s="1"/>
      <c r="K5" s="88"/>
      <c r="L5" s="89"/>
      <c r="M5" s="89"/>
      <c r="N5" s="90"/>
      <c r="O5" s="91"/>
    </row>
    <row r="6" spans="1:16" ht="15" thickBot="1" x14ac:dyDescent="0.35">
      <c r="A6" s="76" t="s">
        <v>3</v>
      </c>
      <c r="B6" s="76"/>
      <c r="C6" s="98"/>
      <c r="D6" s="98"/>
      <c r="E6" s="76" t="s">
        <v>3</v>
      </c>
      <c r="F6" s="76"/>
      <c r="G6" s="81"/>
      <c r="H6" s="81"/>
      <c r="I6" s="1"/>
      <c r="K6" s="7" t="s">
        <v>32</v>
      </c>
      <c r="L6" s="6">
        <v>3</v>
      </c>
      <c r="M6" s="6">
        <v>6</v>
      </c>
      <c r="N6" s="6">
        <f>(2*L6) + 6</f>
        <v>12</v>
      </c>
      <c r="O6" s="10">
        <v>4.5</v>
      </c>
    </row>
    <row r="7" spans="1:16" x14ac:dyDescent="0.3">
      <c r="A7" s="1"/>
      <c r="B7" s="1"/>
      <c r="C7" s="1"/>
      <c r="D7" s="1"/>
      <c r="E7" s="1"/>
      <c r="F7" s="1"/>
      <c r="G7" s="1"/>
      <c r="H7" s="1"/>
      <c r="I7" s="1"/>
      <c r="K7" s="7" t="s">
        <v>29</v>
      </c>
      <c r="L7" s="6">
        <v>6</v>
      </c>
      <c r="M7" s="6">
        <v>12</v>
      </c>
      <c r="N7" s="6">
        <f t="shared" ref="N7:N10" si="0">(2*L7) + 6</f>
        <v>18</v>
      </c>
      <c r="O7" s="10">
        <v>6.5</v>
      </c>
    </row>
    <row r="8" spans="1:16" ht="15" thickBot="1" x14ac:dyDescent="0.35">
      <c r="A8" s="115" t="s">
        <v>7</v>
      </c>
      <c r="B8" s="115"/>
      <c r="C8" s="37" t="s">
        <v>8</v>
      </c>
      <c r="D8" s="57"/>
      <c r="E8" s="41" t="s">
        <v>11</v>
      </c>
      <c r="F8" s="60" t="s">
        <v>5</v>
      </c>
      <c r="G8" s="78"/>
      <c r="H8" s="78"/>
      <c r="I8" s="1"/>
      <c r="K8" s="7" t="s">
        <v>33</v>
      </c>
      <c r="L8" s="6">
        <v>9</v>
      </c>
      <c r="M8" s="6">
        <v>18</v>
      </c>
      <c r="N8" s="6">
        <f t="shared" si="0"/>
        <v>24</v>
      </c>
      <c r="O8" s="10">
        <v>9</v>
      </c>
    </row>
    <row r="9" spans="1:16" ht="15" thickBot="1" x14ac:dyDescent="0.35">
      <c r="A9" s="2"/>
      <c r="B9" s="2"/>
      <c r="C9" s="37" t="s">
        <v>9</v>
      </c>
      <c r="D9" s="58"/>
      <c r="E9" s="41" t="s">
        <v>12</v>
      </c>
      <c r="F9" s="41"/>
      <c r="G9" s="64"/>
      <c r="H9" s="64"/>
      <c r="I9" s="1"/>
      <c r="K9" s="7" t="s">
        <v>34</v>
      </c>
      <c r="L9" s="6">
        <v>12</v>
      </c>
      <c r="M9" s="6">
        <v>24</v>
      </c>
      <c r="N9" s="6">
        <f t="shared" si="0"/>
        <v>30</v>
      </c>
      <c r="O9" s="10">
        <v>11.5</v>
      </c>
    </row>
    <row r="10" spans="1:16" ht="15" thickBot="1" x14ac:dyDescent="0.35">
      <c r="A10" s="2"/>
      <c r="B10" s="2"/>
      <c r="C10" s="37" t="s">
        <v>10</v>
      </c>
      <c r="D10" s="58"/>
      <c r="E10" s="41" t="s">
        <v>13</v>
      </c>
      <c r="F10" s="41"/>
      <c r="G10" s="64"/>
      <c r="H10" s="64"/>
      <c r="I10" s="1"/>
      <c r="K10" s="8" t="s">
        <v>35</v>
      </c>
      <c r="L10" s="9">
        <v>15</v>
      </c>
      <c r="M10" s="9">
        <v>30</v>
      </c>
      <c r="N10" s="9">
        <f t="shared" si="0"/>
        <v>36</v>
      </c>
      <c r="O10" s="11">
        <v>13</v>
      </c>
    </row>
    <row r="11" spans="1:16" ht="15" thickBot="1" x14ac:dyDescent="0.35">
      <c r="A11" s="2"/>
      <c r="B11" s="2"/>
      <c r="C11" s="41"/>
      <c r="D11" s="59"/>
      <c r="E11" s="41"/>
      <c r="F11" s="41"/>
      <c r="G11" s="52"/>
      <c r="H11" s="41"/>
      <c r="I11" s="1"/>
      <c r="K11" s="77" t="s">
        <v>85</v>
      </c>
      <c r="L11" s="77"/>
      <c r="M11" s="77"/>
      <c r="N11" s="77"/>
      <c r="O11" s="77"/>
    </row>
    <row r="12" spans="1:16" ht="15" thickBot="1" x14ac:dyDescent="0.35">
      <c r="A12" s="115" t="s">
        <v>14</v>
      </c>
      <c r="B12" s="115"/>
      <c r="C12" s="37" t="s">
        <v>15</v>
      </c>
      <c r="D12" s="57"/>
      <c r="E12" s="41" t="s">
        <v>13</v>
      </c>
      <c r="F12" s="37" t="s">
        <v>18</v>
      </c>
      <c r="G12" s="57"/>
      <c r="H12" s="41" t="s">
        <v>21</v>
      </c>
      <c r="I12" s="1"/>
      <c r="P12" s="17" t="s">
        <v>41</v>
      </c>
    </row>
    <row r="13" spans="1:16" ht="15" thickBot="1" x14ac:dyDescent="0.35">
      <c r="A13" s="1"/>
      <c r="B13" s="12"/>
      <c r="C13" s="60" t="s">
        <v>19</v>
      </c>
      <c r="D13" s="58"/>
      <c r="E13" s="41" t="s">
        <v>13</v>
      </c>
      <c r="F13" s="41"/>
      <c r="G13" s="41"/>
      <c r="H13" s="41"/>
      <c r="I13" s="1"/>
      <c r="L13" s="79" t="s">
        <v>45</v>
      </c>
      <c r="M13" s="79"/>
      <c r="P13" s="19" t="s">
        <v>42</v>
      </c>
    </row>
    <row r="14" spans="1:16" ht="15" thickBot="1" x14ac:dyDescent="0.35">
      <c r="A14" s="1"/>
      <c r="B14" s="1"/>
      <c r="C14" s="37" t="s">
        <v>16</v>
      </c>
      <c r="D14" s="61"/>
      <c r="E14" s="41" t="s">
        <v>13</v>
      </c>
      <c r="F14" s="41"/>
      <c r="G14" s="41"/>
      <c r="H14" s="41"/>
      <c r="I14" s="1"/>
      <c r="L14" s="80"/>
      <c r="M14" s="80"/>
      <c r="P14" s="18" t="s">
        <v>43</v>
      </c>
    </row>
    <row r="15" spans="1:16" ht="16.8" thickBot="1" x14ac:dyDescent="0.4">
      <c r="A15" s="1"/>
      <c r="B15" s="1"/>
      <c r="C15" s="37" t="s">
        <v>102</v>
      </c>
      <c r="D15" s="61"/>
      <c r="E15" s="62" t="s">
        <v>20</v>
      </c>
      <c r="F15" s="37" t="s">
        <v>104</v>
      </c>
      <c r="G15" s="65"/>
      <c r="H15" s="41"/>
      <c r="I15" s="1"/>
      <c r="L15" s="22" t="s">
        <v>44</v>
      </c>
      <c r="M15" s="23" t="e">
        <f>((LOOKUP(G15,K6:K10,O6:O10)*G19)/(1.486*((D9/100)^0.5)))^1.5</f>
        <v>#N/A</v>
      </c>
    </row>
    <row r="16" spans="1:16" ht="16.8" thickBot="1" x14ac:dyDescent="0.4">
      <c r="A16" s="1"/>
      <c r="B16" s="1"/>
      <c r="C16" s="37" t="s">
        <v>103</v>
      </c>
      <c r="D16" s="63"/>
      <c r="E16" s="41" t="s">
        <v>20</v>
      </c>
      <c r="F16" s="1"/>
      <c r="G16" s="1"/>
      <c r="H16" s="1"/>
      <c r="I16" s="1"/>
    </row>
    <row r="17" spans="1:16" ht="15" thickBot="1" x14ac:dyDescent="0.35">
      <c r="A17" s="1"/>
      <c r="B17" s="1"/>
      <c r="C17" s="37" t="s">
        <v>17</v>
      </c>
      <c r="D17" s="61"/>
      <c r="E17" s="41" t="s">
        <v>20</v>
      </c>
      <c r="F17" s="1"/>
      <c r="G17" s="1"/>
      <c r="H17" s="1"/>
      <c r="I17" s="1"/>
      <c r="K17" s="137" t="s">
        <v>110</v>
      </c>
      <c r="L17" s="138"/>
      <c r="M17" s="138"/>
      <c r="N17" s="138"/>
      <c r="O17" s="138"/>
      <c r="P17" s="138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K18" s="138"/>
      <c r="L18" s="138"/>
      <c r="M18" s="138"/>
      <c r="N18" s="138"/>
      <c r="O18" s="138"/>
      <c r="P18" s="138"/>
    </row>
    <row r="19" spans="1:16" ht="15" thickBot="1" x14ac:dyDescent="0.35">
      <c r="A19" s="115" t="s">
        <v>46</v>
      </c>
      <c r="B19" s="115"/>
      <c r="C19" s="100" t="s">
        <v>22</v>
      </c>
      <c r="D19" s="100"/>
      <c r="E19" s="100"/>
      <c r="F19" s="41"/>
      <c r="G19" s="140" t="e">
        <f>((D12^0.1667)/(21.6*LOG10(D12/(D15/12))+14))</f>
        <v>#DIV/0!</v>
      </c>
      <c r="H19" s="140"/>
      <c r="I19" s="1"/>
      <c r="K19" s="138"/>
      <c r="L19" s="138"/>
      <c r="M19" s="138"/>
      <c r="N19" s="138"/>
      <c r="O19" s="138"/>
      <c r="P19" s="138"/>
    </row>
    <row r="20" spans="1:16" x14ac:dyDescent="0.3">
      <c r="A20" s="1"/>
      <c r="B20" s="1"/>
      <c r="C20" s="99" t="s">
        <v>101</v>
      </c>
      <c r="D20" s="99"/>
      <c r="E20" s="99"/>
      <c r="F20" s="1"/>
      <c r="G20" s="1"/>
      <c r="H20" s="1"/>
      <c r="I20" s="1"/>
      <c r="O20" s="1"/>
    </row>
    <row r="21" spans="1:16" ht="15" customHeight="1" thickBot="1" x14ac:dyDescent="0.35">
      <c r="A21" s="1"/>
      <c r="B21" s="100" t="s">
        <v>23</v>
      </c>
      <c r="C21" s="100"/>
      <c r="D21" s="100"/>
      <c r="E21" s="100"/>
      <c r="F21" s="41"/>
      <c r="G21" s="131">
        <f>(D13*D12)+(G12*(D12^2))</f>
        <v>0</v>
      </c>
      <c r="H21" s="131"/>
      <c r="I21" s="41" t="s">
        <v>76</v>
      </c>
      <c r="K21" s="139" t="s">
        <v>57</v>
      </c>
      <c r="L21" s="139"/>
      <c r="M21" s="139"/>
      <c r="N21" s="139"/>
      <c r="O21" s="1"/>
    </row>
    <row r="22" spans="1:16" ht="14.4" customHeight="1" x14ac:dyDescent="0.3">
      <c r="A22" s="1"/>
      <c r="B22" s="1"/>
      <c r="C22" s="99" t="s">
        <v>101</v>
      </c>
      <c r="D22" s="99"/>
      <c r="E22" s="99"/>
      <c r="F22" s="1"/>
      <c r="G22" s="4"/>
      <c r="H22" s="4"/>
      <c r="I22" s="1"/>
      <c r="K22" s="20" t="s">
        <v>8</v>
      </c>
      <c r="L22" s="141" t="s">
        <v>58</v>
      </c>
      <c r="M22" s="141"/>
      <c r="N22" s="141"/>
      <c r="O22" s="1"/>
    </row>
    <row r="23" spans="1:16" ht="15" customHeight="1" thickBot="1" x14ac:dyDescent="0.35">
      <c r="A23" s="1"/>
      <c r="B23" s="100" t="s">
        <v>24</v>
      </c>
      <c r="C23" s="100"/>
      <c r="D23" s="100"/>
      <c r="E23" s="100"/>
      <c r="F23" s="41"/>
      <c r="G23" s="131">
        <f>D13+(2*D12*(((G12^2)+1)^0.5))</f>
        <v>0</v>
      </c>
      <c r="H23" s="131"/>
      <c r="I23" s="41" t="s">
        <v>13</v>
      </c>
      <c r="K23" s="20" t="s">
        <v>9</v>
      </c>
      <c r="L23" s="141" t="s">
        <v>59</v>
      </c>
      <c r="M23" s="141"/>
      <c r="N23" s="141"/>
      <c r="O23" s="1"/>
    </row>
    <row r="24" spans="1:16" ht="14.4" customHeight="1" x14ac:dyDescent="0.3">
      <c r="A24" s="1"/>
      <c r="B24" s="1"/>
      <c r="C24" s="99" t="s">
        <v>101</v>
      </c>
      <c r="D24" s="99"/>
      <c r="E24" s="99"/>
      <c r="F24" s="1"/>
      <c r="G24" s="4"/>
      <c r="H24" s="4"/>
      <c r="I24" s="1"/>
      <c r="K24" s="20" t="s">
        <v>10</v>
      </c>
      <c r="L24" s="141" t="s">
        <v>60</v>
      </c>
      <c r="M24" s="141"/>
      <c r="N24" s="141"/>
      <c r="O24" s="1"/>
    </row>
    <row r="25" spans="1:16" ht="15" customHeight="1" thickBot="1" x14ac:dyDescent="0.35">
      <c r="A25" s="1"/>
      <c r="B25" s="100" t="s">
        <v>25</v>
      </c>
      <c r="C25" s="100"/>
      <c r="D25" s="100"/>
      <c r="E25" s="100"/>
      <c r="F25" s="41"/>
      <c r="G25" s="131" t="e">
        <f>G21/G23</f>
        <v>#DIV/0!</v>
      </c>
      <c r="H25" s="131"/>
      <c r="I25" s="41" t="s">
        <v>13</v>
      </c>
      <c r="K25" s="35" t="s">
        <v>15</v>
      </c>
      <c r="L25" s="69" t="s">
        <v>61</v>
      </c>
      <c r="M25" s="69"/>
      <c r="N25" s="69"/>
      <c r="O25" s="1"/>
    </row>
    <row r="26" spans="1:16" ht="15" customHeight="1" thickBot="1" x14ac:dyDescent="0.35">
      <c r="A26" s="1"/>
      <c r="B26" s="1"/>
      <c r="C26" s="99" t="s">
        <v>101</v>
      </c>
      <c r="D26" s="99"/>
      <c r="E26" s="99"/>
      <c r="F26" s="1"/>
      <c r="G26" s="5"/>
      <c r="H26" s="5"/>
      <c r="I26" s="1"/>
      <c r="K26" s="35" t="s">
        <v>19</v>
      </c>
      <c r="L26" s="69" t="s">
        <v>62</v>
      </c>
      <c r="M26" s="69"/>
      <c r="N26" s="69"/>
      <c r="O26" s="1"/>
    </row>
    <row r="27" spans="1:16" ht="15" customHeight="1" thickBot="1" x14ac:dyDescent="0.35">
      <c r="A27" s="68" t="s">
        <v>39</v>
      </c>
      <c r="B27" s="24" t="e">
        <f>LOOKUP(G15,K6:K10,O6:O10)</f>
        <v>#N/A</v>
      </c>
      <c r="C27" s="100" t="s">
        <v>26</v>
      </c>
      <c r="D27" s="100"/>
      <c r="E27" s="100"/>
      <c r="F27" s="1"/>
      <c r="G27" s="134" t="e">
        <f>(1.486*((G25)^0.667)*((D9/100)^0.5))/G19</f>
        <v>#DIV/0!</v>
      </c>
      <c r="H27" s="134"/>
      <c r="I27" s="41" t="s">
        <v>28</v>
      </c>
      <c r="K27" s="35" t="s">
        <v>16</v>
      </c>
      <c r="L27" s="69" t="s">
        <v>63</v>
      </c>
      <c r="M27" s="69"/>
      <c r="N27" s="69"/>
    </row>
    <row r="28" spans="1:16" ht="18" customHeight="1" thickBot="1" x14ac:dyDescent="0.35">
      <c r="A28" s="1"/>
      <c r="B28" s="1"/>
      <c r="C28" s="99" t="s">
        <v>100</v>
      </c>
      <c r="D28" s="99"/>
      <c r="E28" s="99"/>
      <c r="F28" s="1"/>
      <c r="G28" s="15" t="e">
        <f>IF(G27&lt;LOOKUP(G15,K6:K10,O6:O10),"PASS"," ")</f>
        <v>#DIV/0!</v>
      </c>
      <c r="H28" s="16" t="e">
        <f>IF(G27&gt;LOOKUP(G15,K6:K10,O6:O10),"FAIL","  ")</f>
        <v>#DIV/0!</v>
      </c>
      <c r="I28" s="1"/>
      <c r="K28" s="35" t="s">
        <v>18</v>
      </c>
      <c r="L28" s="69" t="s">
        <v>64</v>
      </c>
      <c r="M28" s="69"/>
      <c r="N28" s="69"/>
    </row>
    <row r="29" spans="1:16" ht="15" customHeight="1" thickBot="1" x14ac:dyDescent="0.35">
      <c r="A29" s="68" t="s">
        <v>40</v>
      </c>
      <c r="B29" s="24">
        <f>D8</f>
        <v>0</v>
      </c>
      <c r="C29" s="100" t="s">
        <v>27</v>
      </c>
      <c r="D29" s="100"/>
      <c r="E29" s="100"/>
      <c r="F29" s="1"/>
      <c r="G29" s="134" t="e">
        <f>G21*G27</f>
        <v>#DIV/0!</v>
      </c>
      <c r="H29" s="134"/>
      <c r="I29" s="41" t="s">
        <v>11</v>
      </c>
      <c r="K29" s="35" t="s">
        <v>55</v>
      </c>
      <c r="L29" s="69" t="s">
        <v>66</v>
      </c>
      <c r="M29" s="69"/>
      <c r="N29" s="69"/>
    </row>
    <row r="30" spans="1:16" ht="14.4" customHeight="1" x14ac:dyDescent="0.3">
      <c r="A30" s="1"/>
      <c r="B30" s="1"/>
      <c r="C30" s="99" t="s">
        <v>99</v>
      </c>
      <c r="D30" s="99"/>
      <c r="E30" s="99"/>
      <c r="F30" s="1"/>
      <c r="G30" s="13" t="e">
        <f>IF(G29&gt;D8, "PASS", "")</f>
        <v>#DIV/0!</v>
      </c>
      <c r="H30" s="14" t="e">
        <f>IF(G29&lt;D8, "FAIL", "")</f>
        <v>#DIV/0!</v>
      </c>
      <c r="I30" s="1"/>
      <c r="K30" s="35" t="s">
        <v>56</v>
      </c>
      <c r="L30" s="69" t="s">
        <v>65</v>
      </c>
      <c r="M30" s="69"/>
      <c r="N30" s="69"/>
    </row>
    <row r="31" spans="1:16" ht="14.4" customHeight="1" x14ac:dyDescent="0.3">
      <c r="A31" s="1"/>
      <c r="B31" s="1"/>
      <c r="C31" s="1"/>
      <c r="D31" s="1"/>
      <c r="E31" s="1"/>
      <c r="F31" s="1"/>
      <c r="G31" s="1"/>
      <c r="H31" s="1"/>
      <c r="I31" s="1"/>
      <c r="K31" s="35" t="s">
        <v>17</v>
      </c>
      <c r="L31" s="69" t="s">
        <v>67</v>
      </c>
      <c r="M31" s="69"/>
      <c r="N31" s="69"/>
    </row>
    <row r="32" spans="1:16" x14ac:dyDescent="0.3">
      <c r="A32" s="1"/>
      <c r="B32" s="1"/>
      <c r="C32" s="1"/>
      <c r="D32" s="1"/>
      <c r="E32" s="1"/>
      <c r="F32" s="1"/>
      <c r="G32" s="1"/>
      <c r="H32" s="1"/>
      <c r="I32" s="1"/>
    </row>
    <row r="33" spans="1:13" ht="15" thickBot="1" x14ac:dyDescent="0.35">
      <c r="A33" s="115" t="s">
        <v>54</v>
      </c>
      <c r="B33" s="115"/>
      <c r="C33" s="100" t="s">
        <v>49</v>
      </c>
      <c r="D33" s="100"/>
      <c r="E33" s="100"/>
      <c r="F33" s="41"/>
      <c r="G33" s="131">
        <v>0.3</v>
      </c>
      <c r="H33" s="131"/>
      <c r="I33" s="41" t="s">
        <v>13</v>
      </c>
      <c r="L33" s="79" t="s">
        <v>77</v>
      </c>
      <c r="M33" s="79"/>
    </row>
    <row r="34" spans="1:13" ht="15" thickBot="1" x14ac:dyDescent="0.35">
      <c r="A34" s="1"/>
      <c r="B34" s="1"/>
      <c r="C34" s="41"/>
      <c r="D34" s="41"/>
      <c r="E34" s="41"/>
      <c r="F34" s="41"/>
      <c r="G34" s="41"/>
      <c r="H34" s="41"/>
      <c r="I34" s="41"/>
      <c r="L34" s="80"/>
      <c r="M34" s="80"/>
    </row>
    <row r="35" spans="1:13" ht="15" thickBot="1" x14ac:dyDescent="0.35">
      <c r="A35" s="1"/>
      <c r="B35" s="1"/>
      <c r="C35" s="100" t="s">
        <v>48</v>
      </c>
      <c r="D35" s="100"/>
      <c r="E35" s="100"/>
      <c r="F35" s="41"/>
      <c r="G35" s="131">
        <f>D12+G33</f>
        <v>0.3</v>
      </c>
      <c r="H35" s="132"/>
      <c r="I35" s="41" t="s">
        <v>13</v>
      </c>
      <c r="L35" s="22" t="s">
        <v>78</v>
      </c>
      <c r="M35" s="23">
        <f>D13+(2*G35*(((G12^2)+1)^0.5))</f>
        <v>0.6</v>
      </c>
    </row>
    <row r="36" spans="1:13" x14ac:dyDescent="0.3">
      <c r="A36" s="1"/>
      <c r="B36" s="1"/>
      <c r="C36" s="41"/>
      <c r="D36" s="41"/>
      <c r="E36" s="41"/>
      <c r="F36" s="41"/>
      <c r="G36" s="41"/>
      <c r="H36" s="41"/>
      <c r="I36" s="41"/>
    </row>
    <row r="37" spans="1:13" ht="15" thickBot="1" x14ac:dyDescent="0.35">
      <c r="A37" s="1"/>
      <c r="B37" s="1"/>
      <c r="C37" s="100" t="s">
        <v>50</v>
      </c>
      <c r="D37" s="100"/>
      <c r="E37" s="100"/>
      <c r="F37" s="41"/>
      <c r="G37" s="131">
        <f>D13+(2*G12*G35)</f>
        <v>0</v>
      </c>
      <c r="H37" s="131"/>
      <c r="I37" s="41" t="s">
        <v>13</v>
      </c>
    </row>
    <row r="38" spans="1:13" ht="15" thickBot="1" x14ac:dyDescent="0.35">
      <c r="A38" s="1"/>
      <c r="B38" s="1"/>
      <c r="C38" s="20"/>
      <c r="D38" s="20"/>
      <c r="E38" s="20"/>
      <c r="F38" s="1"/>
      <c r="I38" s="1"/>
    </row>
    <row r="39" spans="1:13" x14ac:dyDescent="0.3">
      <c r="A39" s="115" t="s">
        <v>47</v>
      </c>
      <c r="B39" s="115"/>
      <c r="C39" s="26"/>
      <c r="D39" s="27"/>
      <c r="E39" s="27"/>
      <c r="F39" s="27"/>
      <c r="G39" s="27"/>
      <c r="H39" s="27"/>
      <c r="I39" s="28"/>
    </row>
    <row r="40" spans="1:13" ht="21" customHeight="1" x14ac:dyDescent="0.35">
      <c r="A40" s="1"/>
      <c r="B40" s="1"/>
      <c r="C40" s="133" t="s">
        <v>51</v>
      </c>
      <c r="D40" s="115"/>
      <c r="E40" s="115"/>
      <c r="F40" s="33">
        <f>D12</f>
        <v>0</v>
      </c>
      <c r="G40" s="33" t="s">
        <v>53</v>
      </c>
      <c r="H40" s="33">
        <f>D14</f>
        <v>0</v>
      </c>
      <c r="I40" s="29"/>
    </row>
    <row r="41" spans="1:13" ht="21" x14ac:dyDescent="0.4">
      <c r="A41" s="1"/>
      <c r="B41" s="1"/>
      <c r="C41" s="55"/>
      <c r="D41" s="38"/>
      <c r="E41" s="38"/>
      <c r="F41" s="30"/>
      <c r="G41" s="30"/>
      <c r="H41" s="30"/>
      <c r="I41" s="29"/>
    </row>
    <row r="42" spans="1:13" ht="21" customHeight="1" x14ac:dyDescent="0.35">
      <c r="A42" s="1"/>
      <c r="B42" s="1"/>
      <c r="C42" s="133" t="s">
        <v>52</v>
      </c>
      <c r="D42" s="115"/>
      <c r="E42" s="115"/>
      <c r="F42" s="33">
        <f>G35</f>
        <v>0.3</v>
      </c>
      <c r="G42" s="33" t="s">
        <v>53</v>
      </c>
      <c r="H42" s="33">
        <f>G37</f>
        <v>0</v>
      </c>
      <c r="I42" s="29"/>
    </row>
    <row r="43" spans="1:13" ht="15" thickBot="1" x14ac:dyDescent="0.35">
      <c r="A43" s="1"/>
      <c r="B43" s="1"/>
      <c r="C43" s="31"/>
      <c r="D43" s="25"/>
      <c r="E43" s="25"/>
      <c r="F43" s="25"/>
      <c r="G43" s="25"/>
      <c r="H43" s="25"/>
      <c r="I43" s="32"/>
    </row>
    <row r="44" spans="1:13" s="70" customFormat="1" x14ac:dyDescent="0.3">
      <c r="A44" s="1"/>
      <c r="B44" s="1"/>
      <c r="C44" s="12"/>
      <c r="D44" s="12"/>
      <c r="E44" s="12"/>
      <c r="F44" s="12"/>
      <c r="G44" s="12"/>
      <c r="H44" s="12"/>
      <c r="I44" s="12"/>
    </row>
    <row r="45" spans="1:13" x14ac:dyDescent="0.3">
      <c r="A45" s="1"/>
      <c r="B45" s="1"/>
      <c r="C45" s="1"/>
      <c r="D45" s="1"/>
      <c r="E45" s="1"/>
      <c r="F45" s="1"/>
      <c r="G45" s="1"/>
      <c r="H45" s="1"/>
      <c r="I45" s="1"/>
    </row>
    <row r="46" spans="1:13" x14ac:dyDescent="0.3">
      <c r="A46" s="73" t="s">
        <v>105</v>
      </c>
      <c r="B46" s="73"/>
      <c r="C46" s="73"/>
      <c r="D46" s="73"/>
      <c r="E46" s="73"/>
      <c r="F46" s="73"/>
      <c r="G46" s="73"/>
      <c r="H46" s="73"/>
      <c r="I46" s="73"/>
    </row>
    <row r="47" spans="1:13" x14ac:dyDescent="0.3">
      <c r="A47" s="73"/>
      <c r="B47" s="73"/>
      <c r="C47" s="73"/>
      <c r="D47" s="73"/>
      <c r="E47" s="73"/>
      <c r="F47" s="73"/>
      <c r="G47" s="73"/>
      <c r="H47" s="73"/>
      <c r="I47" s="73"/>
    </row>
    <row r="48" spans="1:13" ht="15" thickBot="1" x14ac:dyDescent="0.35">
      <c r="A48" s="76" t="s">
        <v>0</v>
      </c>
      <c r="B48" s="76"/>
      <c r="C48" s="75">
        <f>C3</f>
        <v>0</v>
      </c>
      <c r="D48" s="75"/>
      <c r="E48" s="75"/>
      <c r="F48" s="21" t="s">
        <v>5</v>
      </c>
      <c r="G48" s="75">
        <f>G8</f>
        <v>0</v>
      </c>
      <c r="H48" s="75"/>
      <c r="I48" s="1"/>
    </row>
    <row r="49" spans="1:9" ht="15" thickBot="1" x14ac:dyDescent="0.35">
      <c r="A49" s="76" t="s">
        <v>1</v>
      </c>
      <c r="B49" s="76"/>
      <c r="C49" s="81">
        <f>C4</f>
        <v>0</v>
      </c>
      <c r="D49" s="81"/>
      <c r="E49" s="81"/>
      <c r="F49" s="21" t="s">
        <v>6</v>
      </c>
      <c r="G49" s="81">
        <f>G4</f>
        <v>0</v>
      </c>
      <c r="H49" s="81"/>
      <c r="I49" s="1"/>
    </row>
    <row r="50" spans="1:9" ht="15" thickBot="1" x14ac:dyDescent="0.35">
      <c r="A50" s="76" t="s">
        <v>2</v>
      </c>
      <c r="B50" s="76"/>
      <c r="C50" s="81">
        <f>C5</f>
        <v>0</v>
      </c>
      <c r="D50" s="81"/>
      <c r="E50" s="76" t="s">
        <v>4</v>
      </c>
      <c r="F50" s="76"/>
      <c r="G50" s="75"/>
      <c r="H50" s="75"/>
      <c r="I50" s="1"/>
    </row>
    <row r="51" spans="1:9" ht="15" thickBot="1" x14ac:dyDescent="0.35">
      <c r="A51" s="76" t="s">
        <v>3</v>
      </c>
      <c r="B51" s="76"/>
      <c r="C51" s="98">
        <f>C6</f>
        <v>0</v>
      </c>
      <c r="D51" s="98"/>
      <c r="E51" s="76" t="s">
        <v>3</v>
      </c>
      <c r="F51" s="76"/>
      <c r="G51" s="81"/>
      <c r="H51" s="81"/>
      <c r="I51" s="1"/>
    </row>
    <row r="52" spans="1:9" x14ac:dyDescent="0.3">
      <c r="A52" s="1"/>
      <c r="B52" s="1"/>
      <c r="C52" s="1"/>
      <c r="D52" s="1"/>
      <c r="E52" s="1"/>
      <c r="F52" s="1"/>
      <c r="G52" s="1"/>
      <c r="H52" s="1"/>
      <c r="I52" s="1"/>
    </row>
    <row r="53" spans="1:9" ht="15" thickBot="1" x14ac:dyDescent="0.35">
      <c r="A53" s="100" t="s">
        <v>80</v>
      </c>
      <c r="B53" s="100"/>
      <c r="C53" s="100" t="s">
        <v>81</v>
      </c>
      <c r="D53" s="100"/>
      <c r="E53" s="100"/>
      <c r="F53" s="41"/>
      <c r="G53" s="110">
        <f>D10</f>
        <v>0</v>
      </c>
      <c r="H53" s="110"/>
      <c r="I53" s="41" t="s">
        <v>13</v>
      </c>
    </row>
    <row r="54" spans="1:9" x14ac:dyDescent="0.3">
      <c r="A54" s="99" t="s">
        <v>79</v>
      </c>
      <c r="B54" s="99"/>
      <c r="C54" s="1"/>
      <c r="D54" s="1"/>
      <c r="E54" s="1"/>
      <c r="F54" s="1"/>
      <c r="G54" s="1"/>
      <c r="H54" s="1"/>
      <c r="I54" s="1"/>
    </row>
    <row r="55" spans="1:9" ht="15" thickBot="1" x14ac:dyDescent="0.35">
      <c r="A55" s="1"/>
      <c r="B55" s="1"/>
      <c r="C55" s="100" t="s">
        <v>90</v>
      </c>
      <c r="D55" s="100"/>
      <c r="E55" s="100"/>
      <c r="F55" s="41"/>
      <c r="G55" s="111">
        <f>G23</f>
        <v>0</v>
      </c>
      <c r="H55" s="110"/>
      <c r="I55" s="41" t="s">
        <v>13</v>
      </c>
    </row>
    <row r="56" spans="1:9" ht="15" thickBot="1" x14ac:dyDescent="0.35">
      <c r="A56" s="1"/>
      <c r="B56" s="1"/>
      <c r="C56" s="128" t="s">
        <v>91</v>
      </c>
      <c r="D56" s="128"/>
      <c r="E56" s="128"/>
      <c r="F56" s="40"/>
      <c r="G56" s="129">
        <f>M35</f>
        <v>0.6</v>
      </c>
      <c r="H56" s="130"/>
      <c r="I56" s="40" t="s">
        <v>13</v>
      </c>
    </row>
    <row r="57" spans="1:9" ht="15" thickBot="1" x14ac:dyDescent="0.35">
      <c r="A57" s="1"/>
      <c r="B57" s="1"/>
      <c r="C57" s="100" t="s">
        <v>82</v>
      </c>
      <c r="D57" s="100"/>
      <c r="E57" s="100"/>
      <c r="F57" s="41"/>
      <c r="G57" s="110">
        <f>D17/12</f>
        <v>0</v>
      </c>
      <c r="H57" s="110"/>
      <c r="I57" s="41" t="s">
        <v>13</v>
      </c>
    </row>
    <row r="58" spans="1:9" x14ac:dyDescent="0.3">
      <c r="A58" s="1"/>
      <c r="B58" s="1"/>
      <c r="C58" s="20"/>
      <c r="D58" s="20"/>
      <c r="E58" s="20"/>
      <c r="F58" s="1"/>
      <c r="G58" s="1"/>
      <c r="H58" s="1"/>
      <c r="I58" s="1"/>
    </row>
    <row r="59" spans="1:9" ht="15" thickBot="1" x14ac:dyDescent="0.35">
      <c r="A59" s="1"/>
      <c r="B59" s="1"/>
      <c r="C59" s="100" t="s">
        <v>83</v>
      </c>
      <c r="D59" s="100"/>
      <c r="E59" s="100"/>
      <c r="F59" s="41"/>
      <c r="G59" s="110">
        <f>G15</f>
        <v>0</v>
      </c>
      <c r="H59" s="110"/>
      <c r="I59" s="1"/>
    </row>
    <row r="60" spans="1:9" ht="15" thickBot="1" x14ac:dyDescent="0.35"/>
    <row r="61" spans="1:9" x14ac:dyDescent="0.3">
      <c r="A61" s="115" t="s">
        <v>68</v>
      </c>
      <c r="B61" s="115"/>
      <c r="C61" s="113" t="s">
        <v>69</v>
      </c>
      <c r="D61" s="114"/>
      <c r="E61" s="114"/>
      <c r="F61" s="43"/>
      <c r="G61" s="112">
        <f>G53*G57*G55</f>
        <v>0</v>
      </c>
      <c r="H61" s="112"/>
      <c r="I61" s="44" t="s">
        <v>73</v>
      </c>
    </row>
    <row r="62" spans="1:9" ht="15" thickBot="1" x14ac:dyDescent="0.35">
      <c r="A62" s="99" t="s">
        <v>79</v>
      </c>
      <c r="B62" s="99"/>
      <c r="C62" s="102" t="s">
        <v>89</v>
      </c>
      <c r="D62" s="103"/>
      <c r="E62" s="103"/>
      <c r="F62" s="47"/>
      <c r="G62" s="101">
        <f>G53*G57*G56</f>
        <v>0</v>
      </c>
      <c r="H62" s="101"/>
      <c r="I62" s="46" t="s">
        <v>73</v>
      </c>
    </row>
    <row r="63" spans="1:9" x14ac:dyDescent="0.3">
      <c r="A63" s="1"/>
      <c r="B63" s="1"/>
      <c r="C63" s="113" t="s">
        <v>70</v>
      </c>
      <c r="D63" s="114"/>
      <c r="E63" s="114"/>
      <c r="F63" s="43"/>
      <c r="G63" s="112">
        <f>G61*1.6/27</f>
        <v>0</v>
      </c>
      <c r="H63" s="112"/>
      <c r="I63" s="44" t="s">
        <v>72</v>
      </c>
    </row>
    <row r="64" spans="1:9" ht="15.75" customHeight="1" thickBot="1" x14ac:dyDescent="0.35">
      <c r="A64" s="1"/>
      <c r="B64" s="1"/>
      <c r="C64" s="116" t="s">
        <v>92</v>
      </c>
      <c r="D64" s="117"/>
      <c r="E64" s="117"/>
      <c r="F64" s="48"/>
      <c r="G64" s="142">
        <f>G62*1.6/27</f>
        <v>0</v>
      </c>
      <c r="H64" s="142"/>
      <c r="I64" s="49" t="s">
        <v>72</v>
      </c>
    </row>
    <row r="65" spans="1:9" x14ac:dyDescent="0.3">
      <c r="A65" s="1"/>
      <c r="B65" s="113" t="s">
        <v>74</v>
      </c>
      <c r="C65" s="114"/>
      <c r="D65" s="114"/>
      <c r="E65" s="114"/>
      <c r="F65" s="43"/>
      <c r="G65" s="112">
        <f>G53*G55*(6/12)</f>
        <v>0</v>
      </c>
      <c r="H65" s="112"/>
      <c r="I65" s="44" t="s">
        <v>73</v>
      </c>
    </row>
    <row r="66" spans="1:9" ht="15" thickBot="1" x14ac:dyDescent="0.35">
      <c r="A66" s="1"/>
      <c r="B66" s="102" t="s">
        <v>93</v>
      </c>
      <c r="C66" s="103"/>
      <c r="D66" s="103"/>
      <c r="E66" s="103"/>
      <c r="F66" s="45"/>
      <c r="G66" s="101">
        <f>G53*G56*(6/12)</f>
        <v>0</v>
      </c>
      <c r="H66" s="101"/>
      <c r="I66" s="46" t="s">
        <v>73</v>
      </c>
    </row>
    <row r="67" spans="1:9" x14ac:dyDescent="0.3">
      <c r="A67" s="1"/>
      <c r="B67" s="104" t="s">
        <v>71</v>
      </c>
      <c r="C67" s="105"/>
      <c r="D67" s="105"/>
      <c r="E67" s="106"/>
      <c r="F67" s="43"/>
      <c r="G67" s="112">
        <f>G65*1.7/27</f>
        <v>0</v>
      </c>
      <c r="H67" s="112"/>
      <c r="I67" s="44" t="s">
        <v>72</v>
      </c>
    </row>
    <row r="68" spans="1:9" ht="15" thickBot="1" x14ac:dyDescent="0.35">
      <c r="A68" s="1"/>
      <c r="B68" s="107" t="s">
        <v>94</v>
      </c>
      <c r="C68" s="108"/>
      <c r="D68" s="108"/>
      <c r="E68" s="109"/>
      <c r="F68" s="45"/>
      <c r="G68" s="101">
        <f>G66*1.7/27</f>
        <v>0</v>
      </c>
      <c r="H68" s="101"/>
      <c r="I68" s="46" t="s">
        <v>72</v>
      </c>
    </row>
    <row r="69" spans="1:9" ht="20.399999999999999" x14ac:dyDescent="0.3">
      <c r="A69" s="1"/>
      <c r="B69" s="121" t="s">
        <v>75</v>
      </c>
      <c r="C69" s="122"/>
      <c r="D69" s="122"/>
      <c r="E69" s="123"/>
      <c r="F69" s="43"/>
      <c r="G69" s="120">
        <f>SUM(G63,G67)</f>
        <v>0</v>
      </c>
      <c r="H69" s="120"/>
      <c r="I69" s="50" t="s">
        <v>72</v>
      </c>
    </row>
    <row r="70" spans="1:9" ht="21" customHeight="1" thickBot="1" x14ac:dyDescent="0.35">
      <c r="A70" s="1"/>
      <c r="B70" s="124" t="s">
        <v>96</v>
      </c>
      <c r="C70" s="125"/>
      <c r="D70" s="125"/>
      <c r="E70" s="126"/>
      <c r="F70" s="45"/>
      <c r="G70" s="127">
        <f>SUM(G64,G68)</f>
        <v>0</v>
      </c>
      <c r="H70" s="127"/>
      <c r="I70" s="51" t="s">
        <v>72</v>
      </c>
    </row>
    <row r="71" spans="1:9" x14ac:dyDescent="0.3">
      <c r="A71" s="1"/>
      <c r="B71" s="1"/>
      <c r="C71" s="1"/>
      <c r="D71" s="1"/>
      <c r="E71" s="1"/>
      <c r="F71" s="1"/>
      <c r="G71" s="1"/>
      <c r="H71" s="1"/>
      <c r="I71" s="1"/>
    </row>
    <row r="72" spans="1:9" x14ac:dyDescent="0.3">
      <c r="A72" s="1"/>
      <c r="B72" s="1"/>
      <c r="C72" s="1"/>
      <c r="D72" s="1"/>
      <c r="E72" s="1"/>
      <c r="F72" s="1"/>
      <c r="G72" s="1"/>
      <c r="H72" s="1"/>
      <c r="I72" s="1"/>
    </row>
    <row r="73" spans="1:9" x14ac:dyDescent="0.3">
      <c r="A73" s="1"/>
      <c r="B73" s="1"/>
      <c r="C73" s="1"/>
      <c r="D73" s="1"/>
      <c r="E73" s="1"/>
      <c r="F73" s="1"/>
      <c r="G73" s="1"/>
      <c r="H73" s="1"/>
      <c r="I73" s="1"/>
    </row>
    <row r="74" spans="1:9" x14ac:dyDescent="0.3">
      <c r="A74" s="1"/>
      <c r="B74" s="41"/>
      <c r="C74" s="41"/>
      <c r="D74" s="41"/>
      <c r="E74" s="23">
        <f>G37</f>
        <v>0</v>
      </c>
      <c r="F74" s="41"/>
      <c r="G74" s="41"/>
      <c r="H74" s="41"/>
      <c r="I74" s="1"/>
    </row>
    <row r="75" spans="1:9" x14ac:dyDescent="0.3">
      <c r="A75" s="1"/>
      <c r="B75" s="41"/>
      <c r="C75" s="41"/>
      <c r="D75" s="41"/>
      <c r="E75" s="119">
        <f>D14</f>
        <v>0</v>
      </c>
      <c r="F75" s="118" t="s">
        <v>95</v>
      </c>
      <c r="G75" s="118"/>
      <c r="H75" s="41"/>
      <c r="I75" s="1"/>
    </row>
    <row r="76" spans="1:9" x14ac:dyDescent="0.3">
      <c r="A76" s="1"/>
      <c r="B76" s="56">
        <f>G35</f>
        <v>0.3</v>
      </c>
      <c r="C76" s="41"/>
      <c r="D76" s="41"/>
      <c r="E76" s="119"/>
      <c r="F76" s="41"/>
      <c r="G76" s="41"/>
      <c r="H76" s="118">
        <f>D12</f>
        <v>0</v>
      </c>
      <c r="I76" s="1"/>
    </row>
    <row r="77" spans="1:9" x14ac:dyDescent="0.3">
      <c r="A77" s="1"/>
      <c r="B77" s="41"/>
      <c r="C77" s="41"/>
      <c r="D77" s="41"/>
      <c r="E77" s="41"/>
      <c r="F77" s="41"/>
      <c r="G77" s="41"/>
      <c r="H77" s="118"/>
      <c r="I77" s="1"/>
    </row>
    <row r="78" spans="1:9" x14ac:dyDescent="0.3">
      <c r="A78" s="1"/>
      <c r="B78" s="41"/>
      <c r="C78" s="41"/>
      <c r="D78" s="41"/>
      <c r="E78" s="42">
        <f>D13</f>
        <v>0</v>
      </c>
      <c r="F78" s="41"/>
      <c r="G78" s="41"/>
      <c r="H78" s="41"/>
      <c r="I78" s="1"/>
    </row>
    <row r="79" spans="1:9" x14ac:dyDescent="0.3">
      <c r="A79" s="1"/>
      <c r="B79" s="1"/>
      <c r="C79" s="1"/>
      <c r="D79" s="1"/>
      <c r="E79" s="1"/>
      <c r="F79" s="1"/>
      <c r="G79" s="1"/>
      <c r="H79" s="1"/>
      <c r="I79" s="1"/>
    </row>
    <row r="80" spans="1:9" x14ac:dyDescent="0.3">
      <c r="A80" s="1"/>
      <c r="B80" s="1"/>
      <c r="C80" s="1"/>
      <c r="D80" s="1"/>
      <c r="E80" s="1"/>
      <c r="F80" s="1"/>
      <c r="G80" s="1"/>
      <c r="H80" s="1"/>
      <c r="I80" s="1"/>
    </row>
    <row r="81" spans="1:9" x14ac:dyDescent="0.3">
      <c r="A81" s="1"/>
      <c r="B81" s="1"/>
      <c r="C81" s="1"/>
      <c r="D81" s="12"/>
      <c r="E81" s="12"/>
      <c r="F81" s="1"/>
      <c r="G81" s="1"/>
      <c r="H81" s="12"/>
      <c r="I81" s="12"/>
    </row>
    <row r="82" spans="1:9" ht="15" thickBot="1" x14ac:dyDescent="0.35">
      <c r="A82" s="1"/>
      <c r="B82" s="76" t="s">
        <v>111</v>
      </c>
      <c r="C82" s="76"/>
      <c r="D82" s="136"/>
      <c r="E82" s="136"/>
      <c r="F82" s="136"/>
      <c r="G82" s="72" t="s">
        <v>3</v>
      </c>
      <c r="H82" s="135"/>
      <c r="I82" s="135"/>
    </row>
    <row r="83" spans="1:9" x14ac:dyDescent="0.3">
      <c r="A83" s="1"/>
      <c r="F83" s="1"/>
      <c r="G83" s="1"/>
      <c r="H83" s="1"/>
      <c r="I83" s="1"/>
    </row>
    <row r="84" spans="1:9" x14ac:dyDescent="0.3">
      <c r="A84" s="1"/>
      <c r="B84" s="1"/>
      <c r="C84" s="1"/>
      <c r="D84" s="1"/>
      <c r="E84" s="1"/>
      <c r="F84" s="1"/>
      <c r="G84" s="1"/>
      <c r="H84" s="1"/>
      <c r="I84" s="1"/>
    </row>
    <row r="85" spans="1:9" x14ac:dyDescent="0.3">
      <c r="A85" s="1"/>
      <c r="B85" s="1"/>
      <c r="C85" s="1"/>
      <c r="D85" s="1"/>
      <c r="E85" s="1"/>
      <c r="F85" s="1"/>
      <c r="G85" s="1"/>
      <c r="H85" s="1"/>
      <c r="I85" s="1"/>
    </row>
    <row r="86" spans="1:9" x14ac:dyDescent="0.3">
      <c r="A86" s="1"/>
      <c r="B86" s="1"/>
      <c r="C86" s="1"/>
      <c r="D86" s="1"/>
      <c r="E86" s="1"/>
      <c r="F86" s="1"/>
      <c r="G86" s="1"/>
      <c r="H86" s="1"/>
      <c r="I86" s="1"/>
    </row>
    <row r="87" spans="1:9" x14ac:dyDescent="0.3">
      <c r="A87" s="1"/>
      <c r="B87" s="1"/>
      <c r="C87" s="1"/>
      <c r="D87" s="1"/>
      <c r="E87" s="1"/>
      <c r="F87" s="1"/>
      <c r="G87" s="1"/>
      <c r="H87" s="1"/>
      <c r="I87" s="1"/>
    </row>
    <row r="88" spans="1:9" x14ac:dyDescent="0.3">
      <c r="A88" s="1"/>
      <c r="B88" s="1"/>
      <c r="C88" s="1"/>
      <c r="D88" s="1"/>
      <c r="E88" s="1"/>
      <c r="F88" s="1"/>
      <c r="G88" s="1"/>
      <c r="H88" s="1"/>
      <c r="I88" s="1"/>
    </row>
    <row r="89" spans="1:9" x14ac:dyDescent="0.3">
      <c r="A89" s="1"/>
      <c r="B89" s="1"/>
      <c r="C89" s="1"/>
      <c r="D89" s="1"/>
      <c r="E89" s="1"/>
      <c r="F89" s="1"/>
      <c r="G89" s="1"/>
      <c r="H89" s="1"/>
      <c r="I89" s="1"/>
    </row>
    <row r="90" spans="1:9" x14ac:dyDescent="0.3">
      <c r="A90" s="1"/>
      <c r="B90" s="1"/>
      <c r="C90" s="1"/>
      <c r="D90" s="1"/>
      <c r="E90" s="1"/>
      <c r="F90" s="1"/>
      <c r="G90" s="1"/>
      <c r="H90" s="1"/>
      <c r="I90" s="1"/>
    </row>
    <row r="91" spans="1:9" x14ac:dyDescent="0.3">
      <c r="A91" s="1"/>
      <c r="B91" s="1"/>
      <c r="C91" s="1"/>
      <c r="D91" s="1"/>
      <c r="E91" s="1"/>
      <c r="F91" s="1"/>
      <c r="G91" s="1"/>
      <c r="H91" s="1"/>
      <c r="I91" s="1"/>
    </row>
    <row r="92" spans="1:9" x14ac:dyDescent="0.3">
      <c r="A92" s="1"/>
      <c r="B92" s="1"/>
      <c r="C92" s="1"/>
      <c r="D92" s="1"/>
      <c r="E92" s="1"/>
      <c r="F92" s="1"/>
      <c r="G92" s="1"/>
      <c r="H92" s="1"/>
      <c r="I92" s="1"/>
    </row>
    <row r="93" spans="1:9" x14ac:dyDescent="0.3">
      <c r="A93" s="1"/>
      <c r="B93" s="1"/>
      <c r="C93" s="1"/>
      <c r="D93" s="1"/>
      <c r="E93" s="1"/>
      <c r="F93" s="1"/>
      <c r="G93" s="1"/>
      <c r="H93" s="1"/>
      <c r="I93" s="1"/>
    </row>
    <row r="94" spans="1:9" x14ac:dyDescent="0.3">
      <c r="A94" s="1"/>
      <c r="B94" s="1"/>
      <c r="C94" s="1"/>
      <c r="D94" s="1"/>
      <c r="E94" s="1"/>
      <c r="F94" s="1"/>
      <c r="G94" s="1"/>
      <c r="H94" s="1"/>
      <c r="I94" s="1"/>
    </row>
  </sheetData>
  <sheetProtection selectLockedCells="1"/>
  <mergeCells count="118">
    <mergeCell ref="B82:C82"/>
    <mergeCell ref="H82:I82"/>
    <mergeCell ref="D82:F82"/>
    <mergeCell ref="K17:P19"/>
    <mergeCell ref="K21:N21"/>
    <mergeCell ref="G29:H29"/>
    <mergeCell ref="B23:E23"/>
    <mergeCell ref="C20:E20"/>
    <mergeCell ref="A8:B8"/>
    <mergeCell ref="A12:B12"/>
    <mergeCell ref="G19:H19"/>
    <mergeCell ref="A39:B39"/>
    <mergeCell ref="L22:N22"/>
    <mergeCell ref="L23:N23"/>
    <mergeCell ref="L24:N24"/>
    <mergeCell ref="L33:M34"/>
    <mergeCell ref="A33:B33"/>
    <mergeCell ref="B25:E25"/>
    <mergeCell ref="G21:H21"/>
    <mergeCell ref="G23:H23"/>
    <mergeCell ref="G25:H25"/>
    <mergeCell ref="A19:B19"/>
    <mergeCell ref="G64:H64"/>
    <mergeCell ref="G62:H62"/>
    <mergeCell ref="C56:E56"/>
    <mergeCell ref="G56:H56"/>
    <mergeCell ref="C27:E27"/>
    <mergeCell ref="C29:E29"/>
    <mergeCell ref="C28:E28"/>
    <mergeCell ref="C30:E30"/>
    <mergeCell ref="C26:E26"/>
    <mergeCell ref="C37:E37"/>
    <mergeCell ref="G37:H37"/>
    <mergeCell ref="C33:E33"/>
    <mergeCell ref="G33:H33"/>
    <mergeCell ref="C35:E35"/>
    <mergeCell ref="G35:H35"/>
    <mergeCell ref="C40:E40"/>
    <mergeCell ref="C42:E42"/>
    <mergeCell ref="G27:H27"/>
    <mergeCell ref="G50:H50"/>
    <mergeCell ref="H76:H77"/>
    <mergeCell ref="E75:E76"/>
    <mergeCell ref="F75:G75"/>
    <mergeCell ref="G69:H69"/>
    <mergeCell ref="G67:H67"/>
    <mergeCell ref="B69:E69"/>
    <mergeCell ref="B70:E70"/>
    <mergeCell ref="G70:H70"/>
    <mergeCell ref="G68:H68"/>
    <mergeCell ref="G66:H66"/>
    <mergeCell ref="B66:E66"/>
    <mergeCell ref="B67:E67"/>
    <mergeCell ref="B68:E68"/>
    <mergeCell ref="G53:H53"/>
    <mergeCell ref="G55:H55"/>
    <mergeCell ref="G57:H57"/>
    <mergeCell ref="G59:H59"/>
    <mergeCell ref="G65:H65"/>
    <mergeCell ref="B65:E65"/>
    <mergeCell ref="A53:B53"/>
    <mergeCell ref="C53:E53"/>
    <mergeCell ref="C55:E55"/>
    <mergeCell ref="C59:E59"/>
    <mergeCell ref="C57:E57"/>
    <mergeCell ref="A54:B54"/>
    <mergeCell ref="A61:B61"/>
    <mergeCell ref="C61:E61"/>
    <mergeCell ref="G61:H61"/>
    <mergeCell ref="C63:E63"/>
    <mergeCell ref="G63:H63"/>
    <mergeCell ref="A62:B62"/>
    <mergeCell ref="C62:E62"/>
    <mergeCell ref="C64:E64"/>
    <mergeCell ref="A51:B51"/>
    <mergeCell ref="C51:D51"/>
    <mergeCell ref="E51:F51"/>
    <mergeCell ref="G51:H51"/>
    <mergeCell ref="A46:I47"/>
    <mergeCell ref="A48:B48"/>
    <mergeCell ref="C48:E48"/>
    <mergeCell ref="G48:H48"/>
    <mergeCell ref="A49:B49"/>
    <mergeCell ref="C49:E49"/>
    <mergeCell ref="G49:H49"/>
    <mergeCell ref="C5:D5"/>
    <mergeCell ref="C6:D6"/>
    <mergeCell ref="A50:B50"/>
    <mergeCell ref="C50:D50"/>
    <mergeCell ref="E50:F50"/>
    <mergeCell ref="C24:E24"/>
    <mergeCell ref="C22:E22"/>
    <mergeCell ref="B21:E21"/>
    <mergeCell ref="C19:E19"/>
    <mergeCell ref="A1:I2"/>
    <mergeCell ref="G3:H3"/>
    <mergeCell ref="G4:H4"/>
    <mergeCell ref="A3:B3"/>
    <mergeCell ref="A4:B4"/>
    <mergeCell ref="K11:O11"/>
    <mergeCell ref="G8:H8"/>
    <mergeCell ref="L13:M14"/>
    <mergeCell ref="G6:H6"/>
    <mergeCell ref="C3:E3"/>
    <mergeCell ref="C4:E4"/>
    <mergeCell ref="G5:H5"/>
    <mergeCell ref="K3:O3"/>
    <mergeCell ref="K4:K5"/>
    <mergeCell ref="L4:L5"/>
    <mergeCell ref="M4:M5"/>
    <mergeCell ref="N4:N5"/>
    <mergeCell ref="O4:O5"/>
    <mergeCell ref="K1:M1"/>
    <mergeCell ref="K2:M2"/>
    <mergeCell ref="A5:B5"/>
    <mergeCell ref="A6:B6"/>
    <mergeCell ref="E5:F5"/>
    <mergeCell ref="E6:F6"/>
  </mergeCells>
  <dataValidations disablePrompts="1" count="1">
    <dataValidation type="list" allowBlank="1" showInputMessage="1" showErrorMessage="1" sqref="G15" xr:uid="{00000000-0002-0000-0000-000000000000}">
      <formula1>$K$6:$K$10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94"/>
  <sheetViews>
    <sheetView topLeftCell="A82" workbookViewId="0">
      <selection activeCell="I92" sqref="I92"/>
    </sheetView>
  </sheetViews>
  <sheetFormatPr defaultRowHeight="14.4" x14ac:dyDescent="0.3"/>
  <cols>
    <col min="2" max="2" width="11.6640625" customWidth="1"/>
    <col min="10" max="10" width="8.109375" customWidth="1"/>
    <col min="14" max="14" width="15.33203125" customWidth="1"/>
    <col min="15" max="15" width="14.33203125" customWidth="1"/>
  </cols>
  <sheetData>
    <row r="1" spans="1:16" ht="15" customHeight="1" x14ac:dyDescent="0.3">
      <c r="A1" s="73" t="s">
        <v>97</v>
      </c>
      <c r="B1" s="73"/>
      <c r="C1" s="73"/>
      <c r="D1" s="73"/>
      <c r="E1" s="73"/>
      <c r="F1" s="73"/>
      <c r="G1" s="73"/>
      <c r="H1" s="73"/>
      <c r="I1" s="73"/>
      <c r="K1" s="92" t="s">
        <v>87</v>
      </c>
      <c r="L1" s="93"/>
      <c r="M1" s="94"/>
    </row>
    <row r="2" spans="1:16" ht="15" customHeight="1" thickBot="1" x14ac:dyDescent="0.35">
      <c r="A2" s="73"/>
      <c r="B2" s="73"/>
      <c r="C2" s="73"/>
      <c r="D2" s="73"/>
      <c r="E2" s="73"/>
      <c r="F2" s="73"/>
      <c r="G2" s="73"/>
      <c r="H2" s="73"/>
      <c r="I2" s="73"/>
      <c r="K2" s="95" t="s">
        <v>88</v>
      </c>
      <c r="L2" s="96"/>
      <c r="M2" s="97"/>
    </row>
    <row r="3" spans="1:16" ht="16.2" thickBot="1" x14ac:dyDescent="0.35">
      <c r="A3" s="76" t="s">
        <v>0</v>
      </c>
      <c r="B3" s="76"/>
      <c r="C3" s="82"/>
      <c r="D3" s="82"/>
      <c r="E3" s="82"/>
      <c r="G3" s="144"/>
      <c r="H3" s="144"/>
      <c r="I3" s="1"/>
      <c r="K3" s="145" t="s">
        <v>30</v>
      </c>
      <c r="L3" s="86"/>
      <c r="M3" s="86"/>
      <c r="N3" s="86"/>
      <c r="O3" s="87"/>
    </row>
    <row r="4" spans="1:16" ht="15" thickBot="1" x14ac:dyDescent="0.35">
      <c r="A4" s="76" t="s">
        <v>1</v>
      </c>
      <c r="B4" s="76"/>
      <c r="C4" s="83"/>
      <c r="D4" s="83"/>
      <c r="E4" s="83"/>
      <c r="F4" s="34" t="s">
        <v>6</v>
      </c>
      <c r="G4" s="75" t="s">
        <v>107</v>
      </c>
      <c r="H4" s="75"/>
      <c r="I4" s="1"/>
      <c r="K4" s="88" t="s">
        <v>31</v>
      </c>
      <c r="L4" s="89" t="s">
        <v>37</v>
      </c>
      <c r="M4" s="89" t="s">
        <v>38</v>
      </c>
      <c r="N4" s="90" t="s">
        <v>36</v>
      </c>
      <c r="O4" s="91" t="s">
        <v>86</v>
      </c>
    </row>
    <row r="5" spans="1:16" ht="15" thickBot="1" x14ac:dyDescent="0.35">
      <c r="A5" s="76" t="s">
        <v>2</v>
      </c>
      <c r="B5" s="76"/>
      <c r="C5" s="83"/>
      <c r="D5" s="83"/>
      <c r="E5" s="76" t="s">
        <v>4</v>
      </c>
      <c r="F5" s="76"/>
      <c r="G5" s="75"/>
      <c r="H5" s="75"/>
      <c r="I5" s="1"/>
      <c r="K5" s="88"/>
      <c r="L5" s="89"/>
      <c r="M5" s="89"/>
      <c r="N5" s="90"/>
      <c r="O5" s="91"/>
    </row>
    <row r="6" spans="1:16" ht="15" thickBot="1" x14ac:dyDescent="0.35">
      <c r="A6" s="76" t="s">
        <v>3</v>
      </c>
      <c r="B6" s="76"/>
      <c r="C6" s="98">
        <f ca="1">NOW()</f>
        <v>43973.737729166663</v>
      </c>
      <c r="D6" s="98"/>
      <c r="E6" s="76" t="s">
        <v>3</v>
      </c>
      <c r="F6" s="76"/>
      <c r="G6" s="81"/>
      <c r="H6" s="81"/>
      <c r="I6" s="1"/>
      <c r="K6" s="7" t="s">
        <v>32</v>
      </c>
      <c r="L6" s="6">
        <v>3</v>
      </c>
      <c r="M6" s="6">
        <v>6</v>
      </c>
      <c r="N6" s="6">
        <f>(2*L6) + 6</f>
        <v>12</v>
      </c>
      <c r="O6" s="10">
        <v>4.5</v>
      </c>
    </row>
    <row r="7" spans="1:16" x14ac:dyDescent="0.3">
      <c r="A7" s="1"/>
      <c r="B7" s="1"/>
      <c r="C7" s="1"/>
      <c r="D7" s="1"/>
      <c r="E7" s="1"/>
      <c r="F7" s="1"/>
      <c r="G7" s="1"/>
      <c r="H7" s="1"/>
      <c r="I7" s="1"/>
      <c r="K7" s="7" t="s">
        <v>29</v>
      </c>
      <c r="L7" s="6">
        <v>6</v>
      </c>
      <c r="M7" s="6">
        <v>12</v>
      </c>
      <c r="N7" s="6">
        <f t="shared" ref="N7:N10" si="0">(2*L7) + 6</f>
        <v>18</v>
      </c>
      <c r="O7" s="10">
        <v>6.5</v>
      </c>
    </row>
    <row r="8" spans="1:16" ht="15" thickBot="1" x14ac:dyDescent="0.35">
      <c r="A8" s="115" t="s">
        <v>7</v>
      </c>
      <c r="B8" s="115"/>
      <c r="C8" s="37" t="s">
        <v>8</v>
      </c>
      <c r="D8" s="57"/>
      <c r="E8" s="41" t="s">
        <v>11</v>
      </c>
      <c r="F8" s="60" t="s">
        <v>5</v>
      </c>
      <c r="G8" s="78">
        <v>1</v>
      </c>
      <c r="H8" s="78"/>
      <c r="I8" s="1"/>
      <c r="K8" s="7" t="s">
        <v>33</v>
      </c>
      <c r="L8" s="6">
        <v>9</v>
      </c>
      <c r="M8" s="6">
        <v>18</v>
      </c>
      <c r="N8" s="6">
        <f t="shared" si="0"/>
        <v>24</v>
      </c>
      <c r="O8" s="10">
        <v>9</v>
      </c>
    </row>
    <row r="9" spans="1:16" ht="15" thickBot="1" x14ac:dyDescent="0.35">
      <c r="A9" s="35"/>
      <c r="B9" s="35"/>
      <c r="C9" s="37" t="s">
        <v>9</v>
      </c>
      <c r="D9" s="58"/>
      <c r="E9" s="41" t="s">
        <v>12</v>
      </c>
      <c r="F9" s="41"/>
      <c r="G9" s="64"/>
      <c r="H9" s="64"/>
      <c r="I9" s="1"/>
      <c r="K9" s="7" t="s">
        <v>34</v>
      </c>
      <c r="L9" s="6">
        <v>12</v>
      </c>
      <c r="M9" s="6">
        <v>24</v>
      </c>
      <c r="N9" s="6">
        <f t="shared" si="0"/>
        <v>30</v>
      </c>
      <c r="O9" s="10">
        <v>11.5</v>
      </c>
    </row>
    <row r="10" spans="1:16" ht="15" thickBot="1" x14ac:dyDescent="0.35">
      <c r="A10" s="35"/>
      <c r="B10" s="35"/>
      <c r="C10" s="37" t="s">
        <v>10</v>
      </c>
      <c r="D10" s="58"/>
      <c r="E10" s="41" t="s">
        <v>13</v>
      </c>
      <c r="F10" s="41"/>
      <c r="G10" s="64"/>
      <c r="H10" s="64"/>
      <c r="I10" s="1"/>
      <c r="K10" s="8" t="s">
        <v>35</v>
      </c>
      <c r="L10" s="9">
        <v>15</v>
      </c>
      <c r="M10" s="9">
        <v>30</v>
      </c>
      <c r="N10" s="9">
        <f t="shared" si="0"/>
        <v>36</v>
      </c>
      <c r="O10" s="11">
        <v>13</v>
      </c>
    </row>
    <row r="11" spans="1:16" ht="15" thickBot="1" x14ac:dyDescent="0.35">
      <c r="A11" s="35"/>
      <c r="B11" s="35"/>
      <c r="C11" s="41"/>
      <c r="D11" s="59"/>
      <c r="E11" s="41"/>
      <c r="F11" s="41"/>
      <c r="G11" s="52"/>
      <c r="H11" s="41"/>
      <c r="I11" s="1"/>
      <c r="K11" s="77" t="s">
        <v>85</v>
      </c>
      <c r="L11" s="77"/>
      <c r="M11" s="77"/>
      <c r="N11" s="77"/>
      <c r="O11" s="77"/>
    </row>
    <row r="12" spans="1:16" ht="15" thickBot="1" x14ac:dyDescent="0.35">
      <c r="A12" s="115" t="s">
        <v>14</v>
      </c>
      <c r="B12" s="115"/>
      <c r="C12" s="37" t="s">
        <v>15</v>
      </c>
      <c r="D12" s="57"/>
      <c r="E12" s="41" t="s">
        <v>13</v>
      </c>
      <c r="F12" s="37"/>
      <c r="G12" s="66"/>
      <c r="H12" s="41"/>
      <c r="I12" s="1"/>
      <c r="P12" s="17" t="s">
        <v>41</v>
      </c>
    </row>
    <row r="13" spans="1:16" ht="15" thickBot="1" x14ac:dyDescent="0.35">
      <c r="A13" s="1"/>
      <c r="B13" s="12"/>
      <c r="C13" s="60" t="s">
        <v>16</v>
      </c>
      <c r="D13" s="58"/>
      <c r="E13" s="41" t="s">
        <v>13</v>
      </c>
      <c r="F13" s="41"/>
      <c r="G13" s="41"/>
      <c r="H13" s="41"/>
      <c r="I13" s="1"/>
      <c r="L13" s="79" t="s">
        <v>45</v>
      </c>
      <c r="M13" s="79"/>
      <c r="P13" s="19" t="s">
        <v>42</v>
      </c>
    </row>
    <row r="14" spans="1:16" ht="15" thickBot="1" x14ac:dyDescent="0.35">
      <c r="A14" s="1"/>
      <c r="B14" s="1"/>
      <c r="C14" s="37"/>
      <c r="D14" s="66"/>
      <c r="E14" s="41"/>
      <c r="F14" s="41"/>
      <c r="G14" s="41"/>
      <c r="H14" s="41"/>
      <c r="I14" s="1"/>
      <c r="L14" s="80"/>
      <c r="M14" s="80"/>
      <c r="P14" s="18" t="s">
        <v>43</v>
      </c>
    </row>
    <row r="15" spans="1:16" ht="16.8" thickBot="1" x14ac:dyDescent="0.4">
      <c r="A15" s="1"/>
      <c r="B15" s="1"/>
      <c r="C15" s="37" t="s">
        <v>102</v>
      </c>
      <c r="D15" s="67">
        <f>LOOKUP(G15,K6:K10,L6:L10)</f>
        <v>6</v>
      </c>
      <c r="E15" s="62" t="s">
        <v>20</v>
      </c>
      <c r="F15" s="37" t="s">
        <v>104</v>
      </c>
      <c r="G15" s="65" t="s">
        <v>29</v>
      </c>
      <c r="H15" s="41"/>
      <c r="I15" s="1"/>
      <c r="L15" s="36" t="s">
        <v>44</v>
      </c>
      <c r="M15" s="23" t="e">
        <f>((LOOKUP(G15,K6:K10,O6:O10)*G19)/(1.486*((D9/100)^0.5)))^1.5</f>
        <v>#NUM!</v>
      </c>
    </row>
    <row r="16" spans="1:16" ht="16.8" thickBot="1" x14ac:dyDescent="0.4">
      <c r="A16" s="1"/>
      <c r="B16" s="1"/>
      <c r="C16" s="37" t="s">
        <v>103</v>
      </c>
      <c r="D16" s="63">
        <f>LOOKUP(G15,K6:K10,M6:M10)</f>
        <v>12</v>
      </c>
      <c r="E16" s="41" t="s">
        <v>20</v>
      </c>
      <c r="F16" s="41"/>
      <c r="G16" s="41"/>
      <c r="H16" s="41"/>
      <c r="I16" s="1"/>
    </row>
    <row r="17" spans="1:16" ht="15.75" customHeight="1" thickBot="1" x14ac:dyDescent="0.35">
      <c r="A17" s="1"/>
      <c r="B17" s="1"/>
      <c r="C17" s="37" t="s">
        <v>17</v>
      </c>
      <c r="D17" s="61">
        <f>LOOKUP(G15,K6:K10,N6:N10)</f>
        <v>18</v>
      </c>
      <c r="E17" s="41" t="s">
        <v>20</v>
      </c>
      <c r="F17" s="41"/>
      <c r="G17" s="41"/>
      <c r="H17" s="41"/>
      <c r="I17" s="1"/>
      <c r="K17" s="137" t="s">
        <v>110</v>
      </c>
      <c r="L17" s="138"/>
      <c r="M17" s="138"/>
      <c r="N17" s="138"/>
      <c r="O17" s="138"/>
      <c r="P17" s="138"/>
    </row>
    <row r="18" spans="1:16" x14ac:dyDescent="0.3">
      <c r="A18" s="1"/>
      <c r="B18" s="1"/>
      <c r="C18" s="1"/>
      <c r="D18" s="1"/>
      <c r="E18" s="1"/>
      <c r="F18" s="1"/>
      <c r="G18" s="1"/>
      <c r="H18" s="1"/>
      <c r="I18" s="1"/>
      <c r="K18" s="138"/>
      <c r="L18" s="138"/>
      <c r="M18" s="138"/>
      <c r="N18" s="138"/>
      <c r="O18" s="138"/>
      <c r="P18" s="138"/>
    </row>
    <row r="19" spans="1:16" ht="15" thickBot="1" x14ac:dyDescent="0.35">
      <c r="A19" s="115" t="s">
        <v>46</v>
      </c>
      <c r="B19" s="115"/>
      <c r="C19" s="100" t="s">
        <v>22</v>
      </c>
      <c r="D19" s="100"/>
      <c r="E19" s="100"/>
      <c r="F19" s="41"/>
      <c r="G19" s="140" t="e">
        <f>((D12^0.1667)/(21.6*LOG10(D12/(D15/12))+14))</f>
        <v>#NUM!</v>
      </c>
      <c r="H19" s="140"/>
      <c r="I19" s="1"/>
      <c r="K19" s="138"/>
      <c r="L19" s="138"/>
      <c r="M19" s="138"/>
      <c r="N19" s="138"/>
      <c r="O19" s="138"/>
      <c r="P19" s="138"/>
    </row>
    <row r="20" spans="1:16" x14ac:dyDescent="0.3">
      <c r="A20" s="1"/>
      <c r="B20" s="1"/>
      <c r="C20" s="99" t="s">
        <v>101</v>
      </c>
      <c r="D20" s="99"/>
      <c r="E20" s="99"/>
      <c r="F20" s="1"/>
      <c r="G20" s="1"/>
      <c r="H20" s="1"/>
      <c r="I20" s="1"/>
      <c r="O20" s="1"/>
    </row>
    <row r="21" spans="1:16" ht="15" thickBot="1" x14ac:dyDescent="0.35">
      <c r="A21" s="1"/>
      <c r="B21" s="100" t="s">
        <v>23</v>
      </c>
      <c r="C21" s="100"/>
      <c r="D21" s="100"/>
      <c r="E21" s="100"/>
      <c r="F21" s="41"/>
      <c r="G21" s="131">
        <f>(2*D13*D12)/3</f>
        <v>0</v>
      </c>
      <c r="H21" s="131"/>
      <c r="I21" s="41" t="s">
        <v>76</v>
      </c>
      <c r="O21" s="1"/>
    </row>
    <row r="22" spans="1:16" ht="14.4" customHeight="1" thickBot="1" x14ac:dyDescent="0.35">
      <c r="A22" s="1"/>
      <c r="B22" s="1"/>
      <c r="C22" s="99" t="s">
        <v>101</v>
      </c>
      <c r="D22" s="99"/>
      <c r="E22" s="99"/>
      <c r="F22" s="1"/>
      <c r="G22" s="4"/>
      <c r="H22" s="4"/>
      <c r="I22" s="1"/>
      <c r="K22" s="139" t="s">
        <v>57</v>
      </c>
      <c r="L22" s="139"/>
      <c r="M22" s="139"/>
      <c r="N22" s="139"/>
      <c r="O22" s="1"/>
    </row>
    <row r="23" spans="1:16" ht="15" customHeight="1" thickBot="1" x14ac:dyDescent="0.35">
      <c r="A23" s="1"/>
      <c r="B23" s="100" t="s">
        <v>24</v>
      </c>
      <c r="C23" s="100"/>
      <c r="D23" s="100"/>
      <c r="E23" s="100"/>
      <c r="F23" s="41"/>
      <c r="G23" s="131" t="e">
        <f>D13+((8*(D12^2))/(3*D13))</f>
        <v>#DIV/0!</v>
      </c>
      <c r="H23" s="131"/>
      <c r="I23" s="41" t="s">
        <v>13</v>
      </c>
      <c r="K23" s="35" t="s">
        <v>8</v>
      </c>
      <c r="L23" s="141" t="s">
        <v>58</v>
      </c>
      <c r="M23" s="141"/>
      <c r="N23" s="141"/>
      <c r="O23" s="1"/>
    </row>
    <row r="24" spans="1:16" ht="14.4" customHeight="1" x14ac:dyDescent="0.3">
      <c r="A24" s="1"/>
      <c r="B24" s="1"/>
      <c r="C24" s="99" t="s">
        <v>101</v>
      </c>
      <c r="D24" s="99"/>
      <c r="E24" s="99"/>
      <c r="F24" s="1"/>
      <c r="G24" s="4"/>
      <c r="H24" s="4"/>
      <c r="I24" s="1"/>
      <c r="K24" s="35" t="s">
        <v>9</v>
      </c>
      <c r="L24" s="141" t="s">
        <v>59</v>
      </c>
      <c r="M24" s="141"/>
      <c r="N24" s="141"/>
      <c r="O24" s="1"/>
    </row>
    <row r="25" spans="1:16" ht="15" customHeight="1" thickBot="1" x14ac:dyDescent="0.35">
      <c r="A25" s="1"/>
      <c r="B25" s="100" t="s">
        <v>25</v>
      </c>
      <c r="C25" s="100"/>
      <c r="D25" s="100"/>
      <c r="E25" s="100"/>
      <c r="F25" s="41"/>
      <c r="G25" s="131" t="e">
        <f>G21/G23</f>
        <v>#DIV/0!</v>
      </c>
      <c r="H25" s="131"/>
      <c r="I25" s="41" t="s">
        <v>13</v>
      </c>
      <c r="K25" s="35" t="s">
        <v>10</v>
      </c>
      <c r="L25" s="141" t="s">
        <v>60</v>
      </c>
      <c r="M25" s="141"/>
      <c r="N25" s="141"/>
      <c r="O25" s="1"/>
    </row>
    <row r="26" spans="1:16" ht="15" customHeight="1" thickBot="1" x14ac:dyDescent="0.35">
      <c r="A26" s="1"/>
      <c r="B26" s="1"/>
      <c r="C26" s="99" t="s">
        <v>101</v>
      </c>
      <c r="D26" s="99"/>
      <c r="E26" s="99"/>
      <c r="F26" s="1"/>
      <c r="G26" s="5"/>
      <c r="H26" s="5"/>
      <c r="I26" s="1"/>
      <c r="K26" s="35" t="s">
        <v>15</v>
      </c>
      <c r="L26" s="141" t="s">
        <v>61</v>
      </c>
      <c r="M26" s="141"/>
      <c r="N26" s="141"/>
      <c r="O26" s="1"/>
    </row>
    <row r="27" spans="1:16" ht="15" customHeight="1" thickBot="1" x14ac:dyDescent="0.35">
      <c r="A27" s="68" t="s">
        <v>39</v>
      </c>
      <c r="B27" s="24">
        <f>LOOKUP(G15,K6:K10,O6:O10)</f>
        <v>6.5</v>
      </c>
      <c r="C27" s="100" t="s">
        <v>26</v>
      </c>
      <c r="D27" s="100"/>
      <c r="E27" s="100"/>
      <c r="F27" s="41"/>
      <c r="G27" s="134" t="e">
        <f>(1.486*((G25)^0.667)*((D9/100)^0.5))/G19</f>
        <v>#DIV/0!</v>
      </c>
      <c r="H27" s="134"/>
      <c r="I27" s="41" t="s">
        <v>28</v>
      </c>
      <c r="K27" s="35" t="s">
        <v>16</v>
      </c>
      <c r="L27" s="69" t="s">
        <v>63</v>
      </c>
      <c r="M27" s="69"/>
      <c r="N27" s="69"/>
    </row>
    <row r="28" spans="1:16" ht="18" customHeight="1" thickBot="1" x14ac:dyDescent="0.35">
      <c r="A28" s="1"/>
      <c r="B28" s="1"/>
      <c r="C28" s="99" t="s">
        <v>100</v>
      </c>
      <c r="D28" s="99"/>
      <c r="E28" s="99"/>
      <c r="F28" s="1"/>
      <c r="G28" s="15" t="e">
        <f>IF(G27&lt;LOOKUP(G15,K6:K10,O6:O10),"PASS"," ")</f>
        <v>#DIV/0!</v>
      </c>
      <c r="H28" s="16" t="e">
        <f>IF(G27&gt;LOOKUP(G15,K6:K10,O6:O10),"FAIL","  ")</f>
        <v>#DIV/0!</v>
      </c>
      <c r="I28" s="1"/>
      <c r="K28" s="35" t="s">
        <v>55</v>
      </c>
      <c r="L28" s="69" t="s">
        <v>66</v>
      </c>
      <c r="M28" s="69"/>
      <c r="N28" s="69"/>
    </row>
    <row r="29" spans="1:16" ht="15" customHeight="1" thickBot="1" x14ac:dyDescent="0.35">
      <c r="A29" s="68" t="s">
        <v>40</v>
      </c>
      <c r="B29" s="24">
        <f>D8</f>
        <v>0</v>
      </c>
      <c r="C29" s="133" t="s">
        <v>27</v>
      </c>
      <c r="D29" s="100"/>
      <c r="E29" s="100"/>
      <c r="F29" s="41"/>
      <c r="G29" s="134" t="e">
        <f>G21*G27</f>
        <v>#DIV/0!</v>
      </c>
      <c r="H29" s="134"/>
      <c r="I29" s="41" t="s">
        <v>11</v>
      </c>
      <c r="K29" s="35" t="s">
        <v>56</v>
      </c>
      <c r="L29" s="69" t="s">
        <v>65</v>
      </c>
      <c r="M29" s="69"/>
      <c r="N29" s="69"/>
    </row>
    <row r="30" spans="1:16" ht="14.4" customHeight="1" x14ac:dyDescent="0.3">
      <c r="A30" s="1"/>
      <c r="B30" s="1"/>
      <c r="C30" s="99" t="s">
        <v>99</v>
      </c>
      <c r="D30" s="99"/>
      <c r="E30" s="99"/>
      <c r="F30" s="1"/>
      <c r="G30" s="13" t="e">
        <f>IF(G29&gt;D8, "PASS", "")</f>
        <v>#DIV/0!</v>
      </c>
      <c r="H30" s="14" t="e">
        <f>IF(G29&lt;D8, "FAIL", "")</f>
        <v>#DIV/0!</v>
      </c>
      <c r="I30" s="1"/>
      <c r="K30" s="35" t="s">
        <v>17</v>
      </c>
      <c r="L30" s="69" t="s">
        <v>67</v>
      </c>
      <c r="M30" s="69"/>
      <c r="N30" s="69"/>
    </row>
    <row r="31" spans="1:16" x14ac:dyDescent="0.3">
      <c r="A31" s="1"/>
      <c r="B31" s="1"/>
      <c r="C31" s="1"/>
      <c r="D31" s="1"/>
      <c r="E31" s="1"/>
      <c r="F31" s="1"/>
      <c r="G31" s="1"/>
      <c r="H31" s="1"/>
      <c r="I31" s="1"/>
    </row>
    <row r="32" spans="1:16" x14ac:dyDescent="0.3">
      <c r="A32" s="1"/>
      <c r="B32" s="1"/>
      <c r="C32" s="1"/>
      <c r="D32" s="1"/>
      <c r="E32" s="1"/>
      <c r="F32" s="1"/>
      <c r="G32" s="1"/>
      <c r="H32" s="1"/>
      <c r="I32" s="1"/>
    </row>
    <row r="33" spans="1:13" ht="15" thickBot="1" x14ac:dyDescent="0.35">
      <c r="A33" s="115" t="s">
        <v>54</v>
      </c>
      <c r="B33" s="115"/>
      <c r="C33" s="100" t="s">
        <v>49</v>
      </c>
      <c r="D33" s="100"/>
      <c r="E33" s="100"/>
      <c r="F33" s="41"/>
      <c r="G33" s="131">
        <v>0.3</v>
      </c>
      <c r="H33" s="131"/>
      <c r="I33" s="41" t="s">
        <v>13</v>
      </c>
      <c r="L33" s="79" t="s">
        <v>77</v>
      </c>
      <c r="M33" s="79"/>
    </row>
    <row r="34" spans="1:13" ht="15" thickBot="1" x14ac:dyDescent="0.35">
      <c r="A34" s="1"/>
      <c r="B34" s="1"/>
      <c r="C34" s="41"/>
      <c r="D34" s="41"/>
      <c r="E34" s="41"/>
      <c r="F34" s="41"/>
      <c r="G34" s="41"/>
      <c r="H34" s="41"/>
      <c r="I34" s="41"/>
      <c r="L34" s="80"/>
      <c r="M34" s="80"/>
    </row>
    <row r="35" spans="1:13" ht="15" thickBot="1" x14ac:dyDescent="0.35">
      <c r="A35" s="1"/>
      <c r="B35" s="1"/>
      <c r="C35" s="100" t="s">
        <v>48</v>
      </c>
      <c r="D35" s="100"/>
      <c r="E35" s="100"/>
      <c r="F35" s="41"/>
      <c r="G35" s="131">
        <f>D12+G33</f>
        <v>0.3</v>
      </c>
      <c r="H35" s="132"/>
      <c r="I35" s="41" t="s">
        <v>13</v>
      </c>
      <c r="L35" s="36" t="s">
        <v>78</v>
      </c>
      <c r="M35" s="23" t="e">
        <f>G37+((8*(G35^2))/(3*G37))</f>
        <v>#DIV/0!</v>
      </c>
    </row>
    <row r="36" spans="1:13" x14ac:dyDescent="0.3">
      <c r="A36" s="1"/>
      <c r="B36" s="1"/>
      <c r="C36" s="41"/>
      <c r="D36" s="41"/>
      <c r="E36" s="41"/>
      <c r="F36" s="41"/>
      <c r="G36" s="41"/>
      <c r="H36" s="41"/>
      <c r="I36" s="41"/>
    </row>
    <row r="37" spans="1:13" ht="15" thickBot="1" x14ac:dyDescent="0.35">
      <c r="A37" s="1"/>
      <c r="B37" s="1"/>
      <c r="C37" s="100" t="s">
        <v>84</v>
      </c>
      <c r="D37" s="100"/>
      <c r="E37" s="100"/>
      <c r="F37" s="41"/>
      <c r="G37" s="131" t="e">
        <f>D13*((G35/D12)^0.5)</f>
        <v>#DIV/0!</v>
      </c>
      <c r="H37" s="131"/>
      <c r="I37" s="41" t="s">
        <v>13</v>
      </c>
    </row>
    <row r="38" spans="1:13" ht="15" thickBot="1" x14ac:dyDescent="0.35">
      <c r="A38" s="1"/>
      <c r="B38" s="1"/>
      <c r="C38" s="35"/>
      <c r="D38" s="35"/>
      <c r="E38" s="35"/>
      <c r="F38" s="1"/>
      <c r="I38" s="1"/>
    </row>
    <row r="39" spans="1:13" x14ac:dyDescent="0.3">
      <c r="A39" s="115" t="s">
        <v>47</v>
      </c>
      <c r="B39" s="115"/>
      <c r="C39" s="26"/>
      <c r="D39" s="27"/>
      <c r="E39" s="27"/>
      <c r="F39" s="27"/>
      <c r="G39" s="27"/>
      <c r="H39" s="27"/>
      <c r="I39" s="28"/>
    </row>
    <row r="40" spans="1:13" ht="21" customHeight="1" x14ac:dyDescent="0.35">
      <c r="A40" s="1"/>
      <c r="B40" s="1"/>
      <c r="C40" s="133" t="s">
        <v>51</v>
      </c>
      <c r="D40" s="115"/>
      <c r="E40" s="115"/>
      <c r="F40" s="33">
        <f>D12</f>
        <v>0</v>
      </c>
      <c r="G40" s="33" t="s">
        <v>53</v>
      </c>
      <c r="H40" s="33">
        <f>D13</f>
        <v>0</v>
      </c>
      <c r="I40" s="29"/>
    </row>
    <row r="41" spans="1:13" ht="21" x14ac:dyDescent="0.4">
      <c r="A41" s="1"/>
      <c r="B41" s="1"/>
      <c r="C41" s="55"/>
      <c r="D41" s="38"/>
      <c r="E41" s="38"/>
      <c r="F41" s="30"/>
      <c r="G41" s="30"/>
      <c r="H41" s="30"/>
      <c r="I41" s="29"/>
    </row>
    <row r="42" spans="1:13" ht="21" customHeight="1" x14ac:dyDescent="0.35">
      <c r="A42" s="1"/>
      <c r="B42" s="1"/>
      <c r="C42" s="133" t="s">
        <v>52</v>
      </c>
      <c r="D42" s="115"/>
      <c r="E42" s="115"/>
      <c r="F42" s="33">
        <f>G35</f>
        <v>0.3</v>
      </c>
      <c r="G42" s="33" t="s">
        <v>53</v>
      </c>
      <c r="H42" s="33" t="e">
        <f>G37</f>
        <v>#DIV/0!</v>
      </c>
      <c r="I42" s="29"/>
    </row>
    <row r="43" spans="1:13" ht="15" thickBot="1" x14ac:dyDescent="0.35">
      <c r="A43" s="1"/>
      <c r="B43" s="1"/>
      <c r="C43" s="31"/>
      <c r="D43" s="25"/>
      <c r="E43" s="25"/>
      <c r="F43" s="25"/>
      <c r="G43" s="25"/>
      <c r="H43" s="25"/>
      <c r="I43" s="32"/>
    </row>
    <row r="44" spans="1:13" x14ac:dyDescent="0.3">
      <c r="A44" s="1"/>
      <c r="B44" s="1"/>
      <c r="C44" s="1"/>
      <c r="D44" s="1"/>
      <c r="E44" s="1"/>
      <c r="F44" s="1"/>
      <c r="G44" s="1"/>
      <c r="H44" s="1"/>
      <c r="I44" s="1"/>
    </row>
    <row r="45" spans="1:13" s="70" customFormat="1" x14ac:dyDescent="0.3">
      <c r="A45" s="1"/>
      <c r="B45" s="1"/>
      <c r="C45" s="1"/>
      <c r="D45" s="1"/>
      <c r="E45" s="1"/>
      <c r="F45" s="1"/>
      <c r="G45" s="1"/>
      <c r="H45" s="1"/>
      <c r="I45" s="1"/>
    </row>
    <row r="46" spans="1:13" x14ac:dyDescent="0.3">
      <c r="A46" s="73" t="s">
        <v>106</v>
      </c>
      <c r="B46" s="73"/>
      <c r="C46" s="73"/>
      <c r="D46" s="73"/>
      <c r="E46" s="73"/>
      <c r="F46" s="73"/>
      <c r="G46" s="73"/>
      <c r="H46" s="73"/>
      <c r="I46" s="73"/>
    </row>
    <row r="47" spans="1:13" x14ac:dyDescent="0.3">
      <c r="A47" s="73"/>
      <c r="B47" s="73"/>
      <c r="C47" s="73"/>
      <c r="D47" s="73"/>
      <c r="E47" s="73"/>
      <c r="F47" s="73"/>
      <c r="G47" s="73"/>
      <c r="H47" s="73"/>
      <c r="I47" s="73"/>
    </row>
    <row r="48" spans="1:13" ht="15" thickBot="1" x14ac:dyDescent="0.35">
      <c r="A48" s="76" t="s">
        <v>0</v>
      </c>
      <c r="B48" s="76"/>
      <c r="C48" s="75">
        <f>C3</f>
        <v>0</v>
      </c>
      <c r="D48" s="75"/>
      <c r="E48" s="75"/>
      <c r="F48" s="34" t="s">
        <v>5</v>
      </c>
      <c r="G48" s="75">
        <f>G8</f>
        <v>1</v>
      </c>
      <c r="H48" s="75"/>
      <c r="I48" s="1"/>
    </row>
    <row r="49" spans="1:9" ht="15" thickBot="1" x14ac:dyDescent="0.35">
      <c r="A49" s="76" t="s">
        <v>1</v>
      </c>
      <c r="B49" s="76"/>
      <c r="C49" s="81">
        <f>C4</f>
        <v>0</v>
      </c>
      <c r="D49" s="81"/>
      <c r="E49" s="81"/>
      <c r="F49" s="34" t="s">
        <v>6</v>
      </c>
      <c r="G49" s="81" t="str">
        <f>G4</f>
        <v>MD</v>
      </c>
      <c r="H49" s="81"/>
      <c r="I49" s="1"/>
    </row>
    <row r="50" spans="1:9" ht="15" thickBot="1" x14ac:dyDescent="0.35">
      <c r="A50" s="76" t="s">
        <v>2</v>
      </c>
      <c r="B50" s="76"/>
      <c r="C50" s="81">
        <f>C5</f>
        <v>0</v>
      </c>
      <c r="D50" s="81"/>
      <c r="E50" s="76" t="s">
        <v>4</v>
      </c>
      <c r="F50" s="76"/>
      <c r="G50" s="75"/>
      <c r="H50" s="75"/>
      <c r="I50" s="1"/>
    </row>
    <row r="51" spans="1:9" ht="15" thickBot="1" x14ac:dyDescent="0.35">
      <c r="A51" s="76" t="s">
        <v>3</v>
      </c>
      <c r="B51" s="76"/>
      <c r="C51" s="98">
        <f ca="1">C6</f>
        <v>43973.737729166663</v>
      </c>
      <c r="D51" s="98"/>
      <c r="E51" s="76" t="s">
        <v>3</v>
      </c>
      <c r="F51" s="76"/>
      <c r="G51" s="81"/>
      <c r="H51" s="81"/>
      <c r="I51" s="1"/>
    </row>
    <row r="52" spans="1:9" x14ac:dyDescent="0.3">
      <c r="A52" s="1"/>
      <c r="B52" s="1"/>
      <c r="C52" s="1"/>
      <c r="D52" s="1"/>
      <c r="E52" s="1"/>
      <c r="F52" s="1"/>
      <c r="G52" s="1"/>
      <c r="H52" s="1"/>
      <c r="I52" s="1"/>
    </row>
    <row r="53" spans="1:9" ht="15" thickBot="1" x14ac:dyDescent="0.35">
      <c r="A53" s="100" t="s">
        <v>80</v>
      </c>
      <c r="B53" s="100"/>
      <c r="C53" s="100" t="s">
        <v>81</v>
      </c>
      <c r="D53" s="100"/>
      <c r="E53" s="100"/>
      <c r="F53" s="41"/>
      <c r="G53" s="110">
        <f>D10</f>
        <v>0</v>
      </c>
      <c r="H53" s="110"/>
      <c r="I53" s="41" t="s">
        <v>13</v>
      </c>
    </row>
    <row r="54" spans="1:9" x14ac:dyDescent="0.3">
      <c r="A54" s="99" t="s">
        <v>79</v>
      </c>
      <c r="B54" s="99"/>
      <c r="C54" s="1"/>
      <c r="D54" s="1"/>
      <c r="E54" s="1"/>
      <c r="F54" s="1"/>
      <c r="G54" s="1"/>
      <c r="H54" s="1"/>
      <c r="I54" s="1"/>
    </row>
    <row r="55" spans="1:9" ht="15" thickBot="1" x14ac:dyDescent="0.35">
      <c r="A55" s="1"/>
      <c r="B55" s="1"/>
      <c r="C55" s="100" t="s">
        <v>90</v>
      </c>
      <c r="D55" s="100"/>
      <c r="E55" s="100"/>
      <c r="F55" s="41"/>
      <c r="G55" s="111" t="e">
        <f>G23</f>
        <v>#DIV/0!</v>
      </c>
      <c r="H55" s="110"/>
      <c r="I55" s="41" t="s">
        <v>13</v>
      </c>
    </row>
    <row r="56" spans="1:9" ht="15" thickBot="1" x14ac:dyDescent="0.35">
      <c r="A56" s="1"/>
      <c r="B56" s="1"/>
      <c r="C56" s="128" t="s">
        <v>91</v>
      </c>
      <c r="D56" s="128"/>
      <c r="E56" s="128"/>
      <c r="F56" s="40"/>
      <c r="G56" s="129" t="e">
        <f>M35</f>
        <v>#DIV/0!</v>
      </c>
      <c r="H56" s="130"/>
      <c r="I56" s="40" t="s">
        <v>13</v>
      </c>
    </row>
    <row r="57" spans="1:9" ht="15" thickBot="1" x14ac:dyDescent="0.35">
      <c r="A57" s="1"/>
      <c r="B57" s="1"/>
      <c r="C57" s="100" t="s">
        <v>82</v>
      </c>
      <c r="D57" s="100"/>
      <c r="E57" s="100"/>
      <c r="F57" s="41"/>
      <c r="G57" s="110">
        <f>D17/12</f>
        <v>1.5</v>
      </c>
      <c r="H57" s="110"/>
      <c r="I57" s="41" t="s">
        <v>13</v>
      </c>
    </row>
    <row r="58" spans="1:9" x14ac:dyDescent="0.3">
      <c r="A58" s="1"/>
      <c r="B58" s="1"/>
      <c r="C58" s="35"/>
      <c r="D58" s="35"/>
      <c r="E58" s="35"/>
      <c r="F58" s="1"/>
      <c r="G58" s="1"/>
      <c r="H58" s="1"/>
      <c r="I58" s="1"/>
    </row>
    <row r="59" spans="1:9" ht="15" thickBot="1" x14ac:dyDescent="0.35">
      <c r="A59" s="1"/>
      <c r="B59" s="1"/>
      <c r="C59" s="100" t="s">
        <v>83</v>
      </c>
      <c r="D59" s="100"/>
      <c r="E59" s="100"/>
      <c r="F59" s="41"/>
      <c r="G59" s="110" t="str">
        <f>G15</f>
        <v>R-4</v>
      </c>
      <c r="H59" s="110"/>
      <c r="I59" s="1"/>
    </row>
    <row r="60" spans="1:9" ht="15" thickBot="1" x14ac:dyDescent="0.35"/>
    <row r="61" spans="1:9" x14ac:dyDescent="0.3">
      <c r="A61" s="115" t="s">
        <v>68</v>
      </c>
      <c r="B61" s="115"/>
      <c r="C61" s="113" t="s">
        <v>69</v>
      </c>
      <c r="D61" s="114"/>
      <c r="E61" s="114"/>
      <c r="F61" s="43"/>
      <c r="G61" s="112" t="e">
        <f>G53*G57*G55</f>
        <v>#DIV/0!</v>
      </c>
      <c r="H61" s="112"/>
      <c r="I61" s="44" t="s">
        <v>73</v>
      </c>
    </row>
    <row r="62" spans="1:9" ht="15" thickBot="1" x14ac:dyDescent="0.35">
      <c r="A62" s="99" t="s">
        <v>79</v>
      </c>
      <c r="B62" s="99"/>
      <c r="C62" s="102" t="s">
        <v>89</v>
      </c>
      <c r="D62" s="103"/>
      <c r="E62" s="103"/>
      <c r="F62" s="53"/>
      <c r="G62" s="101" t="e">
        <f>G53*G57*G56</f>
        <v>#DIV/0!</v>
      </c>
      <c r="H62" s="101"/>
      <c r="I62" s="46" t="s">
        <v>73</v>
      </c>
    </row>
    <row r="63" spans="1:9" x14ac:dyDescent="0.3">
      <c r="A63" s="1"/>
      <c r="B63" s="1"/>
      <c r="C63" s="113" t="s">
        <v>70</v>
      </c>
      <c r="D63" s="114"/>
      <c r="E63" s="114"/>
      <c r="F63" s="43"/>
      <c r="G63" s="112" t="e">
        <f>G61*1.6/27</f>
        <v>#DIV/0!</v>
      </c>
      <c r="H63" s="112"/>
      <c r="I63" s="44" t="s">
        <v>72</v>
      </c>
    </row>
    <row r="64" spans="1:9" ht="15.75" customHeight="1" thickBot="1" x14ac:dyDescent="0.35">
      <c r="A64" s="1"/>
      <c r="B64" s="1"/>
      <c r="C64" s="116" t="s">
        <v>92</v>
      </c>
      <c r="D64" s="117"/>
      <c r="E64" s="117"/>
      <c r="F64" s="54"/>
      <c r="G64" s="142" t="e">
        <f>G62*1.6/27</f>
        <v>#DIV/0!</v>
      </c>
      <c r="H64" s="142"/>
      <c r="I64" s="49" t="s">
        <v>72</v>
      </c>
    </row>
    <row r="65" spans="1:9" x14ac:dyDescent="0.3">
      <c r="A65" s="1"/>
      <c r="B65" s="113" t="s">
        <v>74</v>
      </c>
      <c r="C65" s="114"/>
      <c r="D65" s="114"/>
      <c r="E65" s="114"/>
      <c r="F65" s="43"/>
      <c r="G65" s="112" t="e">
        <f>G53*G55*(6/12)</f>
        <v>#DIV/0!</v>
      </c>
      <c r="H65" s="112"/>
      <c r="I65" s="44" t="s">
        <v>73</v>
      </c>
    </row>
    <row r="66" spans="1:9" ht="15" thickBot="1" x14ac:dyDescent="0.35">
      <c r="A66" s="1"/>
      <c r="B66" s="102" t="s">
        <v>93</v>
      </c>
      <c r="C66" s="103"/>
      <c r="D66" s="103"/>
      <c r="E66" s="103"/>
      <c r="F66" s="53"/>
      <c r="G66" s="101" t="e">
        <f>G53*G56*(6/12)</f>
        <v>#DIV/0!</v>
      </c>
      <c r="H66" s="101"/>
      <c r="I66" s="46" t="s">
        <v>73</v>
      </c>
    </row>
    <row r="67" spans="1:9" x14ac:dyDescent="0.3">
      <c r="A67" s="1"/>
      <c r="B67" s="113" t="s">
        <v>71</v>
      </c>
      <c r="C67" s="114"/>
      <c r="D67" s="114"/>
      <c r="E67" s="114"/>
      <c r="F67" s="43"/>
      <c r="G67" s="112" t="e">
        <f>G65*1.7/27</f>
        <v>#DIV/0!</v>
      </c>
      <c r="H67" s="112"/>
      <c r="I67" s="44" t="s">
        <v>72</v>
      </c>
    </row>
    <row r="68" spans="1:9" ht="15" thickBot="1" x14ac:dyDescent="0.35">
      <c r="A68" s="1"/>
      <c r="B68" s="102" t="s">
        <v>94</v>
      </c>
      <c r="C68" s="103"/>
      <c r="D68" s="103"/>
      <c r="E68" s="103"/>
      <c r="F68" s="53"/>
      <c r="G68" s="101" t="e">
        <f>G66*1.7/27</f>
        <v>#DIV/0!</v>
      </c>
      <c r="H68" s="101"/>
      <c r="I68" s="46" t="s">
        <v>72</v>
      </c>
    </row>
    <row r="69" spans="1:9" ht="20.399999999999999" x14ac:dyDescent="0.35">
      <c r="A69" s="1"/>
      <c r="B69" s="113" t="s">
        <v>75</v>
      </c>
      <c r="C69" s="114"/>
      <c r="D69" s="114"/>
      <c r="E69" s="114"/>
      <c r="F69" s="43"/>
      <c r="G69" s="146" t="e">
        <f>SUM(G63,G67)</f>
        <v>#DIV/0!</v>
      </c>
      <c r="H69" s="146"/>
      <c r="I69" s="44" t="s">
        <v>72</v>
      </c>
    </row>
    <row r="70" spans="1:9" ht="21" thickBot="1" x14ac:dyDescent="0.4">
      <c r="A70" s="1"/>
      <c r="B70" s="102" t="s">
        <v>96</v>
      </c>
      <c r="C70" s="103"/>
      <c r="D70" s="103"/>
      <c r="E70" s="103"/>
      <c r="F70" s="53"/>
      <c r="G70" s="143" t="e">
        <f>SUM(G64,G68)</f>
        <v>#DIV/0!</v>
      </c>
      <c r="H70" s="143"/>
      <c r="I70" s="46" t="s">
        <v>72</v>
      </c>
    </row>
    <row r="71" spans="1:9" x14ac:dyDescent="0.3">
      <c r="A71" s="1"/>
      <c r="B71" s="1"/>
      <c r="C71" s="1"/>
      <c r="D71" s="1"/>
      <c r="E71" s="1"/>
      <c r="F71" s="1"/>
      <c r="G71" s="1"/>
      <c r="H71" s="1"/>
      <c r="I71" s="1"/>
    </row>
    <row r="72" spans="1:9" x14ac:dyDescent="0.3">
      <c r="A72" s="1"/>
      <c r="B72" s="1"/>
      <c r="C72" s="1"/>
      <c r="D72" s="1"/>
      <c r="E72" s="1"/>
      <c r="F72" s="1"/>
      <c r="G72" s="1"/>
      <c r="H72" s="1"/>
      <c r="I72" s="1"/>
    </row>
    <row r="73" spans="1:9" x14ac:dyDescent="0.3">
      <c r="A73" s="1"/>
      <c r="B73" s="1"/>
      <c r="C73" s="1"/>
      <c r="D73" s="1"/>
      <c r="E73" s="1"/>
      <c r="F73" s="1"/>
      <c r="G73" s="1"/>
      <c r="H73" s="1"/>
      <c r="I73" s="1"/>
    </row>
    <row r="74" spans="1:9" x14ac:dyDescent="0.3">
      <c r="A74" s="1"/>
      <c r="B74" s="41"/>
      <c r="C74" s="41"/>
      <c r="D74" s="41"/>
      <c r="E74" s="23" t="e">
        <f>G37</f>
        <v>#DIV/0!</v>
      </c>
      <c r="F74" s="41"/>
      <c r="G74" s="41"/>
      <c r="H74" s="41"/>
      <c r="I74" s="1"/>
    </row>
    <row r="75" spans="1:9" x14ac:dyDescent="0.3">
      <c r="A75" s="1"/>
      <c r="B75" s="41"/>
      <c r="C75" s="41"/>
      <c r="D75" s="41"/>
      <c r="E75" s="119">
        <f>D13</f>
        <v>0</v>
      </c>
      <c r="F75" s="118" t="s">
        <v>95</v>
      </c>
      <c r="G75" s="118"/>
      <c r="H75" s="41"/>
      <c r="I75" s="1"/>
    </row>
    <row r="76" spans="1:9" x14ac:dyDescent="0.3">
      <c r="A76" s="1"/>
      <c r="B76" s="56">
        <f>G35</f>
        <v>0.3</v>
      </c>
      <c r="C76" s="41"/>
      <c r="D76" s="41"/>
      <c r="E76" s="119"/>
      <c r="F76" s="41"/>
      <c r="G76" s="41"/>
      <c r="H76" s="118">
        <f>D12</f>
        <v>0</v>
      </c>
      <c r="I76" s="1"/>
    </row>
    <row r="77" spans="1:9" x14ac:dyDescent="0.3">
      <c r="A77" s="1"/>
      <c r="B77" s="41"/>
      <c r="C77" s="41"/>
      <c r="D77" s="41"/>
      <c r="E77" s="41"/>
      <c r="F77" s="41"/>
      <c r="G77" s="41"/>
      <c r="H77" s="118"/>
      <c r="I77" s="1"/>
    </row>
    <row r="78" spans="1:9" x14ac:dyDescent="0.3">
      <c r="A78" s="1"/>
      <c r="B78" s="1"/>
      <c r="C78" s="1"/>
      <c r="D78" s="1"/>
      <c r="E78" s="39"/>
      <c r="F78" s="1"/>
      <c r="G78" s="1"/>
      <c r="H78" s="1"/>
      <c r="I78" s="1"/>
    </row>
    <row r="79" spans="1:9" x14ac:dyDescent="0.3">
      <c r="A79" s="1"/>
      <c r="B79" s="1"/>
      <c r="C79" s="1"/>
      <c r="D79" s="1"/>
      <c r="E79" s="1"/>
      <c r="F79" s="1"/>
      <c r="G79" s="1"/>
      <c r="H79" s="1"/>
      <c r="I79" s="1"/>
    </row>
    <row r="80" spans="1:9" x14ac:dyDescent="0.3">
      <c r="A80" s="1"/>
      <c r="B80" s="1"/>
      <c r="C80" s="1"/>
      <c r="D80" s="1"/>
      <c r="E80" s="1"/>
      <c r="F80" s="1"/>
      <c r="G80" s="1"/>
      <c r="H80" s="1"/>
      <c r="I80" s="1"/>
    </row>
    <row r="81" spans="1:9" x14ac:dyDescent="0.3">
      <c r="A81" s="1"/>
      <c r="B81" s="1"/>
      <c r="C81" s="1"/>
      <c r="D81" s="1"/>
      <c r="E81" s="1"/>
      <c r="F81" s="1"/>
      <c r="G81" s="1"/>
      <c r="H81" s="1"/>
      <c r="I81" s="1"/>
    </row>
    <row r="82" spans="1:9" ht="15" thickBot="1" x14ac:dyDescent="0.35">
      <c r="A82" s="1"/>
      <c r="B82" s="76" t="s">
        <v>111</v>
      </c>
      <c r="C82" s="76"/>
      <c r="D82" s="136"/>
      <c r="E82" s="136"/>
      <c r="F82" s="136"/>
      <c r="G82" s="72" t="s">
        <v>3</v>
      </c>
      <c r="H82" s="135"/>
      <c r="I82" s="135"/>
    </row>
    <row r="83" spans="1:9" x14ac:dyDescent="0.3">
      <c r="A83" s="1"/>
      <c r="B83" s="1"/>
      <c r="C83" s="1"/>
      <c r="D83" s="1"/>
      <c r="E83" s="1"/>
      <c r="F83" s="1"/>
      <c r="G83" s="1"/>
      <c r="H83" s="1"/>
      <c r="I83" s="1"/>
    </row>
    <row r="84" spans="1:9" x14ac:dyDescent="0.3">
      <c r="A84" s="1"/>
      <c r="B84" s="1"/>
      <c r="C84" s="1"/>
      <c r="D84" s="1"/>
      <c r="E84" s="1"/>
      <c r="F84" s="1"/>
      <c r="G84" s="1"/>
      <c r="H84" s="1"/>
      <c r="I84" s="1"/>
    </row>
    <row r="85" spans="1:9" x14ac:dyDescent="0.3">
      <c r="A85" s="1"/>
      <c r="B85" s="1"/>
      <c r="C85" s="1"/>
      <c r="D85" s="1"/>
      <c r="E85" s="1"/>
      <c r="F85" s="1"/>
      <c r="G85" s="1"/>
      <c r="H85" s="1"/>
      <c r="I85" s="1"/>
    </row>
    <row r="86" spans="1:9" x14ac:dyDescent="0.3">
      <c r="A86" s="1"/>
      <c r="B86" s="1"/>
      <c r="C86" s="1"/>
      <c r="D86" s="1"/>
      <c r="E86" s="1"/>
      <c r="F86" s="1"/>
      <c r="G86" s="1"/>
      <c r="H86" s="1"/>
      <c r="I86" s="1"/>
    </row>
    <row r="87" spans="1:9" x14ac:dyDescent="0.3">
      <c r="A87" s="1"/>
      <c r="B87" s="1"/>
      <c r="C87" s="1"/>
      <c r="D87" s="1"/>
      <c r="E87" s="1"/>
      <c r="F87" s="1"/>
      <c r="G87" s="1"/>
      <c r="H87" s="1"/>
      <c r="I87" s="1"/>
    </row>
    <row r="88" spans="1:9" x14ac:dyDescent="0.3">
      <c r="A88" s="1"/>
      <c r="B88" s="1"/>
      <c r="C88" s="1"/>
      <c r="D88" s="1"/>
      <c r="E88" s="1"/>
      <c r="F88" s="1"/>
      <c r="G88" s="1"/>
      <c r="H88" s="1"/>
      <c r="I88" s="1"/>
    </row>
    <row r="89" spans="1:9" x14ac:dyDescent="0.3">
      <c r="A89" s="1"/>
      <c r="B89" s="1"/>
      <c r="C89" s="1"/>
      <c r="D89" s="1"/>
      <c r="E89" s="1"/>
      <c r="F89" s="1"/>
      <c r="G89" s="1"/>
      <c r="H89" s="1"/>
      <c r="I89" s="1"/>
    </row>
    <row r="90" spans="1:9" x14ac:dyDescent="0.3">
      <c r="A90" s="1"/>
      <c r="B90" s="1"/>
      <c r="C90" s="1"/>
      <c r="D90" s="1"/>
      <c r="E90" s="1"/>
      <c r="F90" s="1"/>
      <c r="G90" s="1"/>
      <c r="H90" s="1"/>
      <c r="I90" s="1"/>
    </row>
    <row r="91" spans="1:9" x14ac:dyDescent="0.3">
      <c r="A91" s="1"/>
      <c r="B91" s="1"/>
      <c r="C91" s="1"/>
      <c r="D91" s="1"/>
      <c r="E91" s="1"/>
      <c r="F91" s="1"/>
      <c r="G91" s="1"/>
      <c r="H91" s="1"/>
      <c r="I91" s="1"/>
    </row>
    <row r="92" spans="1:9" x14ac:dyDescent="0.3">
      <c r="A92" s="1"/>
      <c r="B92" s="1"/>
      <c r="C92" s="1"/>
      <c r="D92" s="1"/>
      <c r="E92" s="1"/>
      <c r="F92" s="1"/>
      <c r="G92" s="1"/>
      <c r="H92" s="1"/>
      <c r="I92" s="1"/>
    </row>
    <row r="93" spans="1:9" x14ac:dyDescent="0.3">
      <c r="A93" s="1"/>
      <c r="B93" s="1"/>
      <c r="C93" s="1"/>
      <c r="D93" s="1"/>
      <c r="E93" s="1"/>
      <c r="F93" s="1"/>
      <c r="G93" s="1"/>
      <c r="H93" s="1"/>
      <c r="I93" s="1"/>
    </row>
    <row r="94" spans="1:9" x14ac:dyDescent="0.3">
      <c r="A94" s="1"/>
      <c r="B94" s="1"/>
      <c r="C94" s="1"/>
      <c r="D94" s="1"/>
      <c r="E94" s="1"/>
      <c r="F94" s="1"/>
      <c r="G94" s="1"/>
      <c r="H94" s="1"/>
      <c r="I94" s="1"/>
    </row>
  </sheetData>
  <sheetProtection selectLockedCells="1"/>
  <mergeCells count="119">
    <mergeCell ref="B82:C82"/>
    <mergeCell ref="D82:F82"/>
    <mergeCell ref="H82:I82"/>
    <mergeCell ref="A49:B49"/>
    <mergeCell ref="C49:E49"/>
    <mergeCell ref="G49:H49"/>
    <mergeCell ref="C35:E35"/>
    <mergeCell ref="G35:H35"/>
    <mergeCell ref="C37:E37"/>
    <mergeCell ref="G37:H37"/>
    <mergeCell ref="A39:B39"/>
    <mergeCell ref="C40:E40"/>
    <mergeCell ref="C42:E42"/>
    <mergeCell ref="A46:I47"/>
    <mergeCell ref="A48:B48"/>
    <mergeCell ref="C48:E48"/>
    <mergeCell ref="G48:H48"/>
    <mergeCell ref="E75:E76"/>
    <mergeCell ref="F75:G75"/>
    <mergeCell ref="H76:H77"/>
    <mergeCell ref="B67:E67"/>
    <mergeCell ref="B65:E65"/>
    <mergeCell ref="C56:E56"/>
    <mergeCell ref="G56:H56"/>
    <mergeCell ref="C64:E64"/>
    <mergeCell ref="G64:H64"/>
    <mergeCell ref="B66:E66"/>
    <mergeCell ref="G66:H66"/>
    <mergeCell ref="B69:E69"/>
    <mergeCell ref="G69:H69"/>
    <mergeCell ref="C63:E63"/>
    <mergeCell ref="G63:H63"/>
    <mergeCell ref="G65:H65"/>
    <mergeCell ref="G67:H67"/>
    <mergeCell ref="B68:E68"/>
    <mergeCell ref="G68:H68"/>
    <mergeCell ref="B70:E70"/>
    <mergeCell ref="G70:H70"/>
    <mergeCell ref="A1:I2"/>
    <mergeCell ref="A3:B3"/>
    <mergeCell ref="C3:E3"/>
    <mergeCell ref="G3:H3"/>
    <mergeCell ref="K3:O3"/>
    <mergeCell ref="K1:M1"/>
    <mergeCell ref="K2:M2"/>
    <mergeCell ref="M4:M5"/>
    <mergeCell ref="N4:N5"/>
    <mergeCell ref="O4:O5"/>
    <mergeCell ref="A5:B5"/>
    <mergeCell ref="C5:D5"/>
    <mergeCell ref="E5:F5"/>
    <mergeCell ref="G5:H5"/>
    <mergeCell ref="A4:B4"/>
    <mergeCell ref="C4:E4"/>
    <mergeCell ref="G4:H4"/>
    <mergeCell ref="K4:K5"/>
    <mergeCell ref="L4:L5"/>
    <mergeCell ref="G6:H6"/>
    <mergeCell ref="A8:B8"/>
    <mergeCell ref="L13:M14"/>
    <mergeCell ref="A12:B12"/>
    <mergeCell ref="A6:B6"/>
    <mergeCell ref="C6:D6"/>
    <mergeCell ref="E6:F6"/>
    <mergeCell ref="K11:O11"/>
    <mergeCell ref="G8:H8"/>
    <mergeCell ref="K17:P19"/>
    <mergeCell ref="A19:B19"/>
    <mergeCell ref="C19:E19"/>
    <mergeCell ref="G19:H19"/>
    <mergeCell ref="L24:N24"/>
    <mergeCell ref="L25:N25"/>
    <mergeCell ref="C20:E20"/>
    <mergeCell ref="B21:E21"/>
    <mergeCell ref="G21:H21"/>
    <mergeCell ref="L26:N26"/>
    <mergeCell ref="B23:E23"/>
    <mergeCell ref="G23:H23"/>
    <mergeCell ref="C22:E22"/>
    <mergeCell ref="C24:E24"/>
    <mergeCell ref="K22:N22"/>
    <mergeCell ref="L23:N23"/>
    <mergeCell ref="L33:M34"/>
    <mergeCell ref="B25:E25"/>
    <mergeCell ref="G25:H25"/>
    <mergeCell ref="G27:H27"/>
    <mergeCell ref="G29:H29"/>
    <mergeCell ref="A33:B33"/>
    <mergeCell ref="C33:E33"/>
    <mergeCell ref="G33:H33"/>
    <mergeCell ref="C27:E27"/>
    <mergeCell ref="C29:E29"/>
    <mergeCell ref="C30:E30"/>
    <mergeCell ref="C28:E28"/>
    <mergeCell ref="C26:E26"/>
    <mergeCell ref="A50:B50"/>
    <mergeCell ref="C50:D50"/>
    <mergeCell ref="E50:F50"/>
    <mergeCell ref="G50:H50"/>
    <mergeCell ref="A51:B51"/>
    <mergeCell ref="C51:D51"/>
    <mergeCell ref="E51:F51"/>
    <mergeCell ref="G51:H51"/>
    <mergeCell ref="A62:B62"/>
    <mergeCell ref="A53:B53"/>
    <mergeCell ref="C53:E53"/>
    <mergeCell ref="G53:H53"/>
    <mergeCell ref="C55:E55"/>
    <mergeCell ref="G55:H55"/>
    <mergeCell ref="C57:E57"/>
    <mergeCell ref="G57:H57"/>
    <mergeCell ref="A54:B54"/>
    <mergeCell ref="C59:E59"/>
    <mergeCell ref="G59:H59"/>
    <mergeCell ref="A61:B61"/>
    <mergeCell ref="C61:E61"/>
    <mergeCell ref="G61:H61"/>
    <mergeCell ref="C62:E62"/>
    <mergeCell ref="G62:H62"/>
  </mergeCells>
  <dataValidations count="1">
    <dataValidation type="list" allowBlank="1" showInputMessage="1" showErrorMessage="1" sqref="G15" xr:uid="{00000000-0002-0000-0100-000000000000}">
      <formula1>$K$6:$K$10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87:G89"/>
  <sheetViews>
    <sheetView topLeftCell="A25" workbookViewId="0">
      <selection activeCell="L99" sqref="L99"/>
    </sheetView>
  </sheetViews>
  <sheetFormatPr defaultRowHeight="14.4" x14ac:dyDescent="0.3"/>
  <sheetData>
    <row r="87" spans="2:7" x14ac:dyDescent="0.3">
      <c r="B87" s="137" t="s">
        <v>108</v>
      </c>
      <c r="C87" s="138"/>
      <c r="D87" s="138"/>
      <c r="E87" s="138"/>
      <c r="F87" s="138"/>
      <c r="G87" s="138"/>
    </row>
    <row r="88" spans="2:7" x14ac:dyDescent="0.3">
      <c r="B88" s="138"/>
      <c r="C88" s="138"/>
      <c r="D88" s="138"/>
      <c r="E88" s="138"/>
      <c r="F88" s="138"/>
      <c r="G88" s="138"/>
    </row>
    <row r="89" spans="2:7" x14ac:dyDescent="0.3">
      <c r="B89" s="138"/>
      <c r="C89" s="138"/>
      <c r="D89" s="138"/>
      <c r="E89" s="138"/>
      <c r="F89" s="138"/>
      <c r="G89" s="138"/>
    </row>
  </sheetData>
  <mergeCells count="1">
    <mergeCell ref="B87:G8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"/>
  <sheetViews>
    <sheetView workbookViewId="0">
      <selection activeCell="D7" sqref="D7"/>
    </sheetView>
  </sheetViews>
  <sheetFormatPr defaultRowHeight="14.4" x14ac:dyDescent="0.3"/>
  <cols>
    <col min="1" max="18" width="8.88671875" style="71"/>
  </cols>
  <sheetData/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UpLoad_x0020_Date xmlns="fc42cbfa-5a00-4c34-a641-8631d52a3b0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0DE81FE51F2B4E923035298591B0DB" ma:contentTypeVersion="36" ma:contentTypeDescription="Create a new document." ma:contentTypeScope="" ma:versionID="2e2ffc5e528023a89ae8d27030973abd">
  <xsd:schema xmlns:xsd="http://www.w3.org/2001/XMLSchema" xmlns:xs="http://www.w3.org/2001/XMLSchema" xmlns:p="http://schemas.microsoft.com/office/2006/metadata/properties" xmlns:ns2="fc42cbfa-5a00-4c34-a641-8631d52a3b08" xmlns:ns3="9e9cc577-1c42-4ca9-b526-dc9ef4f3583b" targetNamespace="http://schemas.microsoft.com/office/2006/metadata/properties" ma:root="true" ma:fieldsID="586b14280ee9043590662a8e4f673d5c" ns2:_="" ns3:_="">
    <xsd:import namespace="fc42cbfa-5a00-4c34-a641-8631d52a3b08"/>
    <xsd:import namespace="9e9cc577-1c42-4ca9-b526-dc9ef4f3583b"/>
    <xsd:element name="properties">
      <xsd:complexType>
        <xsd:sequence>
          <xsd:element name="documentManagement">
            <xsd:complexType>
              <xsd:all>
                <xsd:element ref="ns2:UpLoad_x0020_Date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42cbfa-5a00-4c34-a641-8631d52a3b08" elementFormDefault="qualified">
    <xsd:import namespace="http://schemas.microsoft.com/office/2006/documentManagement/types"/>
    <xsd:import namespace="http://schemas.microsoft.com/office/infopath/2007/PartnerControls"/>
    <xsd:element name="UpLoad_x0020_Date" ma:index="9" nillable="true" ma:displayName="UpLoad Date" ma:format="DateOnly" ma:internalName="UpLoad_x0020_Date">
      <xsd:simpleType>
        <xsd:restriction base="dms:DateTime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9cc577-1c42-4ca9-b526-dc9ef4f3583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2" ma:displayName="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94434B-6A10-49C6-98C7-16A349FE0E46}">
  <ds:schemaRefs>
    <ds:schemaRef ds:uri="9e9cc577-1c42-4ca9-b526-dc9ef4f3583b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fc42cbfa-5a00-4c34-a641-8631d52a3b08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BD39596-8C6B-4055-9C1E-0CFA0EA3F12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0571756-9D53-4CDE-AD0C-DA38B9812F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42cbfa-5a00-4c34-a641-8631d52a3b08"/>
    <ds:schemaRef ds:uri="9e9cc577-1c42-4ca9-b526-dc9ef4f358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Trapezoidal</vt:lpstr>
      <vt:lpstr>Parabolic</vt:lpstr>
      <vt:lpstr>Documentation</vt:lpstr>
      <vt:lpstr>password</vt:lpstr>
      <vt:lpstr>Parabolic!Print_Area</vt:lpstr>
      <vt:lpstr>Trapezoidal!Print_Area</vt:lpstr>
    </vt:vector>
  </TitlesOfParts>
  <Company>USDA OCIO-ITS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Cory.Moore2</dc:creator>
  <cp:lastModifiedBy>Dieguez, Jacob - NRCS, Annapolis, MD</cp:lastModifiedBy>
  <cp:lastPrinted>2020-04-14T13:23:20Z</cp:lastPrinted>
  <dcterms:created xsi:type="dcterms:W3CDTF">2012-01-09T14:47:06Z</dcterms:created>
  <dcterms:modified xsi:type="dcterms:W3CDTF">2020-05-22T21:42:21Z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0x010100130DE81FE51F2B4E923035298591B0DB</vt:lpwstr>
  </property>
</Properties>
</file>