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acob.dieguez\OneDrive - USDA\SO Engineering\Design Spreadsheets\Pipe &amp; Pipeline Hydraulics\"/>
    </mc:Choice>
  </mc:AlternateContent>
  <xr:revisionPtr revIDLastSave="316" documentId="13_ncr:1_{EF445283-A123-4D24-843D-CC0DFB26C293}" xr6:coauthVersionLast="44" xr6:coauthVersionMax="44" xr10:uidLastSave="{1DEE3DCD-8F60-476B-AF02-774852F2DB12}"/>
  <bookViews>
    <workbookView xWindow="28680" yWindow="-2895" windowWidth="25440" windowHeight="15540" xr2:uid="{6B2BE9A5-B7E4-4CF5-BAA6-A8274B6C362B}"/>
  </bookViews>
  <sheets>
    <sheet name="RECT PIPE DROP" sheetId="1" r:id="rId1"/>
    <sheet name="CIRCULAR PIPE DROP" sheetId="2" r:id="rId2"/>
    <sheet name="REFERENCES" sheetId="3" r:id="rId3"/>
  </sheets>
  <definedNames>
    <definedName name="Dpipe" localSheetId="1">'CIRCULAR PIPE DROP'!$C$3</definedName>
    <definedName name="Dpipe" comment="barrel pipe diameter, inches" localSheetId="0">'RECT PIPE DROP'!$C$4</definedName>
    <definedName name="Driser" localSheetId="1">'CIRCULAR PIPE DROP'!$C$2</definedName>
    <definedName name="DS_SS" localSheetId="1">'CIRCULAR PIPE DROP'!$C$7</definedName>
    <definedName name="DS_SS" comment="downstream sideslope, #:1" localSheetId="0">'RECT PIPE DROP'!$C$8</definedName>
    <definedName name="ElAux" comment="auxiliary spillway, elevation" localSheetId="1">'CIRCULAR PIPE DROP'!$C$14</definedName>
    <definedName name="ElDHW" localSheetId="1">'CIRCULAR PIPE DROP'!$C$13</definedName>
    <definedName name="ElDHW" comment="design high water elevation" localSheetId="0">'RECT PIPE DROP'!$C$14</definedName>
    <definedName name="ElInlet" localSheetId="1">'CIRCULAR PIPE DROP'!$C$16</definedName>
    <definedName name="ElInlet" comment="barrel inlet elevation (invert)" localSheetId="0">'RECT PIPE DROP'!$C$17</definedName>
    <definedName name="ElOutlet" localSheetId="1">'CIRCULAR PIPE DROP'!$C$17</definedName>
    <definedName name="ElOutlet" comment="barrel outlet elevation (invert)" localSheetId="0">'RECT PIPE DROP'!$C$18</definedName>
    <definedName name="ElRiser" localSheetId="1">'CIRCULAR PIPE DROP'!$C$15</definedName>
    <definedName name="ElRiser" comment="riser crest elevation" localSheetId="0">'RECT PIPE DROP'!$C$16</definedName>
    <definedName name="ElTOD" localSheetId="1">'CIRCULAR PIPE DROP'!$C$12</definedName>
    <definedName name="ElTOD" comment="top of dam elevation" localSheetId="0">'RECT PIPE DROP'!$C$13</definedName>
    <definedName name="ElToe" localSheetId="1">'CIRCULAR PIPE DROP'!$C$18</definedName>
    <definedName name="ElToe" comment="DS toe of dam, elevation" localSheetId="0">'RECT PIPE DROP'!$C$19</definedName>
    <definedName name="Lex" localSheetId="1">'CIRCULAR PIPE DROP'!$C$9</definedName>
    <definedName name="Lex" comment="extra pipe length, ft" localSheetId="0">'RECT PIPE DROP'!$C$10</definedName>
    <definedName name="Lriser" comment="length of riser, ft" localSheetId="0">'RECT PIPE DROP'!$C$2</definedName>
    <definedName name="n" localSheetId="1">'CIRCULAR PIPE DROP'!$C$4</definedName>
    <definedName name="n" comment="Manning's n-value for barrel pipe" localSheetId="0">'RECT PIPE DROP'!$C$5</definedName>
    <definedName name="_xlnm.Print_Area" localSheetId="1">'CIRCULAR PIPE DROP'!$A$1:$H$153</definedName>
    <definedName name="_xlnm.Print_Area" localSheetId="0">'RECT PIPE DROP'!$A$1:$H$148</definedName>
    <definedName name="theta" localSheetId="1">'CIRCULAR PIPE DROP'!$C$5</definedName>
    <definedName name="theta" comment="pipe skew angle, relative to dam centerline, degrees" localSheetId="0">'RECT PIPE DROP'!$C$6</definedName>
    <definedName name="TW_max" localSheetId="1">'CIRCULAR PIPE DROP'!$H$6</definedName>
    <definedName name="TW_max" localSheetId="0">'RECT PIPE DROP'!$H$6</definedName>
    <definedName name="TWdam" localSheetId="1">'CIRCULAR PIPE DROP'!$C$8</definedName>
    <definedName name="TWdam" comment="top width dam, ft" localSheetId="0">'RECT PIPE DROP'!$C$9</definedName>
    <definedName name="US_SS" localSheetId="1">'CIRCULAR PIPE DROP'!$C$6</definedName>
    <definedName name="US_SS" comment="upstream sideslope, #:1" localSheetId="0">'RECT PIPE DROP'!$C$7</definedName>
    <definedName name="Wriser" comment="width of riser, ft" localSheetId="0">'RECT PIPE DROP'!$C$3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C19" i="2"/>
  <c r="F24" i="2"/>
  <c r="G24" i="2" s="1"/>
  <c r="E24" i="2"/>
  <c r="D24" i="2"/>
  <c r="B25" i="2"/>
  <c r="C25" i="2" s="1"/>
  <c r="C24" i="2"/>
  <c r="B26" i="2" l="1"/>
  <c r="F25" i="2"/>
  <c r="G25" i="2" s="1"/>
  <c r="D25" i="2"/>
  <c r="E25" i="2"/>
  <c r="B24" i="2"/>
  <c r="E26" i="2" l="1"/>
  <c r="F26" i="2"/>
  <c r="G26" i="2" s="1"/>
  <c r="D26" i="2"/>
  <c r="B27" i="2"/>
  <c r="C26" i="2"/>
  <c r="B24" i="1"/>
  <c r="B28" i="2" l="1"/>
  <c r="E27" i="2"/>
  <c r="C27" i="2"/>
  <c r="D27" i="2"/>
  <c r="F27" i="2"/>
  <c r="G27" i="2" s="1"/>
  <c r="F24" i="1"/>
  <c r="E24" i="1"/>
  <c r="D24" i="1"/>
  <c r="C24" i="1"/>
  <c r="B25" i="1"/>
  <c r="B29" i="2" l="1"/>
  <c r="F28" i="2"/>
  <c r="G28" i="2" s="1"/>
  <c r="E28" i="2"/>
  <c r="C28" i="2"/>
  <c r="D28" i="2"/>
  <c r="G24" i="1"/>
  <c r="F25" i="1"/>
  <c r="B26" i="1"/>
  <c r="D25" i="1"/>
  <c r="E25" i="1"/>
  <c r="C25" i="1"/>
  <c r="B30" i="2" l="1"/>
  <c r="D29" i="2"/>
  <c r="E29" i="2"/>
  <c r="C29" i="2"/>
  <c r="F29" i="2"/>
  <c r="G29" i="2" s="1"/>
  <c r="G25" i="1"/>
  <c r="F26" i="1"/>
  <c r="B27" i="1"/>
  <c r="E26" i="1"/>
  <c r="D26" i="1"/>
  <c r="C26" i="1"/>
  <c r="B31" i="2" l="1"/>
  <c r="F30" i="2"/>
  <c r="E30" i="2"/>
  <c r="D30" i="2"/>
  <c r="C30" i="2"/>
  <c r="G26" i="1"/>
  <c r="F27" i="1"/>
  <c r="B28" i="1"/>
  <c r="E27" i="1"/>
  <c r="D27" i="1"/>
  <c r="C27" i="1"/>
  <c r="G30" i="2" l="1"/>
  <c r="B32" i="2"/>
  <c r="E31" i="2"/>
  <c r="C31" i="2"/>
  <c r="D31" i="2"/>
  <c r="F31" i="2"/>
  <c r="G27" i="1"/>
  <c r="F28" i="1"/>
  <c r="B29" i="1"/>
  <c r="E28" i="1"/>
  <c r="C28" i="1"/>
  <c r="D28" i="1"/>
  <c r="B33" i="2" l="1"/>
  <c r="F32" i="2"/>
  <c r="G32" i="2" s="1"/>
  <c r="E32" i="2"/>
  <c r="C32" i="2"/>
  <c r="D32" i="2"/>
  <c r="G31" i="2"/>
  <c r="G28" i="1"/>
  <c r="F29" i="1"/>
  <c r="B30" i="1"/>
  <c r="D29" i="1"/>
  <c r="E29" i="1"/>
  <c r="C29" i="1"/>
  <c r="B34" i="2" l="1"/>
  <c r="F33" i="2"/>
  <c r="D33" i="2"/>
  <c r="C33" i="2"/>
  <c r="E33" i="2"/>
  <c r="G29" i="1"/>
  <c r="F30" i="1"/>
  <c r="B31" i="1"/>
  <c r="E30" i="1"/>
  <c r="C30" i="1"/>
  <c r="D30" i="1"/>
  <c r="G33" i="2" l="1"/>
  <c r="B35" i="2"/>
  <c r="E34" i="2"/>
  <c r="F34" i="2"/>
  <c r="G34" i="2" s="1"/>
  <c r="D34" i="2"/>
  <c r="C34" i="2"/>
  <c r="G30" i="1"/>
  <c r="F31" i="1"/>
  <c r="B32" i="1"/>
  <c r="E31" i="1"/>
  <c r="C31" i="1"/>
  <c r="D31" i="1"/>
  <c r="B36" i="2" l="1"/>
  <c r="E35" i="2"/>
  <c r="C35" i="2"/>
  <c r="D35" i="2"/>
  <c r="F35" i="2"/>
  <c r="G35" i="2" s="1"/>
  <c r="G31" i="1"/>
  <c r="F32" i="1"/>
  <c r="B33" i="1"/>
  <c r="E32" i="1"/>
  <c r="C32" i="1"/>
  <c r="D32" i="1"/>
  <c r="B37" i="2" l="1"/>
  <c r="F36" i="2"/>
  <c r="G36" i="2" s="1"/>
  <c r="E36" i="2"/>
  <c r="C36" i="2"/>
  <c r="D36" i="2"/>
  <c r="G32" i="1"/>
  <c r="F33" i="1"/>
  <c r="B34" i="1"/>
  <c r="D33" i="1"/>
  <c r="E33" i="1"/>
  <c r="C33" i="1"/>
  <c r="B38" i="2" l="1"/>
  <c r="F37" i="2"/>
  <c r="G37" i="2" s="1"/>
  <c r="E37" i="2"/>
  <c r="D37" i="2"/>
  <c r="C37" i="2"/>
  <c r="G33" i="1"/>
  <c r="F34" i="1"/>
  <c r="B35" i="1"/>
  <c r="E34" i="1"/>
  <c r="C34" i="1"/>
  <c r="D34" i="1"/>
  <c r="B39" i="2" l="1"/>
  <c r="E38" i="2"/>
  <c r="F38" i="2"/>
  <c r="D38" i="2"/>
  <c r="C38" i="2"/>
  <c r="G34" i="1"/>
  <c r="F35" i="1"/>
  <c r="B36" i="1"/>
  <c r="E35" i="1"/>
  <c r="C35" i="1"/>
  <c r="D35" i="1"/>
  <c r="G38" i="2" l="1"/>
  <c r="B40" i="2"/>
  <c r="E39" i="2"/>
  <c r="C39" i="2"/>
  <c r="D39" i="2"/>
  <c r="F39" i="2"/>
  <c r="G39" i="2" s="1"/>
  <c r="G35" i="1"/>
  <c r="F36" i="1"/>
  <c r="B37" i="1"/>
  <c r="E36" i="1"/>
  <c r="C36" i="1"/>
  <c r="D36" i="1"/>
  <c r="B41" i="2" l="1"/>
  <c r="E40" i="2"/>
  <c r="F40" i="2"/>
  <c r="C40" i="2"/>
  <c r="D40" i="2"/>
  <c r="G36" i="1"/>
  <c r="F37" i="1"/>
  <c r="B38" i="1"/>
  <c r="D37" i="1"/>
  <c r="E37" i="1"/>
  <c r="C37" i="1"/>
  <c r="G40" i="2" l="1"/>
  <c r="B42" i="2"/>
  <c r="F41" i="2"/>
  <c r="D41" i="2"/>
  <c r="E41" i="2"/>
  <c r="C41" i="2"/>
  <c r="G37" i="1"/>
  <c r="F38" i="1"/>
  <c r="B39" i="1"/>
  <c r="E38" i="1"/>
  <c r="C38" i="1"/>
  <c r="D38" i="1"/>
  <c r="G41" i="2" l="1"/>
  <c r="B43" i="2"/>
  <c r="E42" i="2"/>
  <c r="F42" i="2"/>
  <c r="G42" i="2" s="1"/>
  <c r="D42" i="2"/>
  <c r="C42" i="2"/>
  <c r="G38" i="1"/>
  <c r="F39" i="1"/>
  <c r="B40" i="1"/>
  <c r="E39" i="1"/>
  <c r="C39" i="1"/>
  <c r="D39" i="1"/>
  <c r="B44" i="2" l="1"/>
  <c r="E43" i="2"/>
  <c r="C43" i="2"/>
  <c r="D43" i="2"/>
  <c r="F43" i="2"/>
  <c r="G39" i="1"/>
  <c r="F40" i="1"/>
  <c r="B41" i="1"/>
  <c r="E40" i="1"/>
  <c r="C40" i="1"/>
  <c r="D40" i="1"/>
  <c r="G43" i="2" l="1"/>
  <c r="B45" i="2"/>
  <c r="F44" i="2"/>
  <c r="E44" i="2"/>
  <c r="C44" i="2"/>
  <c r="D44" i="2"/>
  <c r="G40" i="1"/>
  <c r="F41" i="1"/>
  <c r="B42" i="1"/>
  <c r="D41" i="1"/>
  <c r="C41" i="1"/>
  <c r="E41" i="1"/>
  <c r="G44" i="2" l="1"/>
  <c r="B46" i="2"/>
  <c r="D45" i="2"/>
  <c r="F45" i="2"/>
  <c r="G45" i="2" s="1"/>
  <c r="E45" i="2"/>
  <c r="C45" i="2"/>
  <c r="G41" i="1"/>
  <c r="F42" i="1"/>
  <c r="B43" i="1"/>
  <c r="E42" i="1"/>
  <c r="C42" i="1"/>
  <c r="D42" i="1"/>
  <c r="B47" i="2" l="1"/>
  <c r="F46" i="2"/>
  <c r="G46" i="2" s="1"/>
  <c r="E46" i="2"/>
  <c r="D46" i="2"/>
  <c r="C46" i="2"/>
  <c r="G42" i="1"/>
  <c r="F43" i="1"/>
  <c r="B44" i="1"/>
  <c r="E43" i="1"/>
  <c r="C43" i="1"/>
  <c r="D43" i="1"/>
  <c r="B48" i="2" l="1"/>
  <c r="E47" i="2"/>
  <c r="C47" i="2"/>
  <c r="D47" i="2"/>
  <c r="F47" i="2"/>
  <c r="G47" i="2" s="1"/>
  <c r="G43" i="1"/>
  <c r="F44" i="1"/>
  <c r="B45" i="1"/>
  <c r="E44" i="1"/>
  <c r="C44" i="1"/>
  <c r="D44" i="1"/>
  <c r="B49" i="2" l="1"/>
  <c r="F48" i="2"/>
  <c r="G48" i="2" s="1"/>
  <c r="E48" i="2"/>
  <c r="C48" i="2"/>
  <c r="D48" i="2"/>
  <c r="G44" i="1"/>
  <c r="F45" i="1"/>
  <c r="B46" i="1"/>
  <c r="D45" i="1"/>
  <c r="C45" i="1"/>
  <c r="E45" i="1"/>
  <c r="B50" i="2" l="1"/>
  <c r="F49" i="2"/>
  <c r="G49" i="2" s="1"/>
  <c r="D49" i="2"/>
  <c r="C49" i="2"/>
  <c r="E49" i="2"/>
  <c r="G45" i="1"/>
  <c r="F46" i="1"/>
  <c r="B47" i="1"/>
  <c r="E46" i="1"/>
  <c r="C46" i="1"/>
  <c r="D46" i="1"/>
  <c r="B51" i="2" l="1"/>
  <c r="E50" i="2"/>
  <c r="D50" i="2"/>
  <c r="F50" i="2"/>
  <c r="C50" i="2"/>
  <c r="G46" i="1"/>
  <c r="F47" i="1"/>
  <c r="B48" i="1"/>
  <c r="E47" i="1"/>
  <c r="C47" i="1"/>
  <c r="D47" i="1"/>
  <c r="G50" i="2" l="1"/>
  <c r="B52" i="2"/>
  <c r="E51" i="2"/>
  <c r="C51" i="2"/>
  <c r="D51" i="2"/>
  <c r="F51" i="2"/>
  <c r="G51" i="2" s="1"/>
  <c r="G47" i="1"/>
  <c r="F48" i="1"/>
  <c r="B49" i="1"/>
  <c r="E48" i="1"/>
  <c r="C48" i="1"/>
  <c r="D48" i="1"/>
  <c r="B53" i="2" l="1"/>
  <c r="F52" i="2"/>
  <c r="G52" i="2" s="1"/>
  <c r="E52" i="2"/>
  <c r="C52" i="2"/>
  <c r="D52" i="2"/>
  <c r="G48" i="1"/>
  <c r="F49" i="1"/>
  <c r="B50" i="1"/>
  <c r="D49" i="1"/>
  <c r="E49" i="1"/>
  <c r="C49" i="1"/>
  <c r="B54" i="2" l="1"/>
  <c r="F53" i="2"/>
  <c r="G53" i="2" s="1"/>
  <c r="E53" i="2"/>
  <c r="D53" i="2"/>
  <c r="C53" i="2"/>
  <c r="G49" i="1"/>
  <c r="F50" i="1"/>
  <c r="B51" i="1"/>
  <c r="E50" i="1"/>
  <c r="C50" i="1"/>
  <c r="D50" i="1"/>
  <c r="B55" i="2" l="1"/>
  <c r="E54" i="2"/>
  <c r="F54" i="2"/>
  <c r="D54" i="2"/>
  <c r="C54" i="2"/>
  <c r="G50" i="1"/>
  <c r="F51" i="1"/>
  <c r="B52" i="1"/>
  <c r="E51" i="1"/>
  <c r="C51" i="1"/>
  <c r="D51" i="1"/>
  <c r="G54" i="2" l="1"/>
  <c r="B56" i="2"/>
  <c r="E55" i="2"/>
  <c r="F55" i="2"/>
  <c r="C55" i="2"/>
  <c r="G55" i="2" s="1"/>
  <c r="D55" i="2"/>
  <c r="G51" i="1"/>
  <c r="F52" i="1"/>
  <c r="B53" i="1"/>
  <c r="E52" i="1"/>
  <c r="C52" i="1"/>
  <c r="D52" i="1"/>
  <c r="B57" i="2" l="1"/>
  <c r="F56" i="2"/>
  <c r="E56" i="2"/>
  <c r="C56" i="2"/>
  <c r="G56" i="2" s="1"/>
  <c r="D56" i="2"/>
  <c r="G52" i="1"/>
  <c r="F53" i="1"/>
  <c r="B54" i="1"/>
  <c r="D53" i="1"/>
  <c r="C53" i="1"/>
  <c r="E53" i="1"/>
  <c r="B58" i="2" l="1"/>
  <c r="F57" i="2"/>
  <c r="D57" i="2"/>
  <c r="E57" i="2"/>
  <c r="C57" i="2"/>
  <c r="G57" i="2" s="1"/>
  <c r="G53" i="1"/>
  <c r="F54" i="1"/>
  <c r="B55" i="1"/>
  <c r="E54" i="1"/>
  <c r="C54" i="1"/>
  <c r="D54" i="1"/>
  <c r="B59" i="2" l="1"/>
  <c r="E58" i="2"/>
  <c r="F58" i="2"/>
  <c r="D58" i="2"/>
  <c r="C58" i="2"/>
  <c r="G58" i="2" s="1"/>
  <c r="G54" i="1"/>
  <c r="G55" i="1"/>
  <c r="F55" i="1"/>
  <c r="B56" i="1"/>
  <c r="E55" i="1"/>
  <c r="C55" i="1"/>
  <c r="D55" i="1"/>
  <c r="B60" i="2" l="1"/>
  <c r="E59" i="2"/>
  <c r="C59" i="2"/>
  <c r="G59" i="2" s="1"/>
  <c r="F59" i="2"/>
  <c r="D59" i="2"/>
  <c r="G56" i="1"/>
  <c r="F56" i="1"/>
  <c r="B57" i="1"/>
  <c r="E56" i="1"/>
  <c r="C56" i="1"/>
  <c r="D56" i="1"/>
  <c r="B61" i="2" l="1"/>
  <c r="F60" i="2"/>
  <c r="E60" i="2"/>
  <c r="C60" i="2"/>
  <c r="G60" i="2" s="1"/>
  <c r="D60" i="2"/>
  <c r="F57" i="1"/>
  <c r="G57" i="1"/>
  <c r="B58" i="1"/>
  <c r="D57" i="1"/>
  <c r="C57" i="1"/>
  <c r="E57" i="1"/>
  <c r="B62" i="2" l="1"/>
  <c r="F61" i="2"/>
  <c r="D61" i="2"/>
  <c r="E61" i="2"/>
  <c r="C61" i="2"/>
  <c r="G61" i="2" s="1"/>
  <c r="G58" i="1"/>
  <c r="F58" i="1"/>
  <c r="B59" i="1"/>
  <c r="E58" i="1"/>
  <c r="C58" i="1"/>
  <c r="D58" i="1"/>
  <c r="B63" i="2" l="1"/>
  <c r="E62" i="2"/>
  <c r="F62" i="2"/>
  <c r="D62" i="2"/>
  <c r="C62" i="2"/>
  <c r="G62" i="2" s="1"/>
  <c r="G59" i="1"/>
  <c r="F59" i="1"/>
  <c r="B60" i="1"/>
  <c r="E59" i="1"/>
  <c r="C59" i="1"/>
  <c r="D59" i="1"/>
  <c r="B64" i="2" l="1"/>
  <c r="E63" i="2"/>
  <c r="C63" i="2"/>
  <c r="G63" i="2" s="1"/>
  <c r="F63" i="2"/>
  <c r="D63" i="2"/>
  <c r="G60" i="1"/>
  <c r="F60" i="1"/>
  <c r="B61" i="1"/>
  <c r="E60" i="1"/>
  <c r="C60" i="1"/>
  <c r="D60" i="1"/>
  <c r="B65" i="2" l="1"/>
  <c r="F64" i="2"/>
  <c r="E64" i="2"/>
  <c r="C64" i="2"/>
  <c r="G64" i="2" s="1"/>
  <c r="D64" i="2"/>
  <c r="F61" i="1"/>
  <c r="G61" i="1"/>
  <c r="B62" i="1"/>
  <c r="D61" i="1"/>
  <c r="C61" i="1"/>
  <c r="E61" i="1"/>
  <c r="B66" i="2" l="1"/>
  <c r="F65" i="2"/>
  <c r="D65" i="2"/>
  <c r="G65" i="2" s="1"/>
  <c r="C65" i="2"/>
  <c r="E65" i="2"/>
  <c r="G62" i="1"/>
  <c r="F62" i="1"/>
  <c r="B63" i="1"/>
  <c r="E62" i="1"/>
  <c r="C62" i="1"/>
  <c r="D62" i="1"/>
  <c r="B67" i="2" l="1"/>
  <c r="E66" i="2"/>
  <c r="F66" i="2"/>
  <c r="D66" i="2"/>
  <c r="C66" i="2"/>
  <c r="G66" i="2" s="1"/>
  <c r="G63" i="1"/>
  <c r="F63" i="1"/>
  <c r="B64" i="1"/>
  <c r="E63" i="1"/>
  <c r="C63" i="1"/>
  <c r="D63" i="1"/>
  <c r="B68" i="2" l="1"/>
  <c r="E67" i="2"/>
  <c r="C67" i="2"/>
  <c r="G67" i="2" s="1"/>
  <c r="D67" i="2"/>
  <c r="F67" i="2"/>
  <c r="G64" i="1"/>
  <c r="F64" i="1"/>
  <c r="B65" i="1"/>
  <c r="E64" i="1"/>
  <c r="C64" i="1"/>
  <c r="D64" i="1"/>
  <c r="B69" i="2" l="1"/>
  <c r="F68" i="2"/>
  <c r="E68" i="2"/>
  <c r="C68" i="2"/>
  <c r="G68" i="2" s="1"/>
  <c r="D68" i="2"/>
  <c r="F65" i="1"/>
  <c r="G65" i="1"/>
  <c r="B66" i="1"/>
  <c r="D65" i="1"/>
  <c r="E65" i="1"/>
  <c r="C65" i="1"/>
  <c r="B70" i="2" l="1"/>
  <c r="F69" i="2"/>
  <c r="E69" i="2"/>
  <c r="D69" i="2"/>
  <c r="C69" i="2"/>
  <c r="G69" i="2" s="1"/>
  <c r="G66" i="1"/>
  <c r="F66" i="1"/>
  <c r="B67" i="1"/>
  <c r="E66" i="1"/>
  <c r="C66" i="1"/>
  <c r="D66" i="1"/>
  <c r="B71" i="2" l="1"/>
  <c r="E70" i="2"/>
  <c r="F70" i="2"/>
  <c r="D70" i="2"/>
  <c r="C70" i="2"/>
  <c r="G70" i="2" s="1"/>
  <c r="G67" i="1"/>
  <c r="F67" i="1"/>
  <c r="B68" i="1"/>
  <c r="E67" i="1"/>
  <c r="C67" i="1"/>
  <c r="D67" i="1"/>
  <c r="B72" i="2" l="1"/>
  <c r="E71" i="2"/>
  <c r="F71" i="2"/>
  <c r="C71" i="2"/>
  <c r="G71" i="2" s="1"/>
  <c r="D71" i="2"/>
  <c r="G68" i="1"/>
  <c r="F68" i="1"/>
  <c r="B69" i="1"/>
  <c r="E68" i="1"/>
  <c r="C68" i="1"/>
  <c r="D68" i="1"/>
  <c r="B73" i="2" l="1"/>
  <c r="F72" i="2"/>
  <c r="E72" i="2"/>
  <c r="C72" i="2"/>
  <c r="G72" i="2" s="1"/>
  <c r="D72" i="2"/>
  <c r="F69" i="1"/>
  <c r="G69" i="1"/>
  <c r="B70" i="1"/>
  <c r="D69" i="1"/>
  <c r="E69" i="1"/>
  <c r="C69" i="1"/>
  <c r="B74" i="2" l="1"/>
  <c r="F73" i="2"/>
  <c r="D73" i="2"/>
  <c r="E73" i="2"/>
  <c r="C73" i="2"/>
  <c r="G73" i="2" s="1"/>
  <c r="G70" i="1"/>
  <c r="F70" i="1"/>
  <c r="B71" i="1"/>
  <c r="E70" i="1"/>
  <c r="C70" i="1"/>
  <c r="D70" i="1"/>
  <c r="B75" i="2" l="1"/>
  <c r="E74" i="2"/>
  <c r="F74" i="2"/>
  <c r="D74" i="2"/>
  <c r="C74" i="2"/>
  <c r="G74" i="2" s="1"/>
  <c r="G71" i="1"/>
  <c r="F71" i="1"/>
  <c r="B72" i="1"/>
  <c r="E71" i="1"/>
  <c r="C71" i="1"/>
  <c r="D71" i="1"/>
  <c r="B76" i="2" l="1"/>
  <c r="E75" i="2"/>
  <c r="C75" i="2"/>
  <c r="G75" i="2" s="1"/>
  <c r="F75" i="2"/>
  <c r="D75" i="2"/>
  <c r="G72" i="1"/>
  <c r="F72" i="1"/>
  <c r="B73" i="1"/>
  <c r="E72" i="1"/>
  <c r="C72" i="1"/>
  <c r="D72" i="1"/>
  <c r="B77" i="2" l="1"/>
  <c r="F76" i="2"/>
  <c r="E76" i="2"/>
  <c r="C76" i="2"/>
  <c r="G76" i="2" s="1"/>
  <c r="D76" i="2"/>
  <c r="F73" i="1"/>
  <c r="G73" i="1"/>
  <c r="B74" i="1"/>
  <c r="D73" i="1"/>
  <c r="C73" i="1"/>
  <c r="E73" i="1"/>
  <c r="B78" i="2" l="1"/>
  <c r="F77" i="2"/>
  <c r="D77" i="2"/>
  <c r="E77" i="2"/>
  <c r="C77" i="2"/>
  <c r="G77" i="2" s="1"/>
  <c r="G74" i="1"/>
  <c r="F74" i="1"/>
  <c r="B75" i="1"/>
  <c r="E74" i="1"/>
  <c r="C74" i="1"/>
  <c r="D74" i="1"/>
  <c r="B79" i="2" l="1"/>
  <c r="E78" i="2"/>
  <c r="F78" i="2"/>
  <c r="D78" i="2"/>
  <c r="C78" i="2"/>
  <c r="G78" i="2" s="1"/>
  <c r="G75" i="1"/>
  <c r="F75" i="1"/>
  <c r="B76" i="1"/>
  <c r="E75" i="1"/>
  <c r="C75" i="1"/>
  <c r="D75" i="1"/>
  <c r="B80" i="2" l="1"/>
  <c r="E79" i="2"/>
  <c r="C79" i="2"/>
  <c r="G79" i="2" s="1"/>
  <c r="F79" i="2"/>
  <c r="D79" i="2"/>
  <c r="G76" i="1"/>
  <c r="F76" i="1"/>
  <c r="B77" i="1"/>
  <c r="E76" i="1"/>
  <c r="C76" i="1"/>
  <c r="D76" i="1"/>
  <c r="B81" i="2" l="1"/>
  <c r="F80" i="2"/>
  <c r="E80" i="2"/>
  <c r="C80" i="2"/>
  <c r="G80" i="2" s="1"/>
  <c r="D80" i="2"/>
  <c r="F77" i="1"/>
  <c r="G77" i="1"/>
  <c r="B78" i="1"/>
  <c r="D77" i="1"/>
  <c r="C77" i="1"/>
  <c r="E77" i="1"/>
  <c r="B82" i="2" l="1"/>
  <c r="F81" i="2"/>
  <c r="D81" i="2"/>
  <c r="C81" i="2"/>
  <c r="G81" i="2" s="1"/>
  <c r="E81" i="2"/>
  <c r="G78" i="1"/>
  <c r="F78" i="1"/>
  <c r="B79" i="1"/>
  <c r="E78" i="1"/>
  <c r="C78" i="1"/>
  <c r="D78" i="1"/>
  <c r="B83" i="2" l="1"/>
  <c r="E82" i="2"/>
  <c r="F82" i="2"/>
  <c r="D82" i="2"/>
  <c r="C82" i="2"/>
  <c r="G82" i="2" s="1"/>
  <c r="G79" i="1"/>
  <c r="F79" i="1"/>
  <c r="B80" i="1"/>
  <c r="E79" i="1"/>
  <c r="C79" i="1"/>
  <c r="D79" i="1"/>
  <c r="B84" i="2" l="1"/>
  <c r="E83" i="2"/>
  <c r="C83" i="2"/>
  <c r="G83" i="2" s="1"/>
  <c r="D83" i="2"/>
  <c r="F83" i="2"/>
  <c r="G80" i="1"/>
  <c r="F80" i="1"/>
  <c r="B81" i="1"/>
  <c r="E80" i="1"/>
  <c r="C80" i="1"/>
  <c r="D80" i="1"/>
  <c r="B85" i="2" l="1"/>
  <c r="F84" i="2"/>
  <c r="E84" i="2"/>
  <c r="C84" i="2"/>
  <c r="G84" i="2" s="1"/>
  <c r="D84" i="2"/>
  <c r="F81" i="1"/>
  <c r="G81" i="1"/>
  <c r="B82" i="1"/>
  <c r="D81" i="1"/>
  <c r="E81" i="1"/>
  <c r="C81" i="1"/>
  <c r="B86" i="2" l="1"/>
  <c r="F85" i="2"/>
  <c r="E85" i="2"/>
  <c r="D85" i="2"/>
  <c r="C85" i="2"/>
  <c r="G85" i="2" s="1"/>
  <c r="G82" i="1"/>
  <c r="F82" i="1"/>
  <c r="B83" i="1"/>
  <c r="E82" i="1"/>
  <c r="C82" i="1"/>
  <c r="D82" i="1"/>
  <c r="B87" i="2" l="1"/>
  <c r="E86" i="2"/>
  <c r="F86" i="2"/>
  <c r="G86" i="2" s="1"/>
  <c r="D86" i="2"/>
  <c r="C86" i="2"/>
  <c r="G83" i="1"/>
  <c r="F83" i="1"/>
  <c r="B84" i="1"/>
  <c r="E83" i="1"/>
  <c r="C83" i="1"/>
  <c r="D83" i="1"/>
  <c r="B88" i="2" l="1"/>
  <c r="E87" i="2"/>
  <c r="F87" i="2"/>
  <c r="C87" i="2"/>
  <c r="G87" i="2" s="1"/>
  <c r="D87" i="2"/>
  <c r="G84" i="1"/>
  <c r="F84" i="1"/>
  <c r="B85" i="1"/>
  <c r="E84" i="1"/>
  <c r="C84" i="1"/>
  <c r="D84" i="1"/>
  <c r="B89" i="2" l="1"/>
  <c r="F88" i="2"/>
  <c r="E88" i="2"/>
  <c r="C88" i="2"/>
  <c r="G88" i="2" s="1"/>
  <c r="D88" i="2"/>
  <c r="F85" i="1"/>
  <c r="G85" i="1"/>
  <c r="B86" i="1"/>
  <c r="D85" i="1"/>
  <c r="C85" i="1"/>
  <c r="E85" i="1"/>
  <c r="B90" i="2" l="1"/>
  <c r="F89" i="2"/>
  <c r="D89" i="2"/>
  <c r="E89" i="2"/>
  <c r="C89" i="2"/>
  <c r="G89" i="2" s="1"/>
  <c r="G86" i="1"/>
  <c r="F86" i="1"/>
  <c r="B87" i="1"/>
  <c r="E86" i="1"/>
  <c r="C86" i="1"/>
  <c r="D86" i="1"/>
  <c r="B91" i="2" l="1"/>
  <c r="E90" i="2"/>
  <c r="F90" i="2"/>
  <c r="D90" i="2"/>
  <c r="G90" i="2" s="1"/>
  <c r="C90" i="2"/>
  <c r="G87" i="1"/>
  <c r="F87" i="1"/>
  <c r="B88" i="1"/>
  <c r="E87" i="1"/>
  <c r="C87" i="1"/>
  <c r="D87" i="1"/>
  <c r="B92" i="2" l="1"/>
  <c r="E91" i="2"/>
  <c r="G91" i="2"/>
  <c r="C91" i="2"/>
  <c r="F91" i="2"/>
  <c r="D91" i="2"/>
  <c r="G88" i="1"/>
  <c r="F88" i="1"/>
  <c r="B89" i="1"/>
  <c r="E88" i="1"/>
  <c r="C88" i="1"/>
  <c r="D88" i="1"/>
  <c r="B93" i="2" l="1"/>
  <c r="F92" i="2"/>
  <c r="E92" i="2"/>
  <c r="C92" i="2"/>
  <c r="D92" i="2"/>
  <c r="G92" i="2" s="1"/>
  <c r="F89" i="1"/>
  <c r="G89" i="1"/>
  <c r="B90" i="1"/>
  <c r="D89" i="1"/>
  <c r="C89" i="1"/>
  <c r="E89" i="1"/>
  <c r="B94" i="2" l="1"/>
  <c r="F93" i="2"/>
  <c r="D93" i="2"/>
  <c r="E93" i="2"/>
  <c r="C93" i="2"/>
  <c r="G93" i="2" s="1"/>
  <c r="G90" i="1"/>
  <c r="F90" i="1"/>
  <c r="B91" i="1"/>
  <c r="E90" i="1"/>
  <c r="C90" i="1"/>
  <c r="D90" i="1"/>
  <c r="B95" i="2" l="1"/>
  <c r="E94" i="2"/>
  <c r="F94" i="2"/>
  <c r="D94" i="2"/>
  <c r="C94" i="2"/>
  <c r="G94" i="2" s="1"/>
  <c r="G91" i="1"/>
  <c r="F91" i="1"/>
  <c r="B92" i="1"/>
  <c r="E91" i="1"/>
  <c r="C91" i="1"/>
  <c r="D91" i="1"/>
  <c r="B96" i="2" l="1"/>
  <c r="E95" i="2"/>
  <c r="C95" i="2"/>
  <c r="G95" i="2" s="1"/>
  <c r="F95" i="2"/>
  <c r="D95" i="2"/>
  <c r="G92" i="1"/>
  <c r="F92" i="1"/>
  <c r="B93" i="1"/>
  <c r="E92" i="1"/>
  <c r="C92" i="1"/>
  <c r="D92" i="1"/>
  <c r="B97" i="2" l="1"/>
  <c r="F96" i="2"/>
  <c r="E96" i="2"/>
  <c r="C96" i="2"/>
  <c r="G96" i="2" s="1"/>
  <c r="D96" i="2"/>
  <c r="F93" i="1"/>
  <c r="G93" i="1"/>
  <c r="B94" i="1"/>
  <c r="D93" i="1"/>
  <c r="C93" i="1"/>
  <c r="E93" i="1"/>
  <c r="B98" i="2" l="1"/>
  <c r="F97" i="2"/>
  <c r="D97" i="2"/>
  <c r="C97" i="2"/>
  <c r="G97" i="2" s="1"/>
  <c r="E97" i="2"/>
  <c r="G94" i="1"/>
  <c r="F94" i="1"/>
  <c r="B95" i="1"/>
  <c r="E94" i="1"/>
  <c r="C94" i="1"/>
  <c r="D94" i="1"/>
  <c r="B99" i="2" l="1"/>
  <c r="E98" i="2"/>
  <c r="F98" i="2"/>
  <c r="D98" i="2"/>
  <c r="C98" i="2"/>
  <c r="G98" i="2" s="1"/>
  <c r="G95" i="1"/>
  <c r="F95" i="1"/>
  <c r="B96" i="1"/>
  <c r="E95" i="1"/>
  <c r="C95" i="1"/>
  <c r="D95" i="1"/>
  <c r="B100" i="2" l="1"/>
  <c r="E99" i="2"/>
  <c r="C99" i="2"/>
  <c r="G99" i="2" s="1"/>
  <c r="D99" i="2"/>
  <c r="F99" i="2"/>
  <c r="G96" i="1"/>
  <c r="F96" i="1"/>
  <c r="B97" i="1"/>
  <c r="E96" i="1"/>
  <c r="C96" i="1"/>
  <c r="D96" i="1"/>
  <c r="B101" i="2" l="1"/>
  <c r="F100" i="2"/>
  <c r="E100" i="2"/>
  <c r="C100" i="2"/>
  <c r="D100" i="2"/>
  <c r="G100" i="2" s="1"/>
  <c r="F97" i="1"/>
  <c r="G97" i="1"/>
  <c r="B98" i="1"/>
  <c r="D97" i="1"/>
  <c r="E97" i="1"/>
  <c r="C97" i="1"/>
  <c r="B102" i="2" l="1"/>
  <c r="F101" i="2"/>
  <c r="E101" i="2"/>
  <c r="D101" i="2"/>
  <c r="C101" i="2"/>
  <c r="G101" i="2" s="1"/>
  <c r="G98" i="1"/>
  <c r="F98" i="1"/>
  <c r="B99" i="1"/>
  <c r="E98" i="1"/>
  <c r="C98" i="1"/>
  <c r="D98" i="1"/>
  <c r="B103" i="2" l="1"/>
  <c r="E102" i="2"/>
  <c r="F102" i="2"/>
  <c r="G102" i="2" s="1"/>
  <c r="D102" i="2"/>
  <c r="C102" i="2"/>
  <c r="G99" i="1"/>
  <c r="F99" i="1"/>
  <c r="B100" i="1"/>
  <c r="E99" i="1"/>
  <c r="C99" i="1"/>
  <c r="D99" i="1"/>
  <c r="B104" i="2" l="1"/>
  <c r="E103" i="2"/>
  <c r="F103" i="2"/>
  <c r="C103" i="2"/>
  <c r="G103" i="2" s="1"/>
  <c r="D103" i="2"/>
  <c r="G100" i="1"/>
  <c r="F100" i="1"/>
  <c r="B101" i="1"/>
  <c r="E100" i="1"/>
  <c r="C100" i="1"/>
  <c r="D100" i="1"/>
  <c r="B105" i="2" l="1"/>
  <c r="F104" i="2"/>
  <c r="E104" i="2"/>
  <c r="C104" i="2"/>
  <c r="G104" i="2"/>
  <c r="D104" i="2"/>
  <c r="F101" i="1"/>
  <c r="G101" i="1"/>
  <c r="B102" i="1"/>
  <c r="D101" i="1"/>
  <c r="E101" i="1"/>
  <c r="C101" i="1"/>
  <c r="B106" i="2" l="1"/>
  <c r="F105" i="2"/>
  <c r="D105" i="2"/>
  <c r="E105" i="2"/>
  <c r="C105" i="2"/>
  <c r="G105" i="2" s="1"/>
  <c r="G102" i="1"/>
  <c r="F102" i="1"/>
  <c r="B103" i="1"/>
  <c r="E102" i="1"/>
  <c r="C102" i="1"/>
  <c r="D102" i="1"/>
  <c r="B107" i="2" l="1"/>
  <c r="E106" i="2"/>
  <c r="F106" i="2"/>
  <c r="D106" i="2"/>
  <c r="C106" i="2"/>
  <c r="G106" i="2" s="1"/>
  <c r="G103" i="1"/>
  <c r="F103" i="1"/>
  <c r="B104" i="1"/>
  <c r="E103" i="1"/>
  <c r="C103" i="1"/>
  <c r="D103" i="1"/>
  <c r="B108" i="2" l="1"/>
  <c r="E107" i="2"/>
  <c r="C107" i="2"/>
  <c r="G107" i="2" s="1"/>
  <c r="F107" i="2"/>
  <c r="D107" i="2"/>
  <c r="G104" i="1"/>
  <c r="F104" i="1"/>
  <c r="B105" i="1"/>
  <c r="E104" i="1"/>
  <c r="C104" i="1"/>
  <c r="D104" i="1"/>
  <c r="B109" i="2" l="1"/>
  <c r="F108" i="2"/>
  <c r="E108" i="2"/>
  <c r="C108" i="2"/>
  <c r="G108" i="2" s="1"/>
  <c r="D108" i="2"/>
  <c r="F105" i="1"/>
  <c r="G105" i="1"/>
  <c r="B106" i="1"/>
  <c r="D105" i="1"/>
  <c r="C105" i="1"/>
  <c r="E105" i="1"/>
  <c r="B110" i="2" l="1"/>
  <c r="F109" i="2"/>
  <c r="D109" i="2"/>
  <c r="E109" i="2"/>
  <c r="C109" i="2"/>
  <c r="G109" i="2" s="1"/>
  <c r="G106" i="1"/>
  <c r="F106" i="1"/>
  <c r="B107" i="1"/>
  <c r="E106" i="1"/>
  <c r="C106" i="1"/>
  <c r="D106" i="1"/>
  <c r="B111" i="2" l="1"/>
  <c r="E110" i="2"/>
  <c r="F110" i="2"/>
  <c r="D110" i="2"/>
  <c r="C110" i="2"/>
  <c r="G110" i="2" s="1"/>
  <c r="G107" i="1"/>
  <c r="F107" i="1"/>
  <c r="B108" i="1"/>
  <c r="E107" i="1"/>
  <c r="C107" i="1"/>
  <c r="D107" i="1"/>
  <c r="B112" i="2" l="1"/>
  <c r="E111" i="2"/>
  <c r="C111" i="2"/>
  <c r="G111" i="2" s="1"/>
  <c r="F111" i="2"/>
  <c r="D111" i="2"/>
  <c r="G108" i="1"/>
  <c r="F108" i="1"/>
  <c r="B109" i="1"/>
  <c r="E108" i="1"/>
  <c r="C108" i="1"/>
  <c r="D108" i="1"/>
  <c r="B113" i="2" l="1"/>
  <c r="F112" i="2"/>
  <c r="E112" i="2"/>
  <c r="C112" i="2"/>
  <c r="D112" i="2"/>
  <c r="G112" i="2" s="1"/>
  <c r="F109" i="1"/>
  <c r="G109" i="1"/>
  <c r="B110" i="1"/>
  <c r="D109" i="1"/>
  <c r="E109" i="1"/>
  <c r="C109" i="1"/>
  <c r="B114" i="2" l="1"/>
  <c r="F113" i="2"/>
  <c r="D113" i="2"/>
  <c r="C113" i="2"/>
  <c r="G113" i="2" s="1"/>
  <c r="E113" i="2"/>
  <c r="G110" i="1"/>
  <c r="F110" i="1"/>
  <c r="B111" i="1"/>
  <c r="E110" i="1"/>
  <c r="C110" i="1"/>
  <c r="D110" i="1"/>
  <c r="B115" i="2" l="1"/>
  <c r="E114" i="2"/>
  <c r="F114" i="2"/>
  <c r="D114" i="2"/>
  <c r="C114" i="2"/>
  <c r="G114" i="2" s="1"/>
  <c r="G111" i="1"/>
  <c r="F111" i="1"/>
  <c r="B112" i="1"/>
  <c r="E111" i="1"/>
  <c r="C111" i="1"/>
  <c r="D111" i="1"/>
  <c r="B116" i="2" l="1"/>
  <c r="E115" i="2"/>
  <c r="G115" i="2"/>
  <c r="C115" i="2"/>
  <c r="D115" i="2"/>
  <c r="F115" i="2"/>
  <c r="G112" i="1"/>
  <c r="F112" i="1"/>
  <c r="B113" i="1"/>
  <c r="E112" i="1"/>
  <c r="C112" i="1"/>
  <c r="D112" i="1"/>
  <c r="B117" i="2" l="1"/>
  <c r="F116" i="2"/>
  <c r="E116" i="2"/>
  <c r="G116" i="2"/>
  <c r="C116" i="2"/>
  <c r="D116" i="2"/>
  <c r="F113" i="1"/>
  <c r="G113" i="1"/>
  <c r="B114" i="1"/>
  <c r="D113" i="1"/>
  <c r="E113" i="1"/>
  <c r="C113" i="1"/>
  <c r="B118" i="2" l="1"/>
  <c r="G117" i="2"/>
  <c r="F117" i="2"/>
  <c r="E117" i="2"/>
  <c r="D117" i="2"/>
  <c r="C117" i="2"/>
  <c r="G114" i="1"/>
  <c r="F114" i="1"/>
  <c r="B115" i="1"/>
  <c r="E114" i="1"/>
  <c r="C114" i="1"/>
  <c r="D114" i="1"/>
  <c r="B119" i="2" l="1"/>
  <c r="E118" i="2"/>
  <c r="G118" i="2"/>
  <c r="F118" i="2"/>
  <c r="D118" i="2"/>
  <c r="C118" i="2"/>
  <c r="G115" i="1"/>
  <c r="F115" i="1"/>
  <c r="B116" i="1"/>
  <c r="E115" i="1"/>
  <c r="C115" i="1"/>
  <c r="D115" i="1"/>
  <c r="B120" i="2" l="1"/>
  <c r="E119" i="2"/>
  <c r="G119" i="2"/>
  <c r="F119" i="2"/>
  <c r="C119" i="2"/>
  <c r="D119" i="2"/>
  <c r="G116" i="1"/>
  <c r="F116" i="1"/>
  <c r="B117" i="1"/>
  <c r="E116" i="1"/>
  <c r="C116" i="1"/>
  <c r="D116" i="1"/>
  <c r="B121" i="2" l="1"/>
  <c r="F120" i="2"/>
  <c r="E120" i="2"/>
  <c r="C120" i="2"/>
  <c r="G120" i="2"/>
  <c r="D120" i="2"/>
  <c r="F117" i="1"/>
  <c r="G117" i="1"/>
  <c r="B118" i="1"/>
  <c r="D117" i="1"/>
  <c r="C117" i="1"/>
  <c r="E117" i="1"/>
  <c r="B122" i="2" l="1"/>
  <c r="G121" i="2"/>
  <c r="F121" i="2"/>
  <c r="D121" i="2"/>
  <c r="E121" i="2"/>
  <c r="C121" i="2"/>
  <c r="G118" i="1"/>
  <c r="F118" i="1"/>
  <c r="B119" i="1"/>
  <c r="E118" i="1"/>
  <c r="D118" i="1"/>
  <c r="C118" i="1"/>
  <c r="B123" i="2" l="1"/>
  <c r="E122" i="2"/>
  <c r="G122" i="2"/>
  <c r="F122" i="2"/>
  <c r="D122" i="2"/>
  <c r="C122" i="2"/>
  <c r="G119" i="1"/>
  <c r="F119" i="1"/>
  <c r="B120" i="1"/>
  <c r="E119" i="1"/>
  <c r="D119" i="1"/>
  <c r="C119" i="1"/>
  <c r="B124" i="2" l="1"/>
  <c r="G123" i="2"/>
  <c r="C123" i="2"/>
  <c r="F123" i="2"/>
  <c r="E123" i="2"/>
  <c r="D123" i="2"/>
  <c r="G120" i="1"/>
  <c r="F120" i="1"/>
  <c r="B121" i="1"/>
  <c r="E120" i="1"/>
  <c r="D120" i="1"/>
  <c r="C120" i="1"/>
  <c r="B125" i="2" l="1"/>
  <c r="F124" i="2"/>
  <c r="E124" i="2"/>
  <c r="C124" i="2"/>
  <c r="G124" i="2"/>
  <c r="D124" i="2"/>
  <c r="F121" i="1"/>
  <c r="G121" i="1"/>
  <c r="B122" i="1"/>
  <c r="D121" i="1"/>
  <c r="E121" i="1"/>
  <c r="C121" i="1"/>
  <c r="B126" i="2" l="1"/>
  <c r="G125" i="2"/>
  <c r="F125" i="2"/>
  <c r="D125" i="2"/>
  <c r="E125" i="2"/>
  <c r="C125" i="2"/>
  <c r="G122" i="1"/>
  <c r="F122" i="1"/>
  <c r="B123" i="1"/>
  <c r="E122" i="1"/>
  <c r="D122" i="1"/>
  <c r="C122" i="1"/>
  <c r="B127" i="2" l="1"/>
  <c r="E126" i="2"/>
  <c r="G126" i="2"/>
  <c r="F126" i="2"/>
  <c r="D126" i="2"/>
  <c r="C126" i="2"/>
  <c r="G123" i="1"/>
  <c r="F123" i="1"/>
  <c r="B124" i="1"/>
  <c r="E123" i="1"/>
  <c r="D123" i="1"/>
  <c r="C123" i="1"/>
  <c r="B128" i="2" l="1"/>
  <c r="G127" i="2"/>
  <c r="E127" i="2"/>
  <c r="C127" i="2"/>
  <c r="F127" i="2"/>
  <c r="D127" i="2"/>
  <c r="G124" i="1"/>
  <c r="F124" i="1"/>
  <c r="B125" i="1"/>
  <c r="E124" i="1"/>
  <c r="C124" i="1"/>
  <c r="D124" i="1"/>
  <c r="B129" i="2" l="1"/>
  <c r="F128" i="2"/>
  <c r="E128" i="2"/>
  <c r="G128" i="2"/>
  <c r="C128" i="2"/>
  <c r="D128" i="2"/>
  <c r="F125" i="1"/>
  <c r="G125" i="1"/>
  <c r="B126" i="1"/>
  <c r="D125" i="1"/>
  <c r="C125" i="1"/>
  <c r="E125" i="1"/>
  <c r="B130" i="2" l="1"/>
  <c r="G129" i="2"/>
  <c r="F129" i="2"/>
  <c r="D129" i="2"/>
  <c r="E129" i="2"/>
  <c r="C129" i="2"/>
  <c r="G126" i="1"/>
  <c r="F126" i="1"/>
  <c r="B127" i="1"/>
  <c r="E126" i="1"/>
  <c r="D126" i="1"/>
  <c r="C126" i="1"/>
  <c r="B131" i="2" l="1"/>
  <c r="E130" i="2"/>
  <c r="G130" i="2"/>
  <c r="F130" i="2"/>
  <c r="D130" i="2"/>
  <c r="C130" i="2"/>
  <c r="G127" i="1"/>
  <c r="F127" i="1"/>
  <c r="B128" i="1"/>
  <c r="E127" i="1"/>
  <c r="D127" i="1"/>
  <c r="C127" i="1"/>
  <c r="B132" i="2" l="1"/>
  <c r="G131" i="2"/>
  <c r="C131" i="2"/>
  <c r="E131" i="2"/>
  <c r="D131" i="2"/>
  <c r="F131" i="2"/>
  <c r="G128" i="1"/>
  <c r="F128" i="1"/>
  <c r="B129" i="1"/>
  <c r="E128" i="1"/>
  <c r="C128" i="1"/>
  <c r="D128" i="1"/>
  <c r="B133" i="2" l="1"/>
  <c r="F132" i="2"/>
  <c r="E132" i="2"/>
  <c r="G132" i="2"/>
  <c r="C132" i="2"/>
  <c r="D132" i="2"/>
  <c r="F129" i="1"/>
  <c r="G129" i="1"/>
  <c r="B130" i="1"/>
  <c r="D129" i="1"/>
  <c r="E129" i="1"/>
  <c r="C129" i="1"/>
  <c r="B134" i="2" l="1"/>
  <c r="G133" i="2"/>
  <c r="F133" i="2"/>
  <c r="D133" i="2"/>
  <c r="E133" i="2"/>
  <c r="C133" i="2"/>
  <c r="G130" i="1"/>
  <c r="F130" i="1"/>
  <c r="B131" i="1"/>
  <c r="E130" i="1"/>
  <c r="D130" i="1"/>
  <c r="C130" i="1"/>
  <c r="B135" i="2" l="1"/>
  <c r="E134" i="2"/>
  <c r="G134" i="2"/>
  <c r="F134" i="2"/>
  <c r="D134" i="2"/>
  <c r="C134" i="2"/>
  <c r="G131" i="1"/>
  <c r="F131" i="1"/>
  <c r="B132" i="1"/>
  <c r="E131" i="1"/>
  <c r="D131" i="1"/>
  <c r="C131" i="1"/>
  <c r="B136" i="2" l="1"/>
  <c r="G135" i="2"/>
  <c r="F135" i="2"/>
  <c r="E135" i="2"/>
  <c r="C135" i="2"/>
  <c r="D135" i="2"/>
  <c r="G132" i="1"/>
  <c r="F132" i="1"/>
  <c r="B133" i="1"/>
  <c r="E132" i="1"/>
  <c r="D132" i="1"/>
  <c r="C132" i="1"/>
  <c r="B137" i="2" l="1"/>
  <c r="F136" i="2"/>
  <c r="E136" i="2"/>
  <c r="G136" i="2"/>
  <c r="C136" i="2"/>
  <c r="D136" i="2"/>
  <c r="F133" i="1"/>
  <c r="G133" i="1"/>
  <c r="B134" i="1"/>
  <c r="D133" i="1"/>
  <c r="C133" i="1"/>
  <c r="E133" i="1"/>
  <c r="B138" i="2" l="1"/>
  <c r="G137" i="2"/>
  <c r="F137" i="2"/>
  <c r="D137" i="2"/>
  <c r="E137" i="2"/>
  <c r="C137" i="2"/>
  <c r="G134" i="1"/>
  <c r="F134" i="1"/>
  <c r="B135" i="1"/>
  <c r="E134" i="1"/>
  <c r="D134" i="1"/>
  <c r="C134" i="1"/>
  <c r="B139" i="2" l="1"/>
  <c r="E138" i="2"/>
  <c r="G138" i="2"/>
  <c r="F138" i="2"/>
  <c r="D138" i="2"/>
  <c r="C138" i="2"/>
  <c r="G135" i="1"/>
  <c r="F135" i="1"/>
  <c r="B136" i="1"/>
  <c r="E135" i="1"/>
  <c r="D135" i="1"/>
  <c r="C135" i="1"/>
  <c r="B140" i="2" l="1"/>
  <c r="G139" i="2"/>
  <c r="F139" i="2"/>
  <c r="E139" i="2"/>
  <c r="D139" i="2"/>
  <c r="C139" i="2"/>
  <c r="G136" i="1"/>
  <c r="F136" i="1"/>
  <c r="B137" i="1"/>
  <c r="E136" i="1"/>
  <c r="D136" i="1"/>
  <c r="C136" i="1"/>
  <c r="B141" i="2" l="1"/>
  <c r="F140" i="2"/>
  <c r="E140" i="2"/>
  <c r="C140" i="2"/>
  <c r="G140" i="2"/>
  <c r="D140" i="2"/>
  <c r="F137" i="1"/>
  <c r="G137" i="1"/>
  <c r="B138" i="1"/>
  <c r="D137" i="1"/>
  <c r="E137" i="1"/>
  <c r="C137" i="1"/>
  <c r="B142" i="2" l="1"/>
  <c r="G141" i="2"/>
  <c r="F141" i="2"/>
  <c r="D141" i="2"/>
  <c r="E141" i="2"/>
  <c r="C141" i="2"/>
  <c r="G138" i="1"/>
  <c r="F138" i="1"/>
  <c r="B139" i="1"/>
  <c r="E138" i="1"/>
  <c r="D138" i="1"/>
  <c r="C138" i="1"/>
  <c r="B143" i="2" l="1"/>
  <c r="E142" i="2"/>
  <c r="G142" i="2"/>
  <c r="F142" i="2"/>
  <c r="D142" i="2"/>
  <c r="C142" i="2"/>
  <c r="G139" i="1"/>
  <c r="F139" i="1"/>
  <c r="B140" i="1"/>
  <c r="E139" i="1"/>
  <c r="D139" i="1"/>
  <c r="C139" i="1"/>
  <c r="B144" i="2" l="1"/>
  <c r="G143" i="2"/>
  <c r="E143" i="2"/>
  <c r="F143" i="2"/>
  <c r="D143" i="2"/>
  <c r="C143" i="2"/>
  <c r="G140" i="1"/>
  <c r="F140" i="1"/>
  <c r="B141" i="1"/>
  <c r="E140" i="1"/>
  <c r="C140" i="1"/>
  <c r="D140" i="1"/>
  <c r="B145" i="2" l="1"/>
  <c r="F144" i="2"/>
  <c r="G144" i="2"/>
  <c r="E144" i="2"/>
  <c r="C144" i="2"/>
  <c r="D144" i="2"/>
  <c r="F141" i="1"/>
  <c r="G141" i="1"/>
  <c r="B142" i="1"/>
  <c r="D141" i="1"/>
  <c r="E141" i="1"/>
  <c r="C141" i="1"/>
  <c r="B146" i="2" l="1"/>
  <c r="G145" i="2"/>
  <c r="F145" i="2"/>
  <c r="D145" i="2"/>
  <c r="E145" i="2"/>
  <c r="C145" i="2"/>
  <c r="G142" i="1"/>
  <c r="F142" i="1"/>
  <c r="B143" i="1"/>
  <c r="E142" i="1"/>
  <c r="D142" i="1"/>
  <c r="C142" i="1"/>
  <c r="B147" i="2" l="1"/>
  <c r="G146" i="2"/>
  <c r="F146" i="2"/>
  <c r="D146" i="2"/>
  <c r="C146" i="2"/>
  <c r="E146" i="2"/>
  <c r="G143" i="1"/>
  <c r="F143" i="1"/>
  <c r="B144" i="1"/>
  <c r="E143" i="1"/>
  <c r="D143" i="1"/>
  <c r="C143" i="1"/>
  <c r="B148" i="2" l="1"/>
  <c r="G147" i="2"/>
  <c r="E147" i="2"/>
  <c r="D147" i="2"/>
  <c r="F147" i="2"/>
  <c r="C147" i="2"/>
  <c r="G144" i="1"/>
  <c r="F144" i="1"/>
  <c r="B145" i="1"/>
  <c r="E144" i="1"/>
  <c r="D144" i="1"/>
  <c r="C144" i="1"/>
  <c r="B149" i="2" l="1"/>
  <c r="F148" i="2"/>
  <c r="G148" i="2"/>
  <c r="E148" i="2"/>
  <c r="D148" i="2"/>
  <c r="C148" i="2"/>
  <c r="F145" i="1"/>
  <c r="G145" i="1"/>
  <c r="B146" i="1"/>
  <c r="D145" i="1"/>
  <c r="E145" i="1"/>
  <c r="C145" i="1"/>
  <c r="B150" i="2" l="1"/>
  <c r="G149" i="2"/>
  <c r="F149" i="2"/>
  <c r="D149" i="2"/>
  <c r="E149" i="2"/>
  <c r="C149" i="2"/>
  <c r="G146" i="1"/>
  <c r="F146" i="1"/>
  <c r="B147" i="1"/>
  <c r="E146" i="1"/>
  <c r="D146" i="1"/>
  <c r="C146" i="1"/>
  <c r="B151" i="2" l="1"/>
  <c r="G150" i="2"/>
  <c r="F150" i="2"/>
  <c r="D150" i="2"/>
  <c r="C150" i="2"/>
  <c r="E150" i="2"/>
  <c r="G147" i="1"/>
  <c r="F147" i="1"/>
  <c r="B148" i="1"/>
  <c r="E147" i="1"/>
  <c r="D147" i="1"/>
  <c r="C147" i="1"/>
  <c r="B152" i="2" l="1"/>
  <c r="G151" i="2"/>
  <c r="F151" i="2"/>
  <c r="E151" i="2"/>
  <c r="D151" i="2"/>
  <c r="C151" i="2"/>
  <c r="G148" i="1"/>
  <c r="F148" i="1"/>
  <c r="E148" i="1"/>
  <c r="D148" i="1"/>
  <c r="C148" i="1"/>
  <c r="B153" i="2" l="1"/>
  <c r="F152" i="2"/>
  <c r="E152" i="2"/>
  <c r="G152" i="2"/>
  <c r="C152" i="2"/>
  <c r="D152" i="2"/>
  <c r="G153" i="2" l="1"/>
  <c r="F153" i="2"/>
  <c r="D153" i="2"/>
  <c r="E153" i="2"/>
  <c r="C153" i="2"/>
</calcChain>
</file>

<file path=xl/sharedStrings.xml><?xml version="1.0" encoding="utf-8"?>
<sst xmlns="http://schemas.openxmlformats.org/spreadsheetml/2006/main" count="53" uniqueCount="30">
  <si>
    <t>Elevation</t>
  </si>
  <si>
    <t>INPUT</t>
  </si>
  <si>
    <t>EQUATIONS</t>
  </si>
  <si>
    <r>
      <t xml:space="preserve">Manning's </t>
    </r>
    <r>
      <rPr>
        <i/>
        <sz val="10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>-value</t>
    </r>
  </si>
  <si>
    <t>Skew angle, degrees</t>
  </si>
  <si>
    <t>Upstream SS, #:1</t>
  </si>
  <si>
    <t>Downstream SS, #:1</t>
  </si>
  <si>
    <t>Top width, ft</t>
  </si>
  <si>
    <t>Extra pipe, ft</t>
  </si>
  <si>
    <t>Elevation (ft)</t>
  </si>
  <si>
    <t>Weir Flow (cfs)</t>
  </si>
  <si>
    <t>High Orifice (cfs)</t>
  </si>
  <si>
    <t>Low Orifice (cfs)</t>
  </si>
  <si>
    <t>Pipe Flow (cfs)</t>
  </si>
  <si>
    <t>Riser Diameter, in</t>
  </si>
  <si>
    <t>Barrel Diameter, in</t>
  </si>
  <si>
    <t>Top of Dam, el.</t>
  </si>
  <si>
    <t>Design High Water, el.</t>
  </si>
  <si>
    <t>Riser Inlet, el.</t>
  </si>
  <si>
    <t>Barrel Inlet, invert, el.</t>
  </si>
  <si>
    <t>Barrel Outlet, invert, el.</t>
  </si>
  <si>
    <t>Toe of Dam, el.</t>
  </si>
  <si>
    <t>Auxiliary Spillway, el.</t>
  </si>
  <si>
    <t>Top Width, ft</t>
  </si>
  <si>
    <t>Extra Pipe, ft</t>
  </si>
  <si>
    <t>Max. Tailwater, el.</t>
  </si>
  <si>
    <t>Pipe length, ft.</t>
  </si>
  <si>
    <t>Riser Width, ft  (inside)</t>
  </si>
  <si>
    <t>Riser Length, ft  (inside)</t>
  </si>
  <si>
    <t>Design Flow (cfs)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</si>
</sst>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6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164" fontId="0" fillId="3" borderId="3" xfId="0" applyNumberFormat="1" applyFill="1" applyBorder="1"/>
    <xf numFmtId="2" fontId="0" fillId="3" borderId="3" xfId="0" applyNumberFormat="1" applyFill="1" applyBorder="1"/>
    <xf numFmtId="164" fontId="0" fillId="3" borderId="2" xfId="0" applyNumberFormat="1" applyFill="1" applyBorder="1"/>
    <xf numFmtId="164" fontId="0" fillId="2" borderId="2" xfId="0" applyNumberFormat="1" applyFill="1" applyBorder="1"/>
    <xf numFmtId="2" fontId="0" fillId="2" borderId="2" xfId="0" applyNumberFormat="1" applyFont="1" applyFill="1" applyBorder="1"/>
    <xf numFmtId="2" fontId="0" fillId="2" borderId="2" xfId="0" applyNumberFormat="1" applyFill="1" applyBorder="1"/>
    <xf numFmtId="0" fontId="6" fillId="4" borderId="1" xfId="0" applyFont="1" applyFill="1" applyBorder="1" applyAlignment="1">
      <alignment horizontal="right"/>
    </xf>
    <xf numFmtId="0" fontId="0" fillId="5" borderId="0" xfId="0" applyFill="1"/>
    <xf numFmtId="0" fontId="2" fillId="5" borderId="0" xfId="0" applyFont="1" applyFill="1"/>
    <xf numFmtId="0" fontId="3" fillId="5" borderId="0" xfId="0" applyFont="1" applyFill="1"/>
    <xf numFmtId="0" fontId="5" fillId="5" borderId="0" xfId="0" applyFont="1" applyFill="1"/>
    <xf numFmtId="0" fontId="0" fillId="0" borderId="0" xfId="0" applyFill="1"/>
    <xf numFmtId="9" fontId="0" fillId="0" borderId="0" xfId="1" applyFont="1" applyFill="1"/>
    <xf numFmtId="0" fontId="7" fillId="5" borderId="0" xfId="0" applyFont="1" applyFill="1" applyAlignment="1">
      <alignment horizontal="right"/>
    </xf>
    <xf numFmtId="0" fontId="8" fillId="5" borderId="0" xfId="0" applyFont="1" applyFill="1"/>
    <xf numFmtId="0" fontId="9" fillId="5" borderId="0" xfId="0" applyFont="1" applyFill="1"/>
    <xf numFmtId="0" fontId="8" fillId="0" borderId="0" xfId="0" applyFont="1" applyFill="1"/>
    <xf numFmtId="9" fontId="8" fillId="0" borderId="0" xfId="1" applyFont="1" applyFill="1"/>
    <xf numFmtId="0" fontId="8" fillId="5" borderId="0" xfId="0" applyFont="1" applyFill="1" applyAlignment="1">
      <alignment horizontal="left"/>
    </xf>
    <xf numFmtId="0" fontId="10" fillId="5" borderId="0" xfId="0" applyFont="1" applyFill="1"/>
    <xf numFmtId="0" fontId="11" fillId="5" borderId="0" xfId="0" applyFont="1" applyFill="1"/>
    <xf numFmtId="0" fontId="12" fillId="4" borderId="1" xfId="0" applyFont="1" applyFill="1" applyBorder="1" applyAlignment="1">
      <alignment horizontal="right"/>
    </xf>
    <xf numFmtId="164" fontId="8" fillId="3" borderId="3" xfId="0" applyNumberFormat="1" applyFont="1" applyFill="1" applyBorder="1"/>
    <xf numFmtId="2" fontId="8" fillId="3" borderId="3" xfId="0" applyNumberFormat="1" applyFont="1" applyFill="1" applyBorder="1"/>
    <xf numFmtId="164" fontId="8" fillId="2" borderId="2" xfId="0" applyNumberFormat="1" applyFont="1" applyFill="1" applyBorder="1"/>
    <xf numFmtId="2" fontId="8" fillId="2" borderId="2" xfId="0" applyNumberFormat="1" applyFont="1" applyFill="1" applyBorder="1"/>
    <xf numFmtId="164" fontId="8" fillId="3" borderId="2" xfId="0" applyNumberFormat="1" applyFont="1" applyFill="1" applyBorder="1"/>
    <xf numFmtId="0" fontId="13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0" fillId="0" borderId="0" xfId="0" applyFill="1" applyBorder="1"/>
    <xf numFmtId="0" fontId="0" fillId="5" borderId="0" xfId="0" applyFill="1" applyBorder="1"/>
    <xf numFmtId="0" fontId="6" fillId="4" borderId="4" xfId="0" applyFont="1" applyFill="1" applyBorder="1" applyAlignment="1">
      <alignment horizontal="right"/>
    </xf>
    <xf numFmtId="2" fontId="2" fillId="3" borderId="5" xfId="0" applyNumberFormat="1" applyFont="1" applyFill="1" applyBorder="1"/>
    <xf numFmtId="2" fontId="2" fillId="2" borderId="6" xfId="0" applyNumberFormat="1" applyFont="1" applyFill="1" applyBorder="1"/>
    <xf numFmtId="2" fontId="0" fillId="3" borderId="5" xfId="0" applyNumberFormat="1" applyFill="1" applyBorder="1"/>
    <xf numFmtId="2" fontId="0" fillId="2" borderId="6" xfId="0" applyNumberFormat="1" applyFill="1" applyBorder="1"/>
    <xf numFmtId="2" fontId="0" fillId="3" borderId="7" xfId="0" applyNumberFormat="1" applyFill="1" applyBorder="1"/>
    <xf numFmtId="2" fontId="0" fillId="2" borderId="8" xfId="0" applyNumberFormat="1" applyFill="1" applyBorder="1"/>
    <xf numFmtId="164" fontId="14" fillId="6" borderId="1" xfId="0" applyNumberFormat="1" applyFont="1" applyFill="1" applyBorder="1" applyAlignment="1" applyProtection="1">
      <alignment horizontal="left"/>
      <protection locked="0"/>
    </xf>
    <xf numFmtId="165" fontId="14" fillId="6" borderId="1" xfId="0" applyNumberFormat="1" applyFont="1" applyFill="1" applyBorder="1" applyAlignment="1" applyProtection="1">
      <alignment horizontal="left"/>
      <protection locked="0"/>
    </xf>
    <xf numFmtId="0" fontId="14" fillId="5" borderId="0" xfId="0" applyFont="1" applyFill="1" applyAlignment="1">
      <alignment horizontal="left"/>
    </xf>
    <xf numFmtId="164" fontId="15" fillId="7" borderId="1" xfId="0" applyNumberFormat="1" applyFont="1" applyFill="1" applyBorder="1" applyAlignment="1" applyProtection="1">
      <alignment horizontal="left"/>
    </xf>
  </cellXfs>
  <cellStyles count="2">
    <cellStyle name="Normal" xfId="0" builtinId="0"/>
    <cellStyle name="Percent" xfId="1" builtinId="5"/>
  </cellStyles>
  <dxfs count="1">
    <dxf>
      <font>
        <color theme="0" tint="-0.1499679555650502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  <color rgb="FF0000FF"/>
      <color rgb="FF3F6228"/>
      <color rgb="FFCCECFF"/>
      <color rgb="FFFFCCFF"/>
      <color rgb="FFFFFF99"/>
      <color rgb="FF777777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799764</xdr:colOff>
      <xdr:row>0</xdr:row>
      <xdr:rowOff>144780</xdr:rowOff>
    </xdr:from>
    <xdr:to>
      <xdr:col>6</xdr:col>
      <xdr:colOff>495321</xdr:colOff>
      <xdr:row>16</xdr:row>
      <xdr:rowOff>39010</xdr:rowOff>
    </xdr:to>
    <xdr:sp macro="" textlink="">
      <xdr:nvSpPr>
        <xdr:cNvPr id="4" name="Trapezoi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276264" y="144780"/>
          <a:ext cx="2507337" cy="2698390"/>
        </a:xfrm>
        <a:prstGeom prst="trapezoid">
          <a:avLst>
            <a:gd name="adj" fmla="val 35220"/>
          </a:avLst>
        </a:prstGeom>
        <a:solidFill>
          <a:schemeClr val="accent6">
            <a:lumMod val="5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883920</xdr:colOff>
      <xdr:row>2</xdr:row>
      <xdr:rowOff>42042</xdr:rowOff>
    </xdr:from>
    <xdr:to>
      <xdr:col>5</xdr:col>
      <xdr:colOff>449580</xdr:colOff>
      <xdr:row>15</xdr:row>
      <xdr:rowOff>83820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EE8D4413-B30F-458E-8842-D28B3EBA7C3D}"/>
            </a:ext>
          </a:extLst>
        </xdr:cNvPr>
        <xdr:cNvGrpSpPr/>
      </xdr:nvGrpSpPr>
      <xdr:grpSpPr>
        <a:xfrm>
          <a:off x="4295775" y="386847"/>
          <a:ext cx="495300" cy="2270628"/>
          <a:chOff x="4297680" y="571500"/>
          <a:chExt cx="502920" cy="2141220"/>
        </a:xfrm>
        <a:solidFill>
          <a:schemeClr val="bg2">
            <a:lumMod val="90000"/>
          </a:schemeClr>
        </a:solidFill>
      </xdr:grpSpPr>
      <xdr:sp macro="" textlink="">
        <xdr:nvSpPr>
          <xdr:cNvPr id="8" name="Trapezoid 7">
            <a:extLst>
              <a:ext uri="{FF2B5EF4-FFF2-40B4-BE49-F238E27FC236}">
                <a16:creationId xmlns:a16="http://schemas.microsoft.com/office/drawing/2014/main" id="{543E8EEA-0D01-497D-BA12-38D384B45ACB}"/>
              </a:ext>
            </a:extLst>
          </xdr:cNvPr>
          <xdr:cNvSpPr/>
        </xdr:nvSpPr>
        <xdr:spPr>
          <a:xfrm>
            <a:off x="4297680" y="571500"/>
            <a:ext cx="502920" cy="1501140"/>
          </a:xfrm>
          <a:prstGeom prst="trapezoid">
            <a:avLst/>
          </a:prstGeom>
          <a:grpFill/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0" name="Trapezoid 29">
            <a:extLst>
              <a:ext uri="{FF2B5EF4-FFF2-40B4-BE49-F238E27FC236}">
                <a16:creationId xmlns:a16="http://schemas.microsoft.com/office/drawing/2014/main" id="{7AA42182-8E7A-4FCC-9D16-9260329CA6E2}"/>
              </a:ext>
            </a:extLst>
          </xdr:cNvPr>
          <xdr:cNvSpPr/>
        </xdr:nvSpPr>
        <xdr:spPr>
          <a:xfrm rot="10800000">
            <a:off x="4297680" y="2072640"/>
            <a:ext cx="502920" cy="640080"/>
          </a:xfrm>
          <a:prstGeom prst="trapezoid">
            <a:avLst/>
          </a:prstGeom>
          <a:grpFill/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4</xdr:col>
      <xdr:colOff>51671</xdr:colOff>
      <xdr:row>5</xdr:row>
      <xdr:rowOff>94440</xdr:rowOff>
    </xdr:from>
    <xdr:to>
      <xdr:col>4</xdr:col>
      <xdr:colOff>510682</xdr:colOff>
      <xdr:row>12</xdr:row>
      <xdr:rowOff>74692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65431" y="970740"/>
          <a:ext cx="459011" cy="12070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349182</xdr:colOff>
      <xdr:row>10</xdr:row>
      <xdr:rowOff>136596</xdr:rowOff>
    </xdr:from>
    <xdr:to>
      <xdr:col>6</xdr:col>
      <xdr:colOff>603652</xdr:colOff>
      <xdr:row>13</xdr:row>
      <xdr:rowOff>29738</xdr:rowOff>
    </xdr:to>
    <xdr:sp macro="" textlink="">
      <xdr:nvSpPr>
        <xdr:cNvPr id="6" name="Parallelogra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1558718" flipH="1">
          <a:off x="3762942" y="1889196"/>
          <a:ext cx="2128990" cy="418922"/>
        </a:xfrm>
        <a:prstGeom prst="parallelogram">
          <a:avLst>
            <a:gd name="adj" fmla="val 22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699870</xdr:colOff>
      <xdr:row>0</xdr:row>
      <xdr:rowOff>5255</xdr:rowOff>
    </xdr:from>
    <xdr:to>
      <xdr:col>4</xdr:col>
      <xdr:colOff>811317</xdr:colOff>
      <xdr:row>1</xdr:row>
      <xdr:rowOff>26275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175056" y="5255"/>
          <a:ext cx="1046868" cy="194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1000" b="1" i="1"/>
            <a:t>Top of Dam,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3</xdr:col>
      <xdr:colOff>236131</xdr:colOff>
      <xdr:row>1</xdr:row>
      <xdr:rowOff>7619</xdr:rowOff>
    </xdr:from>
    <xdr:to>
      <xdr:col>4</xdr:col>
      <xdr:colOff>768822</xdr:colOff>
      <xdr:row>2</xdr:row>
      <xdr:rowOff>45720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711317" y="181040"/>
          <a:ext cx="1468112" cy="211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1"/>
            <a:t>Design High Water,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3</xdr:col>
      <xdr:colOff>333016</xdr:colOff>
      <xdr:row>4</xdr:row>
      <xdr:rowOff>60960</xdr:rowOff>
    </xdr:from>
    <xdr:to>
      <xdr:col>4</xdr:col>
      <xdr:colOff>39016</xdr:colOff>
      <xdr:row>5</xdr:row>
      <xdr:rowOff>100526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809516" y="762000"/>
          <a:ext cx="643260" cy="21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1"/>
            <a:t>Riser,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3</xdr:col>
      <xdr:colOff>45202</xdr:colOff>
      <xdr:row>10</xdr:row>
      <xdr:rowOff>152400</xdr:rowOff>
    </xdr:from>
    <xdr:to>
      <xdr:col>4</xdr:col>
      <xdr:colOff>205740</xdr:colOff>
      <xdr:row>12</xdr:row>
      <xdr:rowOff>31165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21702" y="1905000"/>
          <a:ext cx="1097798" cy="229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1"/>
            <a:t>Barrel Inlet,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6</xdr:col>
      <xdr:colOff>594943</xdr:colOff>
      <xdr:row>13</xdr:row>
      <xdr:rowOff>29398</xdr:rowOff>
    </xdr:from>
    <xdr:to>
      <xdr:col>7</xdr:col>
      <xdr:colOff>754380</xdr:colOff>
      <xdr:row>14</xdr:row>
      <xdr:rowOff>68347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883223" y="2307778"/>
          <a:ext cx="1073837" cy="2142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1"/>
            <a:t>Barrel Outlet,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6</xdr:col>
      <xdr:colOff>553433</xdr:colOff>
      <xdr:row>15</xdr:row>
      <xdr:rowOff>0</xdr:rowOff>
    </xdr:from>
    <xdr:to>
      <xdr:col>7</xdr:col>
      <xdr:colOff>731520</xdr:colOff>
      <xdr:row>16</xdr:row>
      <xdr:rowOff>54193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841713" y="2628900"/>
          <a:ext cx="1092487" cy="2294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1"/>
            <a:t>Toe of Dam,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4</xdr:col>
      <xdr:colOff>48557</xdr:colOff>
      <xdr:row>17</xdr:row>
      <xdr:rowOff>120563</xdr:rowOff>
    </xdr:from>
    <xdr:to>
      <xdr:col>4</xdr:col>
      <xdr:colOff>507568</xdr:colOff>
      <xdr:row>21</xdr:row>
      <xdr:rowOff>33647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462317" y="3099983"/>
          <a:ext cx="459011" cy="6141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504761</xdr:colOff>
      <xdr:row>18</xdr:row>
      <xdr:rowOff>95810</xdr:rowOff>
    </xdr:from>
    <xdr:to>
      <xdr:col>6</xdr:col>
      <xdr:colOff>547208</xdr:colOff>
      <xdr:row>20</xdr:row>
      <xdr:rowOff>50233</xdr:rowOff>
    </xdr:to>
    <xdr:sp macro="" textlink="">
      <xdr:nvSpPr>
        <xdr:cNvPr id="28" name="Parallelogram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 rot="10800000" flipH="1">
          <a:off x="3918521" y="3250490"/>
          <a:ext cx="1916967" cy="304943"/>
        </a:xfrm>
        <a:prstGeom prst="parallelogram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126386</xdr:colOff>
      <xdr:row>18</xdr:row>
      <xdr:rowOff>25965</xdr:rowOff>
    </xdr:from>
    <xdr:to>
      <xdr:col>4</xdr:col>
      <xdr:colOff>425253</xdr:colOff>
      <xdr:row>20</xdr:row>
      <xdr:rowOff>129849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540146" y="3180645"/>
          <a:ext cx="298867" cy="454404"/>
        </a:xfrm>
        <a:prstGeom prst="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130869</xdr:colOff>
      <xdr:row>12</xdr:row>
      <xdr:rowOff>105711</xdr:rowOff>
    </xdr:from>
    <xdr:to>
      <xdr:col>4</xdr:col>
      <xdr:colOff>130869</xdr:colOff>
      <xdr:row>17</xdr:row>
      <xdr:rowOff>81644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H="1">
          <a:off x="3544629" y="2208831"/>
          <a:ext cx="0" cy="852233"/>
        </a:xfrm>
        <a:prstGeom prst="line">
          <a:avLst/>
        </a:prstGeom>
        <a:ln w="6350">
          <a:prstDash val="lgDashDot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428165</xdr:colOff>
      <xdr:row>12</xdr:row>
      <xdr:rowOff>110450</xdr:rowOff>
    </xdr:from>
    <xdr:to>
      <xdr:col>4</xdr:col>
      <xdr:colOff>428165</xdr:colOff>
      <xdr:row>17</xdr:row>
      <xdr:rowOff>86383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>
          <a:off x="3841925" y="2213570"/>
          <a:ext cx="0" cy="852233"/>
        </a:xfrm>
        <a:prstGeom prst="line">
          <a:avLst/>
        </a:prstGeom>
        <a:ln w="6350">
          <a:prstDash val="lgDashDot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557231</xdr:colOff>
      <xdr:row>5</xdr:row>
      <xdr:rowOff>96194</xdr:rowOff>
    </xdr:from>
    <xdr:to>
      <xdr:col>3</xdr:col>
      <xdr:colOff>856098</xdr:colOff>
      <xdr:row>5</xdr:row>
      <xdr:rowOff>96194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033731" y="972494"/>
          <a:ext cx="29886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350807</xdr:colOff>
      <xdr:row>0</xdr:row>
      <xdr:rowOff>159752</xdr:rowOff>
    </xdr:from>
    <xdr:to>
      <xdr:col>4</xdr:col>
      <xdr:colOff>649674</xdr:colOff>
      <xdr:row>0</xdr:row>
      <xdr:rowOff>159752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3761414" y="159752"/>
          <a:ext cx="29886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217706</xdr:colOff>
      <xdr:row>3</xdr:row>
      <xdr:rowOff>43190</xdr:rowOff>
    </xdr:from>
    <xdr:to>
      <xdr:col>4</xdr:col>
      <xdr:colOff>516573</xdr:colOff>
      <xdr:row>3</xdr:row>
      <xdr:rowOff>43190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3631466" y="568970"/>
          <a:ext cx="29886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567482</xdr:colOff>
      <xdr:row>12</xdr:row>
      <xdr:rowOff>15925</xdr:rowOff>
    </xdr:from>
    <xdr:to>
      <xdr:col>3</xdr:col>
      <xdr:colOff>866349</xdr:colOff>
      <xdr:row>12</xdr:row>
      <xdr:rowOff>15925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3043982" y="2119045"/>
          <a:ext cx="29886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686267</xdr:colOff>
      <xdr:row>14</xdr:row>
      <xdr:rowOff>69514</xdr:rowOff>
    </xdr:from>
    <xdr:to>
      <xdr:col>7</xdr:col>
      <xdr:colOff>70734</xdr:colOff>
      <xdr:row>14</xdr:row>
      <xdr:rowOff>69514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5974547" y="2523154"/>
          <a:ext cx="29886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636465</xdr:colOff>
      <xdr:row>16</xdr:row>
      <xdr:rowOff>49748</xdr:rowOff>
    </xdr:from>
    <xdr:to>
      <xdr:col>7</xdr:col>
      <xdr:colOff>20932</xdr:colOff>
      <xdr:row>16</xdr:row>
      <xdr:rowOff>49748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924745" y="2853908"/>
          <a:ext cx="29886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131176</xdr:colOff>
      <xdr:row>5</xdr:row>
      <xdr:rowOff>93646</xdr:rowOff>
    </xdr:from>
    <xdr:to>
      <xdr:col>4</xdr:col>
      <xdr:colOff>430043</xdr:colOff>
      <xdr:row>11</xdr:row>
      <xdr:rowOff>167826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544936" y="969946"/>
          <a:ext cx="298867" cy="1125740"/>
        </a:xfrm>
        <a:prstGeom prst="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541345</xdr:colOff>
      <xdr:row>14</xdr:row>
      <xdr:rowOff>137160</xdr:rowOff>
    </xdr:from>
    <xdr:to>
      <xdr:col>6</xdr:col>
      <xdr:colOff>541345</xdr:colOff>
      <xdr:row>18</xdr:row>
      <xdr:rowOff>42582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5829625" y="2590800"/>
          <a:ext cx="0" cy="606462"/>
        </a:xfrm>
        <a:prstGeom prst="line">
          <a:avLst/>
        </a:prstGeom>
        <a:ln w="6350">
          <a:prstDash val="lgDashDot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378999</xdr:colOff>
      <xdr:row>11</xdr:row>
      <xdr:rowOff>292</xdr:rowOff>
    </xdr:from>
    <xdr:to>
      <xdr:col>6</xdr:col>
      <xdr:colOff>587187</xdr:colOff>
      <xdr:row>12</xdr:row>
      <xdr:rowOff>167795</xdr:rowOff>
    </xdr:to>
    <xdr:sp macro="" textlink="">
      <xdr:nvSpPr>
        <xdr:cNvPr id="25" name="Parallelogra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 rot="11558718" flipH="1">
          <a:off x="3792759" y="1928152"/>
          <a:ext cx="2082708" cy="342763"/>
        </a:xfrm>
        <a:prstGeom prst="parallelogram">
          <a:avLst>
            <a:gd name="adj" fmla="val 22750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220718</xdr:colOff>
      <xdr:row>2</xdr:row>
      <xdr:rowOff>63063</xdr:rowOff>
    </xdr:from>
    <xdr:to>
      <xdr:col>4</xdr:col>
      <xdr:colOff>674683</xdr:colOff>
      <xdr:row>3</xdr:row>
      <xdr:rowOff>84083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9944CBE-94F4-41F7-A5F4-DD852083EF49}"/>
            </a:ext>
          </a:extLst>
        </xdr:cNvPr>
        <xdr:cNvSpPr txBox="1"/>
      </xdr:nvSpPr>
      <xdr:spPr>
        <a:xfrm>
          <a:off x="2695904" y="409904"/>
          <a:ext cx="1389386" cy="194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r>
            <a:rPr lang="en-US" sz="1000" b="1" i="1"/>
            <a:t>Auxiliary Spillway,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4</xdr:col>
      <xdr:colOff>271979</xdr:colOff>
      <xdr:row>2</xdr:row>
      <xdr:rowOff>49394</xdr:rowOff>
    </xdr:from>
    <xdr:to>
      <xdr:col>4</xdr:col>
      <xdr:colOff>570846</xdr:colOff>
      <xdr:row>2</xdr:row>
      <xdr:rowOff>49394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31624249-441C-4044-BD0E-6089A917E91B}"/>
            </a:ext>
          </a:extLst>
        </xdr:cNvPr>
        <xdr:cNvCxnSpPr/>
      </xdr:nvCxnSpPr>
      <xdr:spPr>
        <a:xfrm>
          <a:off x="3682586" y="396235"/>
          <a:ext cx="29886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614852</xdr:colOff>
      <xdr:row>3</xdr:row>
      <xdr:rowOff>89338</xdr:rowOff>
    </xdr:from>
    <xdr:to>
      <xdr:col>5</xdr:col>
      <xdr:colOff>685271</xdr:colOff>
      <xdr:row>3</xdr:row>
      <xdr:rowOff>89338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B420CFDC-9D17-49CD-AFEE-EE32B75D4EE1}"/>
            </a:ext>
          </a:extLst>
        </xdr:cNvPr>
        <xdr:cNvCxnSpPr/>
      </xdr:nvCxnSpPr>
      <xdr:spPr>
        <a:xfrm flipH="1">
          <a:off x="4025459" y="609600"/>
          <a:ext cx="1005840" cy="0"/>
        </a:xfrm>
        <a:prstGeom prst="line">
          <a:avLst/>
        </a:prstGeom>
        <a:ln w="12700">
          <a:solidFill>
            <a:schemeClr val="bg1">
              <a:lumMod val="95000"/>
            </a:schemeClr>
          </a:solidFill>
          <a:prstDash val="lgDashDot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786092</xdr:colOff>
      <xdr:row>1</xdr:row>
      <xdr:rowOff>160915</xdr:rowOff>
    </xdr:from>
    <xdr:to>
      <xdr:col>6</xdr:col>
      <xdr:colOff>496906</xdr:colOff>
      <xdr:row>16</xdr:row>
      <xdr:rowOff>61308</xdr:rowOff>
    </xdr:to>
    <xdr:sp macro="" textlink="">
      <xdr:nvSpPr>
        <xdr:cNvPr id="3" name="Trapezoi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64249" y="333193"/>
          <a:ext cx="2513648" cy="2484567"/>
        </a:xfrm>
        <a:prstGeom prst="trapezoid">
          <a:avLst>
            <a:gd name="adj" fmla="val 35220"/>
          </a:avLst>
        </a:prstGeom>
        <a:solidFill>
          <a:schemeClr val="accent6">
            <a:lumMod val="5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887896</xdr:colOff>
      <xdr:row>3</xdr:row>
      <xdr:rowOff>26276</xdr:rowOff>
    </xdr:from>
    <xdr:to>
      <xdr:col>5</xdr:col>
      <xdr:colOff>456538</xdr:colOff>
      <xdr:row>15</xdr:row>
      <xdr:rowOff>139148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B3FA27AD-31EE-4D42-9C05-9B5EF801DDD9}"/>
            </a:ext>
          </a:extLst>
        </xdr:cNvPr>
        <xdr:cNvGrpSpPr/>
      </xdr:nvGrpSpPr>
      <xdr:grpSpPr>
        <a:xfrm>
          <a:off x="4301656" y="536816"/>
          <a:ext cx="498282" cy="2170272"/>
          <a:chOff x="4297680" y="571500"/>
          <a:chExt cx="502920" cy="2141220"/>
        </a:xfrm>
        <a:solidFill>
          <a:schemeClr val="bg2">
            <a:lumMod val="90000"/>
          </a:schemeClr>
        </a:solidFill>
      </xdr:grpSpPr>
      <xdr:sp macro="" textlink="">
        <xdr:nvSpPr>
          <xdr:cNvPr id="35" name="Trapezoid 34">
            <a:extLst>
              <a:ext uri="{FF2B5EF4-FFF2-40B4-BE49-F238E27FC236}">
                <a16:creationId xmlns:a16="http://schemas.microsoft.com/office/drawing/2014/main" id="{4E8D9FD4-9B51-4496-8C3B-04921E863931}"/>
              </a:ext>
            </a:extLst>
          </xdr:cNvPr>
          <xdr:cNvSpPr/>
        </xdr:nvSpPr>
        <xdr:spPr>
          <a:xfrm>
            <a:off x="4297680" y="571500"/>
            <a:ext cx="502920" cy="1278835"/>
          </a:xfrm>
          <a:prstGeom prst="trapezoid">
            <a:avLst/>
          </a:prstGeom>
          <a:grpFill/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6" name="Trapezoid 35">
            <a:extLst>
              <a:ext uri="{FF2B5EF4-FFF2-40B4-BE49-F238E27FC236}">
                <a16:creationId xmlns:a16="http://schemas.microsoft.com/office/drawing/2014/main" id="{A1872257-30AB-4807-B1D2-A6A14657A164}"/>
              </a:ext>
            </a:extLst>
          </xdr:cNvPr>
          <xdr:cNvSpPr/>
        </xdr:nvSpPr>
        <xdr:spPr>
          <a:xfrm rot="10800000">
            <a:off x="4297680" y="1830457"/>
            <a:ext cx="502920" cy="882263"/>
          </a:xfrm>
          <a:prstGeom prst="trapezoid">
            <a:avLst/>
          </a:prstGeom>
          <a:grpFill/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4</xdr:col>
      <xdr:colOff>41457</xdr:colOff>
      <xdr:row>5</xdr:row>
      <xdr:rowOff>116967</xdr:rowOff>
    </xdr:from>
    <xdr:to>
      <xdr:col>4</xdr:col>
      <xdr:colOff>501624</xdr:colOff>
      <xdr:row>12</xdr:row>
      <xdr:rowOff>96799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453892" y="978358"/>
          <a:ext cx="460167" cy="11857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704215</xdr:colOff>
      <xdr:row>0</xdr:row>
      <xdr:rowOff>129540</xdr:rowOff>
    </xdr:from>
    <xdr:to>
      <xdr:col>4</xdr:col>
      <xdr:colOff>910156</xdr:colOff>
      <xdr:row>1</xdr:row>
      <xdr:rowOff>160915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182372" y="129540"/>
          <a:ext cx="1140219" cy="203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1"/>
            <a:t>Top of Dam,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4</xdr:col>
      <xdr:colOff>349020</xdr:colOff>
      <xdr:row>10</xdr:row>
      <xdr:rowOff>162936</xdr:rowOff>
    </xdr:from>
    <xdr:to>
      <xdr:col>6</xdr:col>
      <xdr:colOff>566631</xdr:colOff>
      <xdr:row>13</xdr:row>
      <xdr:rowOff>57634</xdr:rowOff>
    </xdr:to>
    <xdr:sp macro="" textlink="">
      <xdr:nvSpPr>
        <xdr:cNvPr id="5" name="Parallelogra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1558718" flipH="1">
          <a:off x="3761455" y="1885719"/>
          <a:ext cx="2086167" cy="411532"/>
        </a:xfrm>
        <a:prstGeom prst="parallelogram">
          <a:avLst>
            <a:gd name="adj" fmla="val 22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226759</xdr:colOff>
      <xdr:row>3</xdr:row>
      <xdr:rowOff>23727</xdr:rowOff>
    </xdr:from>
    <xdr:to>
      <xdr:col>4</xdr:col>
      <xdr:colOff>617286</xdr:colOff>
      <xdr:row>4</xdr:row>
      <xdr:rowOff>25388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01945" y="543989"/>
          <a:ext cx="1325948" cy="175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1"/>
            <a:t>Auxiliary Spillway,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3</xdr:col>
      <xdr:colOff>318169</xdr:colOff>
      <xdr:row>4</xdr:row>
      <xdr:rowOff>84187</xdr:rowOff>
    </xdr:from>
    <xdr:to>
      <xdr:col>4</xdr:col>
      <xdr:colOff>21482</xdr:colOff>
      <xdr:row>5</xdr:row>
      <xdr:rowOff>100489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96326" y="773300"/>
          <a:ext cx="637591" cy="188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1"/>
            <a:t>Riser,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3</xdr:col>
      <xdr:colOff>22342</xdr:colOff>
      <xdr:row>11</xdr:row>
      <xdr:rowOff>8563</xdr:rowOff>
    </xdr:from>
    <xdr:to>
      <xdr:col>4</xdr:col>
      <xdr:colOff>84818</xdr:colOff>
      <xdr:row>12</xdr:row>
      <xdr:rowOff>39069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500499" y="1903624"/>
          <a:ext cx="996754" cy="202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1"/>
            <a:t>Barrel Inlet,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6</xdr:col>
      <xdr:colOff>596778</xdr:colOff>
      <xdr:row>13</xdr:row>
      <xdr:rowOff>53258</xdr:rowOff>
    </xdr:from>
    <xdr:to>
      <xdr:col>7</xdr:col>
      <xdr:colOff>800100</xdr:colOff>
      <xdr:row>14</xdr:row>
      <xdr:rowOff>113866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877769" y="2292875"/>
          <a:ext cx="1117722" cy="232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1"/>
            <a:t>Barrel Outlet,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6</xdr:col>
      <xdr:colOff>555164</xdr:colOff>
      <xdr:row>15</xdr:row>
      <xdr:rowOff>23095</xdr:rowOff>
    </xdr:from>
    <xdr:to>
      <xdr:col>7</xdr:col>
      <xdr:colOff>746228</xdr:colOff>
      <xdr:row>16</xdr:row>
      <xdr:rowOff>76223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836155" y="2607269"/>
          <a:ext cx="1105464" cy="225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1"/>
            <a:t>Toe of Dam,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4</xdr:col>
      <xdr:colOff>495687</xdr:colOff>
      <xdr:row>18</xdr:row>
      <xdr:rowOff>116886</xdr:rowOff>
    </xdr:from>
    <xdr:to>
      <xdr:col>6</xdr:col>
      <xdr:colOff>548923</xdr:colOff>
      <xdr:row>20</xdr:row>
      <xdr:rowOff>71894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0800000" flipH="1">
          <a:off x="3908122" y="3217895"/>
          <a:ext cx="1921792" cy="299564"/>
        </a:xfrm>
        <a:prstGeom prst="parallelogram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97471</xdr:colOff>
      <xdr:row>12</xdr:row>
      <xdr:rowOff>127271</xdr:rowOff>
    </xdr:from>
    <xdr:to>
      <xdr:col>4</xdr:col>
      <xdr:colOff>97471</xdr:colOff>
      <xdr:row>17</xdr:row>
      <xdr:rowOff>103080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3509906" y="2194610"/>
          <a:ext cx="0" cy="837200"/>
        </a:xfrm>
        <a:prstGeom prst="line">
          <a:avLst/>
        </a:prstGeom>
        <a:ln w="6350">
          <a:prstDash val="lgDashDot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454521</xdr:colOff>
      <xdr:row>12</xdr:row>
      <xdr:rowOff>131926</xdr:rowOff>
    </xdr:from>
    <xdr:to>
      <xdr:col>4</xdr:col>
      <xdr:colOff>454521</xdr:colOff>
      <xdr:row>17</xdr:row>
      <xdr:rowOff>107735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H="1">
          <a:off x="3866956" y="2199265"/>
          <a:ext cx="0" cy="837200"/>
        </a:xfrm>
        <a:prstGeom prst="line">
          <a:avLst/>
        </a:prstGeom>
        <a:ln w="6350">
          <a:prstDash val="lgDashDot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542948</xdr:colOff>
      <xdr:row>5</xdr:row>
      <xdr:rowOff>118690</xdr:rowOff>
    </xdr:from>
    <xdr:to>
      <xdr:col>3</xdr:col>
      <xdr:colOff>842568</xdr:colOff>
      <xdr:row>5</xdr:row>
      <xdr:rowOff>118690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3021105" y="980081"/>
          <a:ext cx="29962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309737</xdr:colOff>
      <xdr:row>1</xdr:row>
      <xdr:rowOff>160915</xdr:rowOff>
    </xdr:from>
    <xdr:to>
      <xdr:col>4</xdr:col>
      <xdr:colOff>609357</xdr:colOff>
      <xdr:row>1</xdr:row>
      <xdr:rowOff>160915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3722172" y="333193"/>
          <a:ext cx="29962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139593</xdr:colOff>
      <xdr:row>4</xdr:row>
      <xdr:rowOff>51074</xdr:rowOff>
    </xdr:from>
    <xdr:to>
      <xdr:col>4</xdr:col>
      <xdr:colOff>439213</xdr:colOff>
      <xdr:row>4</xdr:row>
      <xdr:rowOff>51074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3550200" y="744757"/>
          <a:ext cx="29962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553225</xdr:colOff>
      <xdr:row>12</xdr:row>
      <xdr:rowOff>39069</xdr:rowOff>
    </xdr:from>
    <xdr:to>
      <xdr:col>3</xdr:col>
      <xdr:colOff>852845</xdr:colOff>
      <xdr:row>12</xdr:row>
      <xdr:rowOff>39069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3031382" y="2106408"/>
          <a:ext cx="29962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688332</xdr:colOff>
      <xdr:row>14</xdr:row>
      <xdr:rowOff>91493</xdr:rowOff>
    </xdr:from>
    <xdr:to>
      <xdr:col>7</xdr:col>
      <xdr:colOff>73552</xdr:colOff>
      <xdr:row>14</xdr:row>
      <xdr:rowOff>91493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5969323" y="2503389"/>
          <a:ext cx="29962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638405</xdr:colOff>
      <xdr:row>16</xdr:row>
      <xdr:rowOff>71856</xdr:rowOff>
    </xdr:from>
    <xdr:to>
      <xdr:col>7</xdr:col>
      <xdr:colOff>23625</xdr:colOff>
      <xdr:row>16</xdr:row>
      <xdr:rowOff>71856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5919396" y="2828308"/>
          <a:ext cx="29962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82279</xdr:colOff>
      <xdr:row>5</xdr:row>
      <xdr:rowOff>116187</xdr:rowOff>
    </xdr:from>
    <xdr:to>
      <xdr:col>4</xdr:col>
      <xdr:colOff>457362</xdr:colOff>
      <xdr:row>12</xdr:row>
      <xdr:rowOff>16121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494714" y="977578"/>
          <a:ext cx="375083" cy="1105882"/>
        </a:xfrm>
        <a:prstGeom prst="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543045</xdr:colOff>
      <xdr:row>14</xdr:row>
      <xdr:rowOff>157945</xdr:rowOff>
    </xdr:from>
    <xdr:to>
      <xdr:col>6</xdr:col>
      <xdr:colOff>543045</xdr:colOff>
      <xdr:row>18</xdr:row>
      <xdr:rowOff>64596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5824036" y="2569841"/>
          <a:ext cx="0" cy="595764"/>
        </a:xfrm>
        <a:prstGeom prst="line">
          <a:avLst/>
        </a:prstGeom>
        <a:ln w="6350">
          <a:prstDash val="lgDashDot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926606</xdr:colOff>
      <xdr:row>17</xdr:row>
      <xdr:rowOff>126467</xdr:rowOff>
    </xdr:from>
    <xdr:to>
      <xdr:col>4</xdr:col>
      <xdr:colOff>560828</xdr:colOff>
      <xdr:row>21</xdr:row>
      <xdr:rowOff>47235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404763" y="3055197"/>
          <a:ext cx="568500" cy="60988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22774</xdr:colOff>
      <xdr:row>17</xdr:row>
      <xdr:rowOff>161477</xdr:rowOff>
    </xdr:from>
    <xdr:to>
      <xdr:col>4</xdr:col>
      <xdr:colOff>526535</xdr:colOff>
      <xdr:row>21</xdr:row>
      <xdr:rowOff>13387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435209" y="3090207"/>
          <a:ext cx="503761" cy="541023"/>
        </a:xfrm>
        <a:prstGeom prst="ellipse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604564</xdr:colOff>
      <xdr:row>4</xdr:row>
      <xdr:rowOff>46074</xdr:rowOff>
    </xdr:from>
    <xdr:to>
      <xdr:col>5</xdr:col>
      <xdr:colOff>674983</xdr:colOff>
      <xdr:row>4</xdr:row>
      <xdr:rowOff>46074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 flipH="1">
          <a:off x="4015171" y="739757"/>
          <a:ext cx="1005840" cy="0"/>
        </a:xfrm>
        <a:prstGeom prst="line">
          <a:avLst/>
        </a:prstGeom>
        <a:ln w="12700">
          <a:solidFill>
            <a:schemeClr val="bg1">
              <a:lumMod val="95000"/>
            </a:schemeClr>
          </a:solidFill>
          <a:prstDash val="lgDashDot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263892</xdr:colOff>
      <xdr:row>1</xdr:row>
      <xdr:rowOff>137643</xdr:rowOff>
    </xdr:from>
    <xdr:to>
      <xdr:col>4</xdr:col>
      <xdr:colOff>751358</xdr:colOff>
      <xdr:row>3</xdr:row>
      <xdr:rowOff>1541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2739078" y="311064"/>
          <a:ext cx="1422887" cy="210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1"/>
            <a:t>Design</a:t>
          </a:r>
          <a:r>
            <a:rPr lang="en-US" sz="1000" b="1" i="1" baseline="0"/>
            <a:t> High Water</a:t>
          </a:r>
          <a:r>
            <a:rPr lang="en-US" sz="1000" b="1" i="1"/>
            <a:t>,</a:t>
          </a:r>
          <a:r>
            <a:rPr lang="en-US" sz="1000" b="1" i="1" baseline="0"/>
            <a:t> El.</a:t>
          </a:r>
          <a:endParaRPr lang="en-US" sz="1000" b="1" i="1"/>
        </a:p>
      </xdr:txBody>
    </xdr:sp>
    <xdr:clientData/>
  </xdr:twoCellAnchor>
  <xdr:twoCellAnchor>
    <xdr:from>
      <xdr:col>4</xdr:col>
      <xdr:colOff>242321</xdr:colOff>
      <xdr:row>3</xdr:row>
      <xdr:rowOff>5166</xdr:rowOff>
    </xdr:from>
    <xdr:to>
      <xdr:col>4</xdr:col>
      <xdr:colOff>541941</xdr:colOff>
      <xdr:row>3</xdr:row>
      <xdr:rowOff>5166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3652928" y="525428"/>
          <a:ext cx="29962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408786</xdr:colOff>
      <xdr:row>11</xdr:row>
      <xdr:rowOff>32559</xdr:rowOff>
    </xdr:from>
    <xdr:to>
      <xdr:col>6</xdr:col>
      <xdr:colOff>551658</xdr:colOff>
      <xdr:row>13</xdr:row>
      <xdr:rowOff>20390</xdr:rowOff>
    </xdr:to>
    <xdr:sp macro="" textlink="">
      <xdr:nvSpPr>
        <xdr:cNvPr id="28" name="Parallelogram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 rot="11558718" flipH="1">
          <a:off x="3821221" y="1927620"/>
          <a:ext cx="2011428" cy="332387"/>
        </a:xfrm>
        <a:prstGeom prst="parallelogram">
          <a:avLst>
            <a:gd name="adj" fmla="val 22750"/>
          </a:avLst>
        </a:prstGeom>
        <a:solidFill>
          <a:schemeClr val="bg1">
            <a:lumMod val="7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11</xdr:row>
      <xdr:rowOff>143612</xdr:rowOff>
    </xdr:from>
    <xdr:to>
      <xdr:col>10</xdr:col>
      <xdr:colOff>10532</xdr:colOff>
      <xdr:row>22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B7AA50-92B7-4ED5-AB99-857F65A90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4320" y="2071472"/>
          <a:ext cx="5832212" cy="1807108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22</xdr:row>
      <xdr:rowOff>167640</xdr:rowOff>
    </xdr:from>
    <xdr:to>
      <xdr:col>9</xdr:col>
      <xdr:colOff>603766</xdr:colOff>
      <xdr:row>31</xdr:row>
      <xdr:rowOff>121425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E2A195-98DD-407A-8BC7-9F93444E3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560" y="4023360"/>
          <a:ext cx="5800606" cy="1531125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1</xdr:row>
      <xdr:rowOff>3358</xdr:rowOff>
    </xdr:from>
    <xdr:to>
      <xdr:col>10</xdr:col>
      <xdr:colOff>19256</xdr:colOff>
      <xdr:row>11</xdr:row>
      <xdr:rowOff>14739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240EF6B-C17E-4622-9329-05800AD6F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20" y="178618"/>
          <a:ext cx="5993336" cy="1763981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32</xdr:row>
      <xdr:rowOff>45720</xdr:rowOff>
    </xdr:from>
    <xdr:to>
      <xdr:col>10</xdr:col>
      <xdr:colOff>599568</xdr:colOff>
      <xdr:row>45</xdr:row>
      <xdr:rowOff>60274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CBD96EC-FDD5-4DAA-82CD-0B1DCAB90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440" y="5654040"/>
          <a:ext cx="6604128" cy="2292934"/>
        </a:xfrm>
        <a:prstGeom prst="rect">
          <a:avLst/>
        </a:prstGeom>
      </xdr:spPr>
    </xdr:pic>
    <xdr:clientData/>
  </xdr:twoCellAnchor>
  <xdr:twoCellAnchor editAs="oneCell">
    <xdr:from>
      <xdr:col>1</xdr:col>
      <xdr:colOff>194391</xdr:colOff>
      <xdr:row>45</xdr:row>
      <xdr:rowOff>106680</xdr:rowOff>
    </xdr:from>
    <xdr:to>
      <xdr:col>7</xdr:col>
      <xdr:colOff>277147</xdr:colOff>
      <xdr:row>56</xdr:row>
      <xdr:rowOff>85224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5CB3F77-AD7C-4B66-9C61-9462557E4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3991" y="7993380"/>
          <a:ext cx="3740356" cy="1906404"/>
        </a:xfrm>
        <a:prstGeom prst="rect">
          <a:avLst/>
        </a:prstGeom>
      </xdr:spPr>
    </xdr:pic>
    <xdr:clientData/>
  </xdr:twoCellAnchor>
  <xdr:twoCellAnchor>
    <xdr:from>
      <xdr:col>8</xdr:col>
      <xdr:colOff>91440</xdr:colOff>
      <xdr:row>42</xdr:row>
      <xdr:rowOff>22860</xdr:rowOff>
    </xdr:from>
    <xdr:to>
      <xdr:col>14</xdr:col>
      <xdr:colOff>160020</xdr:colOff>
      <xdr:row>45</xdr:row>
      <xdr:rowOff>167640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744A389-D18A-4E76-AEBA-C2FCB8A0704D}"/>
            </a:ext>
          </a:extLst>
        </xdr:cNvPr>
        <xdr:cNvSpPr txBox="1"/>
      </xdr:nvSpPr>
      <xdr:spPr>
        <a:xfrm>
          <a:off x="4968240" y="7383780"/>
          <a:ext cx="3726180" cy="670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i="1"/>
            <a:t>*for</a:t>
          </a:r>
          <a:r>
            <a:rPr lang="en-US" sz="1100" i="1" baseline="0"/>
            <a:t> Rectangular riser/barrel - use vertical distance from water surface elevation to the tailwater elevation or minumum tailwater elevation at 0.6 pipe diameters above the pipe outlet</a:t>
          </a:r>
          <a:endParaRPr lang="en-US" sz="1100" i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8"/>
  <sheetViews>
    <sheetView tabSelected="1" view="pageLayout" zoomScaleNormal="100" workbookViewId="0">
      <selection activeCell="C2" sqref="C2"/>
    </sheetView>
  </sheetViews>
  <sheetFormatPr defaultColWidth="8.88671875" defaultRowHeight="13.8" x14ac:dyDescent="0.3"/>
  <cols>
    <col min="1" max="1" width="3.6640625" style="12" customWidth="1"/>
    <col min="2" max="2" width="20.109375" style="12" customWidth="1"/>
    <col min="3" max="6" width="14.44140625" style="12" customWidth="1"/>
    <col min="7" max="7" width="16" style="12" bestFit="1" customWidth="1"/>
    <col min="8" max="9" width="14.109375" style="12" customWidth="1"/>
    <col min="10" max="16384" width="8.88671875" style="12"/>
  </cols>
  <sheetData>
    <row r="1" spans="1:17" x14ac:dyDescent="0.3">
      <c r="A1" s="8"/>
      <c r="B1" s="9" t="s">
        <v>1</v>
      </c>
      <c r="C1" s="8"/>
      <c r="D1" s="8"/>
      <c r="E1" s="8"/>
      <c r="F1" s="8"/>
      <c r="G1" s="8"/>
      <c r="H1" s="8"/>
    </row>
    <row r="2" spans="1:17" x14ac:dyDescent="0.3">
      <c r="A2" s="8"/>
      <c r="B2" s="8" t="s">
        <v>28</v>
      </c>
      <c r="C2" s="39">
        <v>3</v>
      </c>
      <c r="D2" s="8"/>
      <c r="E2" s="8"/>
      <c r="F2" s="8"/>
      <c r="G2" s="30"/>
    </row>
    <row r="3" spans="1:17" x14ac:dyDescent="0.3">
      <c r="A3" s="8"/>
      <c r="B3" s="8" t="s">
        <v>27</v>
      </c>
      <c r="C3" s="39">
        <v>3</v>
      </c>
      <c r="D3" s="8"/>
      <c r="E3" s="8"/>
      <c r="F3" s="8"/>
      <c r="G3" s="31"/>
      <c r="H3" s="8"/>
    </row>
    <row r="4" spans="1:17" x14ac:dyDescent="0.3">
      <c r="A4" s="8"/>
      <c r="B4" s="8" t="s">
        <v>15</v>
      </c>
      <c r="C4" s="39">
        <v>18</v>
      </c>
      <c r="D4" s="8"/>
      <c r="E4" s="8"/>
      <c r="F4" s="8"/>
      <c r="G4" s="30"/>
    </row>
    <row r="5" spans="1:17" x14ac:dyDescent="0.3">
      <c r="A5" s="8"/>
      <c r="B5" s="8" t="s">
        <v>3</v>
      </c>
      <c r="C5" s="40">
        <v>2.5000000000000001E-2</v>
      </c>
      <c r="D5" s="8"/>
      <c r="E5" s="8"/>
      <c r="F5" s="8"/>
      <c r="G5" s="8"/>
      <c r="H5" s="8"/>
    </row>
    <row r="6" spans="1:17" x14ac:dyDescent="0.3">
      <c r="A6" s="8"/>
      <c r="B6" s="8" t="s">
        <v>4</v>
      </c>
      <c r="C6" s="39">
        <v>90</v>
      </c>
      <c r="D6" s="8"/>
      <c r="E6" s="8"/>
      <c r="F6" s="8"/>
      <c r="G6" s="29" t="s">
        <v>25</v>
      </c>
      <c r="H6" s="39">
        <v>97</v>
      </c>
    </row>
    <row r="7" spans="1:17" x14ac:dyDescent="0.3">
      <c r="A7" s="8"/>
      <c r="B7" s="8" t="s">
        <v>5</v>
      </c>
      <c r="C7" s="39">
        <v>2</v>
      </c>
      <c r="D7" s="8"/>
      <c r="E7" s="8"/>
      <c r="F7" s="8"/>
      <c r="G7" s="8"/>
      <c r="H7" s="8"/>
    </row>
    <row r="8" spans="1:17" x14ac:dyDescent="0.3">
      <c r="A8" s="8"/>
      <c r="B8" s="8" t="s">
        <v>6</v>
      </c>
      <c r="C8" s="39">
        <v>3</v>
      </c>
      <c r="D8" s="8"/>
      <c r="E8" s="8"/>
      <c r="F8" s="8"/>
    </row>
    <row r="9" spans="1:17" x14ac:dyDescent="0.3">
      <c r="A9" s="8"/>
      <c r="B9" s="8" t="s">
        <v>23</v>
      </c>
      <c r="C9" s="39">
        <v>10</v>
      </c>
      <c r="D9" s="8"/>
      <c r="E9" s="8"/>
      <c r="F9" s="8"/>
      <c r="G9" s="8"/>
      <c r="H9" s="8"/>
    </row>
    <row r="10" spans="1:17" x14ac:dyDescent="0.3">
      <c r="A10" s="8"/>
      <c r="B10" s="8" t="s">
        <v>24</v>
      </c>
      <c r="C10" s="39">
        <v>5</v>
      </c>
      <c r="D10" s="8"/>
      <c r="E10" s="8"/>
      <c r="F10" s="8"/>
      <c r="G10" s="8"/>
      <c r="H10" s="8"/>
      <c r="Q10" s="13"/>
    </row>
    <row r="11" spans="1:17" x14ac:dyDescent="0.3">
      <c r="A11" s="8"/>
      <c r="B11" s="8"/>
      <c r="C11" s="41"/>
      <c r="D11" s="8"/>
      <c r="E11" s="8"/>
      <c r="F11" s="8"/>
      <c r="G11" s="8"/>
      <c r="H11" s="8"/>
    </row>
    <row r="12" spans="1:17" x14ac:dyDescent="0.3">
      <c r="A12" s="8"/>
      <c r="B12" s="10" t="s">
        <v>0</v>
      </c>
      <c r="C12" s="41"/>
      <c r="D12" s="8"/>
      <c r="E12" s="8"/>
      <c r="F12" s="8"/>
      <c r="G12" s="8"/>
      <c r="H12" s="8"/>
    </row>
    <row r="13" spans="1:17" x14ac:dyDescent="0.3">
      <c r="A13" s="8"/>
      <c r="B13" s="8" t="s">
        <v>16</v>
      </c>
      <c r="C13" s="39">
        <v>102</v>
      </c>
      <c r="D13" s="8"/>
      <c r="E13" s="8"/>
      <c r="F13" s="8"/>
      <c r="G13" s="8"/>
      <c r="H13" s="8"/>
    </row>
    <row r="14" spans="1:17" x14ac:dyDescent="0.3">
      <c r="A14" s="8"/>
      <c r="B14" s="8" t="s">
        <v>17</v>
      </c>
      <c r="C14" s="39">
        <v>101</v>
      </c>
      <c r="D14" s="8"/>
      <c r="E14" s="8"/>
      <c r="F14" s="8"/>
      <c r="G14" s="8"/>
      <c r="H14" s="8"/>
    </row>
    <row r="15" spans="1:17" x14ac:dyDescent="0.3">
      <c r="A15" s="8"/>
      <c r="B15" s="31" t="s">
        <v>22</v>
      </c>
      <c r="C15" s="39">
        <v>100</v>
      </c>
      <c r="D15" s="8"/>
      <c r="E15" s="8"/>
      <c r="F15" s="8"/>
      <c r="G15" s="8"/>
      <c r="H15" s="8"/>
    </row>
    <row r="16" spans="1:17" x14ac:dyDescent="0.3">
      <c r="A16" s="8"/>
      <c r="B16" s="8" t="s">
        <v>18</v>
      </c>
      <c r="C16" s="39">
        <v>98</v>
      </c>
      <c r="D16" s="8"/>
      <c r="E16" s="8"/>
      <c r="F16" s="8"/>
      <c r="G16" s="8"/>
      <c r="H16" s="8"/>
    </row>
    <row r="17" spans="1:8" x14ac:dyDescent="0.3">
      <c r="A17" s="8"/>
      <c r="B17" s="8" t="s">
        <v>19</v>
      </c>
      <c r="C17" s="39">
        <v>95</v>
      </c>
      <c r="D17" s="8"/>
      <c r="E17" s="8"/>
      <c r="F17" s="8"/>
      <c r="G17" s="8"/>
      <c r="H17" s="8"/>
    </row>
    <row r="18" spans="1:8" x14ac:dyDescent="0.3">
      <c r="A18" s="8"/>
      <c r="B18" s="8" t="s">
        <v>20</v>
      </c>
      <c r="C18" s="39">
        <v>94.1</v>
      </c>
      <c r="D18" s="8"/>
      <c r="E18" s="8"/>
      <c r="F18" s="8"/>
      <c r="G18" s="8"/>
      <c r="H18" s="8"/>
    </row>
    <row r="19" spans="1:8" x14ac:dyDescent="0.3">
      <c r="A19" s="8"/>
      <c r="B19" s="8" t="s">
        <v>21</v>
      </c>
      <c r="C19" s="39">
        <v>94</v>
      </c>
      <c r="D19" s="8"/>
      <c r="E19" s="8"/>
      <c r="F19" s="8"/>
      <c r="G19" s="8"/>
      <c r="H19" s="8"/>
    </row>
    <row r="20" spans="1:8" x14ac:dyDescent="0.3">
      <c r="A20" s="8"/>
      <c r="B20" s="8" t="s">
        <v>26</v>
      </c>
      <c r="C20" s="42">
        <f>(SQRT((((US_SS*(ElTOD-ElRiser))+TWdam+(DS_SS*(ElTOD-ElToe)))^2)+((ElInlet-ElOutlet)^2))/(SIN(theta*PI()/180)))+Lex</f>
        <v>47.009641750436295</v>
      </c>
      <c r="D20" s="8"/>
      <c r="E20" s="8"/>
      <c r="F20" s="8"/>
      <c r="G20" s="8"/>
      <c r="H20" s="8"/>
    </row>
    <row r="21" spans="1:8" x14ac:dyDescent="0.3">
      <c r="A21" s="8"/>
      <c r="D21" s="8"/>
      <c r="E21" s="8"/>
      <c r="F21" s="8"/>
      <c r="G21" s="8"/>
      <c r="H21" s="8"/>
    </row>
    <row r="22" spans="1:8" x14ac:dyDescent="0.3">
      <c r="A22" s="8"/>
      <c r="B22" s="9" t="s">
        <v>2</v>
      </c>
      <c r="C22" s="8"/>
      <c r="D22" s="11"/>
      <c r="E22" s="8"/>
      <c r="F22" s="11"/>
      <c r="G22" s="8"/>
      <c r="H22" s="8"/>
    </row>
    <row r="23" spans="1:8" x14ac:dyDescent="0.3">
      <c r="A23" s="8"/>
      <c r="B23" s="7" t="s">
        <v>9</v>
      </c>
      <c r="C23" s="7" t="s">
        <v>10</v>
      </c>
      <c r="D23" s="7" t="s">
        <v>11</v>
      </c>
      <c r="E23" s="7" t="s">
        <v>12</v>
      </c>
      <c r="F23" s="7" t="s">
        <v>13</v>
      </c>
      <c r="G23" s="32" t="s">
        <v>29</v>
      </c>
      <c r="H23" s="8"/>
    </row>
    <row r="24" spans="1:8" x14ac:dyDescent="0.3">
      <c r="A24" s="8"/>
      <c r="B24" s="1">
        <f>ElRiser</f>
        <v>98</v>
      </c>
      <c r="C24" s="2">
        <f t="shared" ref="C24:C55" si="0">IF($B24="","",3.1*((2*Lriser)+(2*Wriser))*((B24-ElRiser)^(3/2)))</f>
        <v>0</v>
      </c>
      <c r="D24" s="2">
        <f t="shared" ref="D24:D55" si="1">IF($B24="","",0.6*(Lriser*Wriser)*SQRT(2*32.2*(B24-ElRiser)))</f>
        <v>0</v>
      </c>
      <c r="E24" s="2">
        <f t="shared" ref="E24:E55" si="2">IF($B24="","",0.6*(PI()*0.25*(Dpipe/12)^2)*SQRT(2*32.2*(B24-(ElInlet+(Dpipe/24)))))</f>
        <v>12.763149096228117</v>
      </c>
      <c r="F24" s="37">
        <f t="shared" ref="F24:F55" si="3">IF($B24="","",IF(TW_max&gt;ElOutlet,(0.25*PI()*((Dpipe/12)^2))*SQRT((2*32.2*($B24-TW_max)/(2+(((5087*(n^2))/(Dpipe^(4/3)))*$C$20)))),(0.25*PI()*((Dpipe/12)^2))*SQRT((2*32.2*($B24-(ElOutlet+(0.6*Dpipe/12))))/(2+(((5087*(n^2))/(Dpipe^(4/3)))*$C$20)))))</f>
        <v>6.2379188509962367</v>
      </c>
      <c r="G24" s="33">
        <f>IF($B24="","",MIN(C24:F24))</f>
        <v>0</v>
      </c>
      <c r="H24" s="8"/>
    </row>
    <row r="25" spans="1:8" x14ac:dyDescent="0.3">
      <c r="A25" s="8"/>
      <c r="B25" s="4">
        <f t="shared" ref="B25:B56" si="4">IF($B24="","",IF(B24+0.1&lt;=ElDHW,B24+0.1,""))</f>
        <v>98.1</v>
      </c>
      <c r="C25" s="5">
        <f t="shared" si="0"/>
        <v>1.1763672895825366</v>
      </c>
      <c r="D25" s="5">
        <f t="shared" si="1"/>
        <v>13.703663743685091</v>
      </c>
      <c r="E25" s="6">
        <f t="shared" si="2"/>
        <v>13.043691381123473</v>
      </c>
      <c r="F25" s="38">
        <f t="shared" si="3"/>
        <v>6.5423844850922208</v>
      </c>
      <c r="G25" s="34">
        <f>IF($B25="","",MIN(C25:F25))</f>
        <v>1.1763672895825366</v>
      </c>
      <c r="H25" s="8"/>
    </row>
    <row r="26" spans="1:8" x14ac:dyDescent="0.3">
      <c r="A26" s="8"/>
      <c r="B26" s="3">
        <f t="shared" si="4"/>
        <v>98.199999999999989</v>
      </c>
      <c r="C26" s="2">
        <f t="shared" si="0"/>
        <v>3.3272691505194043</v>
      </c>
      <c r="D26" s="2">
        <f t="shared" si="1"/>
        <v>19.379907120519917</v>
      </c>
      <c r="E26" s="2">
        <f t="shared" si="2"/>
        <v>13.318325526861139</v>
      </c>
      <c r="F26" s="37">
        <f t="shared" si="3"/>
        <v>6.8332977331546596</v>
      </c>
      <c r="G26" s="33">
        <f t="shared" ref="G26:G89" si="5">IF($B26="","",MIN(C26:F26))</f>
        <v>3.3272691505194043</v>
      </c>
      <c r="H26" s="8"/>
    </row>
    <row r="27" spans="1:8" x14ac:dyDescent="0.3">
      <c r="A27" s="8"/>
      <c r="B27" s="4">
        <f t="shared" si="4"/>
        <v>98.299999999999983</v>
      </c>
      <c r="C27" s="5">
        <f t="shared" si="0"/>
        <v>6.1125837417571338</v>
      </c>
      <c r="D27" s="5">
        <f t="shared" si="1"/>
        <v>23.735441853902106</v>
      </c>
      <c r="E27" s="6">
        <f t="shared" si="2"/>
        <v>13.587409791159139</v>
      </c>
      <c r="F27" s="38">
        <f t="shared" si="3"/>
        <v>7.1123217776685141</v>
      </c>
      <c r="G27" s="34">
        <f t="shared" si="5"/>
        <v>6.1125837417571338</v>
      </c>
      <c r="H27" s="8"/>
    </row>
    <row r="28" spans="1:8" x14ac:dyDescent="0.3">
      <c r="A28" s="8"/>
      <c r="B28" s="3">
        <f t="shared" si="4"/>
        <v>98.399999999999977</v>
      </c>
      <c r="C28" s="2">
        <f t="shared" si="0"/>
        <v>9.4109383166602942</v>
      </c>
      <c r="D28" s="2">
        <f t="shared" si="1"/>
        <v>27.407327487370182</v>
      </c>
      <c r="E28" s="2">
        <f t="shared" si="2"/>
        <v>13.85126762525125</v>
      </c>
      <c r="F28" s="37">
        <f t="shared" si="3"/>
        <v>7.3808051205989038</v>
      </c>
      <c r="G28" s="33">
        <f t="shared" si="5"/>
        <v>7.3808051205989038</v>
      </c>
      <c r="H28" s="8"/>
    </row>
    <row r="29" spans="1:8" x14ac:dyDescent="0.3">
      <c r="A29" s="8"/>
      <c r="B29" s="4">
        <f t="shared" si="4"/>
        <v>98.499999999999972</v>
      </c>
      <c r="C29" s="5">
        <f t="shared" si="0"/>
        <v>13.152186130068664</v>
      </c>
      <c r="D29" s="5">
        <f t="shared" si="1"/>
        <v>30.642323671679115</v>
      </c>
      <c r="E29" s="6">
        <f t="shared" si="2"/>
        <v>14.110192231850691</v>
      </c>
      <c r="F29" s="38">
        <f t="shared" si="3"/>
        <v>7.6398591209144824</v>
      </c>
      <c r="G29" s="34">
        <f t="shared" si="5"/>
        <v>7.6398591209144824</v>
      </c>
      <c r="H29" s="8"/>
    </row>
    <row r="30" spans="1:8" x14ac:dyDescent="0.3">
      <c r="A30" s="8"/>
      <c r="B30" s="3">
        <f t="shared" si="4"/>
        <v>98.599999999999966</v>
      </c>
      <c r="C30" s="2">
        <f t="shared" si="0"/>
        <v>17.288997657468435</v>
      </c>
      <c r="D30" s="2">
        <f t="shared" si="1"/>
        <v>33.566983778706359</v>
      </c>
      <c r="E30" s="2">
        <f t="shared" si="2"/>
        <v>14.364450383263044</v>
      </c>
      <c r="F30" s="37">
        <f t="shared" si="3"/>
        <v>7.8904125713793576</v>
      </c>
      <c r="G30" s="33">
        <f t="shared" si="5"/>
        <v>7.8904125713793576</v>
      </c>
      <c r="H30" s="8"/>
    </row>
    <row r="31" spans="1:8" x14ac:dyDescent="0.3">
      <c r="A31" s="8"/>
      <c r="B31" s="4">
        <f t="shared" si="4"/>
        <v>98.69999999999996</v>
      </c>
      <c r="C31" s="5">
        <f t="shared" si="0"/>
        <v>21.786627090945473</v>
      </c>
      <c r="D31" s="5">
        <f t="shared" si="1"/>
        <v>36.256486316243127</v>
      </c>
      <c r="E31" s="6">
        <f t="shared" si="2"/>
        <v>14.614285641339846</v>
      </c>
      <c r="F31" s="38">
        <f t="shared" si="3"/>
        <v>8.1332511153746267</v>
      </c>
      <c r="G31" s="34">
        <f t="shared" si="5"/>
        <v>8.1332511153746267</v>
      </c>
      <c r="H31" s="8"/>
    </row>
    <row r="32" spans="1:8" x14ac:dyDescent="0.3">
      <c r="A32" s="8"/>
      <c r="B32" s="3">
        <f t="shared" si="4"/>
        <v>98.799999999999955</v>
      </c>
      <c r="C32" s="2">
        <f t="shared" si="0"/>
        <v>26.618153204155227</v>
      </c>
      <c r="D32" s="2">
        <f t="shared" si="1"/>
        <v>38.759814241039834</v>
      </c>
      <c r="E32" s="2">
        <f t="shared" si="2"/>
        <v>14.859921089969429</v>
      </c>
      <c r="F32" s="37">
        <f t="shared" si="3"/>
        <v>8.3690463533728749</v>
      </c>
      <c r="G32" s="33">
        <f t="shared" si="5"/>
        <v>8.3690463533728749</v>
      </c>
      <c r="H32" s="8"/>
    </row>
    <row r="33" spans="1:8" x14ac:dyDescent="0.3">
      <c r="A33" s="8"/>
      <c r="B33" s="4">
        <f t="shared" si="4"/>
        <v>98.899999999999949</v>
      </c>
      <c r="C33" s="5">
        <f t="shared" si="0"/>
        <v>31.761916818728494</v>
      </c>
      <c r="D33" s="5">
        <f t="shared" si="1"/>
        <v>41.110991231055273</v>
      </c>
      <c r="E33" s="6">
        <f t="shared" si="2"/>
        <v>15.101561667376139</v>
      </c>
      <c r="F33" s="38">
        <f t="shared" si="3"/>
        <v>8.5983777553713576</v>
      </c>
      <c r="G33" s="34">
        <f t="shared" si="5"/>
        <v>8.5983777553713576</v>
      </c>
      <c r="H33" s="8"/>
    </row>
    <row r="34" spans="1:8" x14ac:dyDescent="0.3">
      <c r="A34" s="8"/>
      <c r="B34" s="3">
        <f t="shared" si="4"/>
        <v>98.999999999999943</v>
      </c>
      <c r="C34" s="2">
        <f t="shared" si="0"/>
        <v>37.199999999996834</v>
      </c>
      <c r="D34" s="2">
        <f t="shared" si="1"/>
        <v>43.334789719114745</v>
      </c>
      <c r="E34" s="2">
        <f t="shared" si="2"/>
        <v>15.339396167613984</v>
      </c>
      <c r="F34" s="37">
        <f t="shared" si="3"/>
        <v>8.8217494400615468</v>
      </c>
      <c r="G34" s="33">
        <f t="shared" si="5"/>
        <v>8.8217494400615468</v>
      </c>
      <c r="H34" s="8"/>
    </row>
    <row r="35" spans="1:8" x14ac:dyDescent="0.3">
      <c r="A35" s="8"/>
      <c r="B35" s="4">
        <f t="shared" si="4"/>
        <v>99.099999999999937</v>
      </c>
      <c r="C35" s="5">
        <f t="shared" si="0"/>
        <v>42.917258067118944</v>
      </c>
      <c r="D35" s="5">
        <f t="shared" si="1"/>
        <v>45.449910891000464</v>
      </c>
      <c r="E35" s="6">
        <f t="shared" si="2"/>
        <v>15.573598966855952</v>
      </c>
      <c r="F35" s="38">
        <f t="shared" si="3"/>
        <v>9.039603218194225</v>
      </c>
      <c r="G35" s="34">
        <f t="shared" si="5"/>
        <v>9.039603218194225</v>
      </c>
      <c r="H35" s="8"/>
    </row>
    <row r="36" spans="1:8" x14ac:dyDescent="0.3">
      <c r="A36" s="8"/>
      <c r="B36" s="3">
        <f t="shared" si="4"/>
        <v>99.199999999999932</v>
      </c>
      <c r="C36" s="2">
        <f t="shared" si="0"/>
        <v>48.900669934057063</v>
      </c>
      <c r="D36" s="2">
        <f t="shared" si="1"/>
        <v>47.470883707804212</v>
      </c>
      <c r="E36" s="2">
        <f t="shared" si="2"/>
        <v>15.804331519362119</v>
      </c>
      <c r="F36" s="37">
        <f t="shared" si="3"/>
        <v>9.2523288690766172</v>
      </c>
      <c r="G36" s="33">
        <f t="shared" si="5"/>
        <v>9.2523288690766172</v>
      </c>
      <c r="H36" s="8"/>
    </row>
    <row r="37" spans="1:8" x14ac:dyDescent="0.3">
      <c r="A37" s="8"/>
      <c r="B37" s="4">
        <f t="shared" si="4"/>
        <v>99.299999999999926</v>
      </c>
      <c r="C37" s="5">
        <f t="shared" si="0"/>
        <v>55.138883557789619</v>
      </c>
      <c r="D37" s="5">
        <f t="shared" si="1"/>
        <v>49.409262289573412</v>
      </c>
      <c r="E37" s="6">
        <f t="shared" si="2"/>
        <v>16.031743659606995</v>
      </c>
      <c r="F37" s="38">
        <f t="shared" si="3"/>
        <v>9.4602723354409726</v>
      </c>
      <c r="G37" s="34">
        <f t="shared" si="5"/>
        <v>9.4602723354409726</v>
      </c>
      <c r="H37" s="8"/>
    </row>
    <row r="38" spans="1:8" x14ac:dyDescent="0.3">
      <c r="A38" s="8"/>
      <c r="B38" s="3">
        <f t="shared" si="4"/>
        <v>99.39999999999992</v>
      </c>
      <c r="C38" s="2">
        <f t="shared" si="0"/>
        <v>61.621887020760354</v>
      </c>
      <c r="D38" s="2">
        <f t="shared" si="1"/>
        <v>51.274414672425571</v>
      </c>
      <c r="E38" s="2">
        <f t="shared" si="2"/>
        <v>16.25597474040838</v>
      </c>
      <c r="F38" s="37">
        <f t="shared" si="3"/>
        <v>9.663742329960531</v>
      </c>
      <c r="G38" s="33">
        <f t="shared" si="5"/>
        <v>9.663742329960531</v>
      </c>
      <c r="H38" s="8"/>
    </row>
    <row r="39" spans="1:8" x14ac:dyDescent="0.3">
      <c r="A39" s="8"/>
      <c r="B39" s="4">
        <f t="shared" si="4"/>
        <v>99.499999999999915</v>
      </c>
      <c r="C39" s="5">
        <f t="shared" si="0"/>
        <v>68.340763823644849</v>
      </c>
      <c r="D39" s="5">
        <f t="shared" si="1"/>
        <v>53.074061461318742</v>
      </c>
      <c r="E39" s="6">
        <f t="shared" si="2"/>
        <v>16.477154631617729</v>
      </c>
      <c r="F39" s="38">
        <f t="shared" si="3"/>
        <v>9.863015714224133</v>
      </c>
      <c r="G39" s="34">
        <f t="shared" si="5"/>
        <v>9.863015714224133</v>
      </c>
      <c r="H39" s="8"/>
    </row>
    <row r="40" spans="1:8" x14ac:dyDescent="0.3">
      <c r="A40" s="8"/>
      <c r="B40" s="3">
        <f t="shared" si="4"/>
        <v>99.599999999999909</v>
      </c>
      <c r="C40" s="2">
        <f t="shared" si="0"/>
        <v>75.287506533282368</v>
      </c>
      <c r="D40" s="2">
        <f t="shared" si="1"/>
        <v>54.814654974740364</v>
      </c>
      <c r="E40" s="2">
        <f t="shared" si="2"/>
        <v>16.695404599700115</v>
      </c>
      <c r="F40" s="37">
        <f t="shared" si="3"/>
        <v>10.058341917940222</v>
      </c>
      <c r="G40" s="33">
        <f t="shared" si="5"/>
        <v>10.058341917940222</v>
      </c>
      <c r="H40" s="8"/>
    </row>
    <row r="41" spans="1:8" x14ac:dyDescent="0.3">
      <c r="A41" s="8"/>
      <c r="B41" s="4">
        <f t="shared" si="4"/>
        <v>99.699999999999903</v>
      </c>
      <c r="C41" s="5">
        <f t="shared" si="0"/>
        <v>82.454872020996078</v>
      </c>
      <c r="D41" s="5">
        <f t="shared" si="1"/>
        <v>56.501653073160774</v>
      </c>
      <c r="E41" s="6">
        <f t="shared" si="2"/>
        <v>16.910838085119671</v>
      </c>
      <c r="F41" s="38">
        <f t="shared" si="3"/>
        <v>10.249946599731853</v>
      </c>
      <c r="G41" s="34">
        <f t="shared" si="5"/>
        <v>10.249946599731853</v>
      </c>
      <c r="H41" s="8"/>
    </row>
    <row r="42" spans="1:8" x14ac:dyDescent="0.3">
      <c r="A42" s="8"/>
      <c r="B42" s="3">
        <f t="shared" si="4"/>
        <v>99.799999999999898</v>
      </c>
      <c r="C42" s="2">
        <f t="shared" si="0"/>
        <v>89.836267064023914</v>
      </c>
      <c r="D42" s="2">
        <f t="shared" si="1"/>
        <v>58.139721361559758</v>
      </c>
      <c r="E42" s="2">
        <f t="shared" si="2"/>
        <v>17.123561391678432</v>
      </c>
      <c r="F42" s="37">
        <f t="shared" si="3"/>
        <v>10.438034702783652</v>
      </c>
      <c r="G42" s="33">
        <f t="shared" si="5"/>
        <v>10.438034702783652</v>
      </c>
      <c r="H42" s="8"/>
    </row>
    <row r="43" spans="1:8" x14ac:dyDescent="0.3">
      <c r="A43" s="8"/>
      <c r="B43" s="4">
        <f t="shared" si="4"/>
        <v>99.899999999999892</v>
      </c>
      <c r="C43" s="5">
        <f t="shared" si="0"/>
        <v>97.425656579765388</v>
      </c>
      <c r="D43" s="5">
        <f t="shared" si="1"/>
        <v>59.732885414985574</v>
      </c>
      <c r="E43" s="6">
        <f t="shared" si="2"/>
        <v>17.333674299698444</v>
      </c>
      <c r="F43" s="38">
        <f t="shared" si="3"/>
        <v>10.622793023290861</v>
      </c>
      <c r="G43" s="34">
        <f t="shared" si="5"/>
        <v>10.622793023290861</v>
      </c>
      <c r="H43" s="8"/>
    </row>
    <row r="44" spans="1:8" x14ac:dyDescent="0.3">
      <c r="A44" s="8"/>
      <c r="B44" s="3">
        <f t="shared" si="4"/>
        <v>99.999999999999886</v>
      </c>
      <c r="C44" s="2">
        <f t="shared" si="0"/>
        <v>105.2174890405493</v>
      </c>
      <c r="D44" s="2">
        <f t="shared" si="1"/>
        <v>61.28464734335823</v>
      </c>
      <c r="E44" s="2">
        <f t="shared" si="2"/>
        <v>17.541270613084802</v>
      </c>
      <c r="F44" s="37">
        <f t="shared" si="3"/>
        <v>10.80439238341695</v>
      </c>
      <c r="G44" s="33">
        <f t="shared" si="5"/>
        <v>10.80439238341695</v>
      </c>
      <c r="H44" s="8"/>
    </row>
    <row r="45" spans="1:8" x14ac:dyDescent="0.3">
      <c r="A45" s="8"/>
      <c r="B45" s="4">
        <f t="shared" si="4"/>
        <v>100.09999999999988</v>
      </c>
      <c r="C45" s="5">
        <f t="shared" si="0"/>
        <v>113.20663514122224</v>
      </c>
      <c r="D45" s="5">
        <f t="shared" si="1"/>
        <v>62.798076403658861</v>
      </c>
      <c r="E45" s="6">
        <f t="shared" si="2"/>
        <v>17.746438648780174</v>
      </c>
      <c r="F45" s="38">
        <f t="shared" si="3"/>
        <v>10.982989480737901</v>
      </c>
      <c r="G45" s="34">
        <f t="shared" si="5"/>
        <v>10.982989480737901</v>
      </c>
      <c r="H45" s="8"/>
    </row>
    <row r="46" spans="1:8" x14ac:dyDescent="0.3">
      <c r="A46" s="8"/>
      <c r="B46" s="3">
        <f t="shared" si="4"/>
        <v>100.19999999999987</v>
      </c>
      <c r="C46" s="2">
        <f t="shared" si="0"/>
        <v>121.38833683677146</v>
      </c>
      <c r="D46" s="2">
        <f t="shared" si="1"/>
        <v>64.275880390701488</v>
      </c>
      <c r="E46" s="2">
        <f t="shared" si="2"/>
        <v>17.949261675856331</v>
      </c>
      <c r="F46" s="37">
        <f t="shared" si="3"/>
        <v>11.158728471163753</v>
      </c>
      <c r="G46" s="33">
        <f t="shared" si="5"/>
        <v>11.158728471163753</v>
      </c>
      <c r="H46" s="8"/>
    </row>
    <row r="47" spans="1:8" x14ac:dyDescent="0.3">
      <c r="A47" s="8"/>
      <c r="B47" s="4">
        <f t="shared" si="4"/>
        <v>100.29999999999987</v>
      </c>
      <c r="C47" s="5">
        <f t="shared" si="0"/>
        <v>129.75816459859908</v>
      </c>
      <c r="D47" s="5">
        <f t="shared" si="1"/>
        <v>65.720462566842556</v>
      </c>
      <c r="E47" s="6">
        <f t="shared" si="2"/>
        <v>18.149818310435261</v>
      </c>
      <c r="F47" s="38">
        <f t="shared" si="3"/>
        <v>11.331742330829879</v>
      </c>
      <c r="G47" s="34">
        <f t="shared" si="5"/>
        <v>11.331742330829879</v>
      </c>
      <c r="H47" s="8"/>
    </row>
    <row r="48" spans="1:8" x14ac:dyDescent="0.3">
      <c r="A48" s="8"/>
      <c r="B48" s="3">
        <f t="shared" si="4"/>
        <v>100.39999999999986</v>
      </c>
      <c r="C48" s="2">
        <f t="shared" si="0"/>
        <v>138.31198125974748</v>
      </c>
      <c r="D48" s="2">
        <f t="shared" si="1"/>
        <v>67.133967557412717</v>
      </c>
      <c r="E48" s="2">
        <f t="shared" si="2"/>
        <v>18.348182871752101</v>
      </c>
      <c r="F48" s="37">
        <f t="shared" si="3"/>
        <v>11.502154033548802</v>
      </c>
      <c r="G48" s="33">
        <f t="shared" si="5"/>
        <v>11.502154033548802</v>
      </c>
      <c r="H48" s="8"/>
    </row>
    <row r="49" spans="1:8" x14ac:dyDescent="0.3">
      <c r="A49" s="8"/>
      <c r="B49" s="4">
        <f t="shared" si="4"/>
        <v>100.49999999999986</v>
      </c>
      <c r="C49" s="5">
        <f t="shared" si="0"/>
        <v>147.04591119781713</v>
      </c>
      <c r="D49" s="5">
        <f t="shared" si="1"/>
        <v>68.518318718425462</v>
      </c>
      <c r="E49" s="6">
        <f t="shared" si="2"/>
        <v>18.544425703933339</v>
      </c>
      <c r="F49" s="38">
        <f t="shared" si="3"/>
        <v>11.670077573463006</v>
      </c>
      <c r="G49" s="34">
        <f t="shared" si="5"/>
        <v>11.670077573463006</v>
      </c>
      <c r="H49" s="8"/>
    </row>
    <row r="50" spans="1:8" x14ac:dyDescent="0.3">
      <c r="A50" s="8"/>
      <c r="B50" s="3">
        <f t="shared" si="4"/>
        <v>100.59999999999985</v>
      </c>
      <c r="C50" s="2">
        <f t="shared" si="0"/>
        <v>155.95631388307385</v>
      </c>
      <c r="D50" s="2">
        <f t="shared" si="1"/>
        <v>69.875248836764243</v>
      </c>
      <c r="E50" s="2">
        <f t="shared" si="2"/>
        <v>18.73861346744069</v>
      </c>
      <c r="F50" s="37">
        <f t="shared" si="3"/>
        <v>11.835618857068919</v>
      </c>
      <c r="G50" s="33">
        <f t="shared" si="5"/>
        <v>11.835618857068919</v>
      </c>
      <c r="H50" s="8"/>
    </row>
    <row r="51" spans="1:8" x14ac:dyDescent="0.3">
      <c r="A51" s="8"/>
      <c r="B51" s="4">
        <f t="shared" si="4"/>
        <v>100.69999999999985</v>
      </c>
      <c r="C51" s="5">
        <f t="shared" si="0"/>
        <v>165.03976102744261</v>
      </c>
      <c r="D51" s="5">
        <f t="shared" si="1"/>
        <v>71.206325561706322</v>
      </c>
      <c r="E51" s="6">
        <f t="shared" si="2"/>
        <v>18.930809403604378</v>
      </c>
      <c r="F51" s="38">
        <f t="shared" si="3"/>
        <v>11.998876484444974</v>
      </c>
      <c r="G51" s="34">
        <f t="shared" si="5"/>
        <v>11.998876484444974</v>
      </c>
      <c r="H51" s="14"/>
    </row>
    <row r="52" spans="1:8" x14ac:dyDescent="0.3">
      <c r="A52" s="8"/>
      <c r="B52" s="3">
        <f t="shared" si="4"/>
        <v>100.79999999999984</v>
      </c>
      <c r="C52" s="2">
        <f t="shared" si="0"/>
        <v>174.29301672756381</v>
      </c>
      <c r="D52" s="2">
        <f t="shared" si="1"/>
        <v>72.512972632486253</v>
      </c>
      <c r="E52" s="2">
        <f t="shared" si="2"/>
        <v>19.121073575221715</v>
      </c>
      <c r="F52" s="37">
        <f t="shared" si="3"/>
        <v>12.159942436053214</v>
      </c>
      <c r="G52" s="33">
        <f t="shared" si="5"/>
        <v>12.159942436053214</v>
      </c>
      <c r="H52" s="8"/>
    </row>
    <row r="53" spans="1:8" x14ac:dyDescent="0.3">
      <c r="A53" s="8"/>
      <c r="B53" s="4">
        <f t="shared" si="4"/>
        <v>100.89999999999984</v>
      </c>
      <c r="C53" s="5">
        <f t="shared" si="0"/>
        <v>183.71302011559834</v>
      </c>
      <c r="D53" s="5">
        <f t="shared" si="1"/>
        <v>73.796487721298021</v>
      </c>
      <c r="E53" s="6">
        <f t="shared" si="2"/>
        <v>19.309463085815935</v>
      </c>
      <c r="F53" s="38">
        <f t="shared" si="3"/>
        <v>12.318902678700281</v>
      </c>
      <c r="G53" s="34">
        <f t="shared" si="5"/>
        <v>12.318902678700281</v>
      </c>
      <c r="H53" s="8"/>
    </row>
    <row r="54" spans="1:8" x14ac:dyDescent="0.3">
      <c r="A54" s="8"/>
      <c r="B54" s="3">
        <f t="shared" si="4"/>
        <v>100.99999999999983</v>
      </c>
      <c r="C54" s="2">
        <f t="shared" si="0"/>
        <v>193.29687012467025</v>
      </c>
      <c r="D54" s="2">
        <f t="shared" si="1"/>
        <v>75.058057528820171</v>
      </c>
      <c r="E54" s="2">
        <f t="shared" si="2"/>
        <v>19.496032279823876</v>
      </c>
      <c r="F54" s="37">
        <f t="shared" si="3"/>
        <v>12.475837701992207</v>
      </c>
      <c r="G54" s="33">
        <f t="shared" si="5"/>
        <v>12.475837701992207</v>
      </c>
      <c r="H54" s="8"/>
    </row>
    <row r="55" spans="1:8" x14ac:dyDescent="0.3">
      <c r="A55" s="8"/>
      <c r="B55" s="4" t="str">
        <f t="shared" si="4"/>
        <v/>
      </c>
      <c r="C55" s="5" t="str">
        <f t="shared" si="0"/>
        <v/>
      </c>
      <c r="D55" s="5" t="str">
        <f t="shared" si="1"/>
        <v/>
      </c>
      <c r="E55" s="6" t="str">
        <f t="shared" si="2"/>
        <v/>
      </c>
      <c r="F55" s="38" t="str">
        <f t="shared" si="3"/>
        <v/>
      </c>
      <c r="G55" s="34" t="str">
        <f t="shared" si="5"/>
        <v/>
      </c>
      <c r="H55" s="8"/>
    </row>
    <row r="56" spans="1:8" x14ac:dyDescent="0.3">
      <c r="A56" s="8"/>
      <c r="B56" s="3" t="str">
        <f t="shared" si="4"/>
        <v/>
      </c>
      <c r="C56" s="2" t="str">
        <f t="shared" ref="C56:C87" si="6">IF($B56="","",3.1*((2*Lriser)+(2*Wriser))*((B56-ElRiser)^(3/2)))</f>
        <v/>
      </c>
      <c r="D56" s="2" t="str">
        <f t="shared" ref="D56:D87" si="7">IF($B56="","",0.6*(Lriser*Wriser)*SQRT(2*32.2*(B56-ElRiser)))</f>
        <v/>
      </c>
      <c r="E56" s="2" t="str">
        <f t="shared" ref="E56:E87" si="8">IF($B56="","",0.6*(PI()*0.25*(Dpipe/12)^2)*SQRT(2*32.2*(B56-(ElInlet+(Dpipe/24)))))</f>
        <v/>
      </c>
      <c r="F56" s="37" t="str">
        <f t="shared" ref="F56:F87" si="9">IF($B56="","",IF(TW_max&gt;ElOutlet,(0.25*PI()*((Dpipe/12)^2))*SQRT((2*32.2*($B56-TW_max)/(2+(((5087*(n^2))/(Dpipe^(4/3)))*$C$20)))),(0.25*PI()*((Dpipe/12)^2))*SQRT((2*32.2*($B56-(ElOutlet+(0.6*Dpipe/12))))/(2+(((5087*(n^2))/(Dpipe^(4/3)))*$C$20)))))</f>
        <v/>
      </c>
      <c r="G56" s="33" t="str">
        <f t="shared" si="5"/>
        <v/>
      </c>
      <c r="H56" s="8"/>
    </row>
    <row r="57" spans="1:8" x14ac:dyDescent="0.3">
      <c r="A57" s="8"/>
      <c r="B57" s="4" t="str">
        <f t="shared" ref="B57:B88" si="10">IF($B56="","",IF(B56+0.1&lt;=ElDHW,B56+0.1,""))</f>
        <v/>
      </c>
      <c r="C57" s="5" t="str">
        <f t="shared" si="6"/>
        <v/>
      </c>
      <c r="D57" s="5" t="str">
        <f t="shared" si="7"/>
        <v/>
      </c>
      <c r="E57" s="6" t="str">
        <f t="shared" si="8"/>
        <v/>
      </c>
      <c r="F57" s="38" t="str">
        <f t="shared" si="9"/>
        <v/>
      </c>
      <c r="G57" s="34" t="str">
        <f t="shared" si="5"/>
        <v/>
      </c>
      <c r="H57" s="8"/>
    </row>
    <row r="58" spans="1:8" x14ac:dyDescent="0.3">
      <c r="A58" s="8"/>
      <c r="B58" s="3" t="str">
        <f t="shared" si="10"/>
        <v/>
      </c>
      <c r="C58" s="2" t="str">
        <f t="shared" si="6"/>
        <v/>
      </c>
      <c r="D58" s="2" t="str">
        <f t="shared" si="7"/>
        <v/>
      </c>
      <c r="E58" s="2" t="str">
        <f t="shared" si="8"/>
        <v/>
      </c>
      <c r="F58" s="37" t="str">
        <f t="shared" si="9"/>
        <v/>
      </c>
      <c r="G58" s="33" t="str">
        <f t="shared" si="5"/>
        <v/>
      </c>
      <c r="H58" s="8"/>
    </row>
    <row r="59" spans="1:8" x14ac:dyDescent="0.3">
      <c r="A59" s="8"/>
      <c r="B59" s="4" t="str">
        <f t="shared" si="10"/>
        <v/>
      </c>
      <c r="C59" s="5" t="str">
        <f t="shared" si="6"/>
        <v/>
      </c>
      <c r="D59" s="5" t="str">
        <f t="shared" si="7"/>
        <v/>
      </c>
      <c r="E59" s="6" t="str">
        <f t="shared" si="8"/>
        <v/>
      </c>
      <c r="F59" s="38" t="str">
        <f t="shared" si="9"/>
        <v/>
      </c>
      <c r="G59" s="34" t="str">
        <f t="shared" si="5"/>
        <v/>
      </c>
      <c r="H59" s="8"/>
    </row>
    <row r="60" spans="1:8" x14ac:dyDescent="0.3">
      <c r="A60" s="8"/>
      <c r="B60" s="3" t="str">
        <f t="shared" si="10"/>
        <v/>
      </c>
      <c r="C60" s="2" t="str">
        <f t="shared" si="6"/>
        <v/>
      </c>
      <c r="D60" s="2" t="str">
        <f t="shared" si="7"/>
        <v/>
      </c>
      <c r="E60" s="2" t="str">
        <f t="shared" si="8"/>
        <v/>
      </c>
      <c r="F60" s="37" t="str">
        <f t="shared" si="9"/>
        <v/>
      </c>
      <c r="G60" s="33" t="str">
        <f t="shared" si="5"/>
        <v/>
      </c>
      <c r="H60" s="8"/>
    </row>
    <row r="61" spans="1:8" x14ac:dyDescent="0.3">
      <c r="A61" s="8"/>
      <c r="B61" s="4" t="str">
        <f t="shared" si="10"/>
        <v/>
      </c>
      <c r="C61" s="5" t="str">
        <f t="shared" si="6"/>
        <v/>
      </c>
      <c r="D61" s="5" t="str">
        <f t="shared" si="7"/>
        <v/>
      </c>
      <c r="E61" s="6" t="str">
        <f t="shared" si="8"/>
        <v/>
      </c>
      <c r="F61" s="38" t="str">
        <f t="shared" si="9"/>
        <v/>
      </c>
      <c r="G61" s="34" t="str">
        <f t="shared" si="5"/>
        <v/>
      </c>
      <c r="H61" s="8"/>
    </row>
    <row r="62" spans="1:8" x14ac:dyDescent="0.3">
      <c r="A62" s="8"/>
      <c r="B62" s="3" t="str">
        <f t="shared" si="10"/>
        <v/>
      </c>
      <c r="C62" s="2" t="str">
        <f t="shared" si="6"/>
        <v/>
      </c>
      <c r="D62" s="2" t="str">
        <f t="shared" si="7"/>
        <v/>
      </c>
      <c r="E62" s="2" t="str">
        <f t="shared" si="8"/>
        <v/>
      </c>
      <c r="F62" s="37" t="str">
        <f t="shared" si="9"/>
        <v/>
      </c>
      <c r="G62" s="33" t="str">
        <f t="shared" si="5"/>
        <v/>
      </c>
      <c r="H62" s="8"/>
    </row>
    <row r="63" spans="1:8" x14ac:dyDescent="0.3">
      <c r="A63" s="8"/>
      <c r="B63" s="4" t="str">
        <f t="shared" si="10"/>
        <v/>
      </c>
      <c r="C63" s="5" t="str">
        <f t="shared" si="6"/>
        <v/>
      </c>
      <c r="D63" s="5" t="str">
        <f t="shared" si="7"/>
        <v/>
      </c>
      <c r="E63" s="6" t="str">
        <f t="shared" si="8"/>
        <v/>
      </c>
      <c r="F63" s="38" t="str">
        <f t="shared" si="9"/>
        <v/>
      </c>
      <c r="G63" s="34" t="str">
        <f t="shared" si="5"/>
        <v/>
      </c>
      <c r="H63" s="8"/>
    </row>
    <row r="64" spans="1:8" x14ac:dyDescent="0.3">
      <c r="A64" s="8"/>
      <c r="B64" s="3" t="str">
        <f t="shared" si="10"/>
        <v/>
      </c>
      <c r="C64" s="2" t="str">
        <f t="shared" si="6"/>
        <v/>
      </c>
      <c r="D64" s="2" t="str">
        <f t="shared" si="7"/>
        <v/>
      </c>
      <c r="E64" s="2" t="str">
        <f t="shared" si="8"/>
        <v/>
      </c>
      <c r="F64" s="37" t="str">
        <f t="shared" si="9"/>
        <v/>
      </c>
      <c r="G64" s="33" t="str">
        <f t="shared" si="5"/>
        <v/>
      </c>
      <c r="H64" s="8"/>
    </row>
    <row r="65" spans="1:8" x14ac:dyDescent="0.3">
      <c r="A65" s="8"/>
      <c r="B65" s="4" t="str">
        <f t="shared" si="10"/>
        <v/>
      </c>
      <c r="C65" s="5" t="str">
        <f t="shared" si="6"/>
        <v/>
      </c>
      <c r="D65" s="5" t="str">
        <f t="shared" si="7"/>
        <v/>
      </c>
      <c r="E65" s="6" t="str">
        <f t="shared" si="8"/>
        <v/>
      </c>
      <c r="F65" s="38" t="str">
        <f t="shared" si="9"/>
        <v/>
      </c>
      <c r="G65" s="34" t="str">
        <f t="shared" si="5"/>
        <v/>
      </c>
      <c r="H65" s="8"/>
    </row>
    <row r="66" spans="1:8" x14ac:dyDescent="0.3">
      <c r="A66" s="8"/>
      <c r="B66" s="3" t="str">
        <f t="shared" si="10"/>
        <v/>
      </c>
      <c r="C66" s="2" t="str">
        <f t="shared" si="6"/>
        <v/>
      </c>
      <c r="D66" s="2" t="str">
        <f t="shared" si="7"/>
        <v/>
      </c>
      <c r="E66" s="2" t="str">
        <f t="shared" si="8"/>
        <v/>
      </c>
      <c r="F66" s="37" t="str">
        <f t="shared" si="9"/>
        <v/>
      </c>
      <c r="G66" s="33" t="str">
        <f t="shared" si="5"/>
        <v/>
      </c>
      <c r="H66" s="8"/>
    </row>
    <row r="67" spans="1:8" x14ac:dyDescent="0.3">
      <c r="A67" s="8"/>
      <c r="B67" s="4" t="str">
        <f t="shared" si="10"/>
        <v/>
      </c>
      <c r="C67" s="5" t="str">
        <f t="shared" si="6"/>
        <v/>
      </c>
      <c r="D67" s="5" t="str">
        <f t="shared" si="7"/>
        <v/>
      </c>
      <c r="E67" s="6" t="str">
        <f t="shared" si="8"/>
        <v/>
      </c>
      <c r="F67" s="38" t="str">
        <f t="shared" si="9"/>
        <v/>
      </c>
      <c r="G67" s="34" t="str">
        <f t="shared" si="5"/>
        <v/>
      </c>
      <c r="H67" s="8"/>
    </row>
    <row r="68" spans="1:8" x14ac:dyDescent="0.3">
      <c r="A68" s="8"/>
      <c r="B68" s="3" t="str">
        <f t="shared" si="10"/>
        <v/>
      </c>
      <c r="C68" s="2" t="str">
        <f t="shared" si="6"/>
        <v/>
      </c>
      <c r="D68" s="2" t="str">
        <f t="shared" si="7"/>
        <v/>
      </c>
      <c r="E68" s="2" t="str">
        <f t="shared" si="8"/>
        <v/>
      </c>
      <c r="F68" s="37" t="str">
        <f t="shared" si="9"/>
        <v/>
      </c>
      <c r="G68" s="33" t="str">
        <f t="shared" si="5"/>
        <v/>
      </c>
      <c r="H68" s="8"/>
    </row>
    <row r="69" spans="1:8" x14ac:dyDescent="0.3">
      <c r="A69" s="8"/>
      <c r="B69" s="4" t="str">
        <f t="shared" si="10"/>
        <v/>
      </c>
      <c r="C69" s="5" t="str">
        <f t="shared" si="6"/>
        <v/>
      </c>
      <c r="D69" s="5" t="str">
        <f t="shared" si="7"/>
        <v/>
      </c>
      <c r="E69" s="6" t="str">
        <f t="shared" si="8"/>
        <v/>
      </c>
      <c r="F69" s="38" t="str">
        <f t="shared" si="9"/>
        <v/>
      </c>
      <c r="G69" s="34" t="str">
        <f t="shared" si="5"/>
        <v/>
      </c>
      <c r="H69" s="8"/>
    </row>
    <row r="70" spans="1:8" x14ac:dyDescent="0.3">
      <c r="A70" s="8"/>
      <c r="B70" s="3" t="str">
        <f t="shared" si="10"/>
        <v/>
      </c>
      <c r="C70" s="2" t="str">
        <f t="shared" si="6"/>
        <v/>
      </c>
      <c r="D70" s="2" t="str">
        <f t="shared" si="7"/>
        <v/>
      </c>
      <c r="E70" s="2" t="str">
        <f t="shared" si="8"/>
        <v/>
      </c>
      <c r="F70" s="37" t="str">
        <f t="shared" si="9"/>
        <v/>
      </c>
      <c r="G70" s="33" t="str">
        <f t="shared" si="5"/>
        <v/>
      </c>
      <c r="H70" s="8"/>
    </row>
    <row r="71" spans="1:8" x14ac:dyDescent="0.3">
      <c r="A71" s="8"/>
      <c r="B71" s="4" t="str">
        <f t="shared" si="10"/>
        <v/>
      </c>
      <c r="C71" s="5" t="str">
        <f t="shared" si="6"/>
        <v/>
      </c>
      <c r="D71" s="5" t="str">
        <f t="shared" si="7"/>
        <v/>
      </c>
      <c r="E71" s="6" t="str">
        <f t="shared" si="8"/>
        <v/>
      </c>
      <c r="F71" s="38" t="str">
        <f t="shared" si="9"/>
        <v/>
      </c>
      <c r="G71" s="34" t="str">
        <f t="shared" si="5"/>
        <v/>
      </c>
      <c r="H71" s="8"/>
    </row>
    <row r="72" spans="1:8" x14ac:dyDescent="0.3">
      <c r="A72" s="8"/>
      <c r="B72" s="3" t="str">
        <f t="shared" si="10"/>
        <v/>
      </c>
      <c r="C72" s="2" t="str">
        <f t="shared" si="6"/>
        <v/>
      </c>
      <c r="D72" s="2" t="str">
        <f t="shared" si="7"/>
        <v/>
      </c>
      <c r="E72" s="2" t="str">
        <f t="shared" si="8"/>
        <v/>
      </c>
      <c r="F72" s="37" t="str">
        <f t="shared" si="9"/>
        <v/>
      </c>
      <c r="G72" s="33" t="str">
        <f t="shared" si="5"/>
        <v/>
      </c>
      <c r="H72" s="8"/>
    </row>
    <row r="73" spans="1:8" x14ac:dyDescent="0.3">
      <c r="A73" s="8"/>
      <c r="B73" s="4" t="str">
        <f t="shared" si="10"/>
        <v/>
      </c>
      <c r="C73" s="5" t="str">
        <f t="shared" si="6"/>
        <v/>
      </c>
      <c r="D73" s="5" t="str">
        <f t="shared" si="7"/>
        <v/>
      </c>
      <c r="E73" s="6" t="str">
        <f t="shared" si="8"/>
        <v/>
      </c>
      <c r="F73" s="38" t="str">
        <f t="shared" si="9"/>
        <v/>
      </c>
      <c r="G73" s="34" t="str">
        <f t="shared" si="5"/>
        <v/>
      </c>
      <c r="H73" s="8"/>
    </row>
    <row r="74" spans="1:8" x14ac:dyDescent="0.3">
      <c r="A74" s="8"/>
      <c r="B74" s="3" t="str">
        <f t="shared" si="10"/>
        <v/>
      </c>
      <c r="C74" s="2" t="str">
        <f t="shared" si="6"/>
        <v/>
      </c>
      <c r="D74" s="2" t="str">
        <f t="shared" si="7"/>
        <v/>
      </c>
      <c r="E74" s="2" t="str">
        <f t="shared" si="8"/>
        <v/>
      </c>
      <c r="F74" s="37" t="str">
        <f t="shared" si="9"/>
        <v/>
      </c>
      <c r="G74" s="33" t="str">
        <f t="shared" si="5"/>
        <v/>
      </c>
      <c r="H74" s="8"/>
    </row>
    <row r="75" spans="1:8" x14ac:dyDescent="0.3">
      <c r="A75" s="8"/>
      <c r="B75" s="4" t="str">
        <f t="shared" si="10"/>
        <v/>
      </c>
      <c r="C75" s="5" t="str">
        <f t="shared" si="6"/>
        <v/>
      </c>
      <c r="D75" s="5" t="str">
        <f t="shared" si="7"/>
        <v/>
      </c>
      <c r="E75" s="6" t="str">
        <f t="shared" si="8"/>
        <v/>
      </c>
      <c r="F75" s="38" t="str">
        <f t="shared" si="9"/>
        <v/>
      </c>
      <c r="G75" s="34" t="str">
        <f t="shared" si="5"/>
        <v/>
      </c>
      <c r="H75" s="8"/>
    </row>
    <row r="76" spans="1:8" x14ac:dyDescent="0.3">
      <c r="A76" s="8"/>
      <c r="B76" s="3" t="str">
        <f t="shared" si="10"/>
        <v/>
      </c>
      <c r="C76" s="2" t="str">
        <f t="shared" si="6"/>
        <v/>
      </c>
      <c r="D76" s="2" t="str">
        <f t="shared" si="7"/>
        <v/>
      </c>
      <c r="E76" s="2" t="str">
        <f t="shared" si="8"/>
        <v/>
      </c>
      <c r="F76" s="37" t="str">
        <f t="shared" si="9"/>
        <v/>
      </c>
      <c r="G76" s="33" t="str">
        <f t="shared" si="5"/>
        <v/>
      </c>
      <c r="H76" s="8"/>
    </row>
    <row r="77" spans="1:8" x14ac:dyDescent="0.3">
      <c r="A77" s="8"/>
      <c r="B77" s="4" t="str">
        <f t="shared" si="10"/>
        <v/>
      </c>
      <c r="C77" s="5" t="str">
        <f t="shared" si="6"/>
        <v/>
      </c>
      <c r="D77" s="5" t="str">
        <f t="shared" si="7"/>
        <v/>
      </c>
      <c r="E77" s="6" t="str">
        <f t="shared" si="8"/>
        <v/>
      </c>
      <c r="F77" s="38" t="str">
        <f t="shared" si="9"/>
        <v/>
      </c>
      <c r="G77" s="34" t="str">
        <f t="shared" si="5"/>
        <v/>
      </c>
      <c r="H77" s="8"/>
    </row>
    <row r="78" spans="1:8" x14ac:dyDescent="0.3">
      <c r="A78" s="8"/>
      <c r="B78" s="3" t="str">
        <f t="shared" si="10"/>
        <v/>
      </c>
      <c r="C78" s="2" t="str">
        <f t="shared" si="6"/>
        <v/>
      </c>
      <c r="D78" s="2" t="str">
        <f t="shared" si="7"/>
        <v/>
      </c>
      <c r="E78" s="2" t="str">
        <f t="shared" si="8"/>
        <v/>
      </c>
      <c r="F78" s="37" t="str">
        <f t="shared" si="9"/>
        <v/>
      </c>
      <c r="G78" s="33" t="str">
        <f t="shared" si="5"/>
        <v/>
      </c>
      <c r="H78" s="8"/>
    </row>
    <row r="79" spans="1:8" x14ac:dyDescent="0.3">
      <c r="A79" s="8"/>
      <c r="B79" s="4" t="str">
        <f t="shared" si="10"/>
        <v/>
      </c>
      <c r="C79" s="5" t="str">
        <f t="shared" si="6"/>
        <v/>
      </c>
      <c r="D79" s="5" t="str">
        <f t="shared" si="7"/>
        <v/>
      </c>
      <c r="E79" s="6" t="str">
        <f t="shared" si="8"/>
        <v/>
      </c>
      <c r="F79" s="38" t="str">
        <f t="shared" si="9"/>
        <v/>
      </c>
      <c r="G79" s="34" t="str">
        <f t="shared" si="5"/>
        <v/>
      </c>
      <c r="H79" s="8"/>
    </row>
    <row r="80" spans="1:8" x14ac:dyDescent="0.3">
      <c r="A80" s="8"/>
      <c r="B80" s="3" t="str">
        <f t="shared" si="10"/>
        <v/>
      </c>
      <c r="C80" s="2" t="str">
        <f t="shared" si="6"/>
        <v/>
      </c>
      <c r="D80" s="2" t="str">
        <f t="shared" si="7"/>
        <v/>
      </c>
      <c r="E80" s="2" t="str">
        <f t="shared" si="8"/>
        <v/>
      </c>
      <c r="F80" s="37" t="str">
        <f t="shared" si="9"/>
        <v/>
      </c>
      <c r="G80" s="33" t="str">
        <f t="shared" si="5"/>
        <v/>
      </c>
      <c r="H80" s="8"/>
    </row>
    <row r="81" spans="1:8" x14ac:dyDescent="0.3">
      <c r="A81" s="8"/>
      <c r="B81" s="4" t="str">
        <f t="shared" si="10"/>
        <v/>
      </c>
      <c r="C81" s="5" t="str">
        <f t="shared" si="6"/>
        <v/>
      </c>
      <c r="D81" s="5" t="str">
        <f t="shared" si="7"/>
        <v/>
      </c>
      <c r="E81" s="6" t="str">
        <f t="shared" si="8"/>
        <v/>
      </c>
      <c r="F81" s="38" t="str">
        <f t="shared" si="9"/>
        <v/>
      </c>
      <c r="G81" s="34" t="str">
        <f t="shared" si="5"/>
        <v/>
      </c>
      <c r="H81" s="8"/>
    </row>
    <row r="82" spans="1:8" x14ac:dyDescent="0.3">
      <c r="A82" s="8"/>
      <c r="B82" s="3" t="str">
        <f t="shared" si="10"/>
        <v/>
      </c>
      <c r="C82" s="2" t="str">
        <f t="shared" si="6"/>
        <v/>
      </c>
      <c r="D82" s="2" t="str">
        <f t="shared" si="7"/>
        <v/>
      </c>
      <c r="E82" s="2" t="str">
        <f t="shared" si="8"/>
        <v/>
      </c>
      <c r="F82" s="37" t="str">
        <f t="shared" si="9"/>
        <v/>
      </c>
      <c r="G82" s="33" t="str">
        <f t="shared" si="5"/>
        <v/>
      </c>
      <c r="H82" s="8"/>
    </row>
    <row r="83" spans="1:8" x14ac:dyDescent="0.3">
      <c r="A83" s="8"/>
      <c r="B83" s="4" t="str">
        <f t="shared" si="10"/>
        <v/>
      </c>
      <c r="C83" s="5" t="str">
        <f t="shared" si="6"/>
        <v/>
      </c>
      <c r="D83" s="5" t="str">
        <f t="shared" si="7"/>
        <v/>
      </c>
      <c r="E83" s="6" t="str">
        <f t="shared" si="8"/>
        <v/>
      </c>
      <c r="F83" s="38" t="str">
        <f t="shared" si="9"/>
        <v/>
      </c>
      <c r="G83" s="34" t="str">
        <f t="shared" si="5"/>
        <v/>
      </c>
      <c r="H83" s="8"/>
    </row>
    <row r="84" spans="1:8" x14ac:dyDescent="0.3">
      <c r="A84" s="8"/>
      <c r="B84" s="3" t="str">
        <f t="shared" si="10"/>
        <v/>
      </c>
      <c r="C84" s="2" t="str">
        <f t="shared" si="6"/>
        <v/>
      </c>
      <c r="D84" s="2" t="str">
        <f t="shared" si="7"/>
        <v/>
      </c>
      <c r="E84" s="2" t="str">
        <f t="shared" si="8"/>
        <v/>
      </c>
      <c r="F84" s="37" t="str">
        <f t="shared" si="9"/>
        <v/>
      </c>
      <c r="G84" s="33" t="str">
        <f t="shared" si="5"/>
        <v/>
      </c>
      <c r="H84" s="8"/>
    </row>
    <row r="85" spans="1:8" x14ac:dyDescent="0.3">
      <c r="A85" s="8"/>
      <c r="B85" s="4" t="str">
        <f t="shared" si="10"/>
        <v/>
      </c>
      <c r="C85" s="5" t="str">
        <f t="shared" si="6"/>
        <v/>
      </c>
      <c r="D85" s="5" t="str">
        <f t="shared" si="7"/>
        <v/>
      </c>
      <c r="E85" s="6" t="str">
        <f t="shared" si="8"/>
        <v/>
      </c>
      <c r="F85" s="38" t="str">
        <f t="shared" si="9"/>
        <v/>
      </c>
      <c r="G85" s="34" t="str">
        <f t="shared" si="5"/>
        <v/>
      </c>
      <c r="H85" s="8"/>
    </row>
    <row r="86" spans="1:8" x14ac:dyDescent="0.3">
      <c r="A86" s="8"/>
      <c r="B86" s="3" t="str">
        <f t="shared" si="10"/>
        <v/>
      </c>
      <c r="C86" s="2" t="str">
        <f t="shared" si="6"/>
        <v/>
      </c>
      <c r="D86" s="2" t="str">
        <f t="shared" si="7"/>
        <v/>
      </c>
      <c r="E86" s="2" t="str">
        <f t="shared" si="8"/>
        <v/>
      </c>
      <c r="F86" s="37" t="str">
        <f t="shared" si="9"/>
        <v/>
      </c>
      <c r="G86" s="33" t="str">
        <f t="shared" si="5"/>
        <v/>
      </c>
      <c r="H86" s="8"/>
    </row>
    <row r="87" spans="1:8" x14ac:dyDescent="0.3">
      <c r="A87" s="8"/>
      <c r="B87" s="4" t="str">
        <f t="shared" si="10"/>
        <v/>
      </c>
      <c r="C87" s="5" t="str">
        <f t="shared" si="6"/>
        <v/>
      </c>
      <c r="D87" s="5" t="str">
        <f t="shared" si="7"/>
        <v/>
      </c>
      <c r="E87" s="6" t="str">
        <f t="shared" si="8"/>
        <v/>
      </c>
      <c r="F87" s="38" t="str">
        <f t="shared" si="9"/>
        <v/>
      </c>
      <c r="G87" s="34" t="str">
        <f t="shared" si="5"/>
        <v/>
      </c>
      <c r="H87" s="8"/>
    </row>
    <row r="88" spans="1:8" x14ac:dyDescent="0.3">
      <c r="A88" s="8"/>
      <c r="B88" s="3" t="str">
        <f t="shared" si="10"/>
        <v/>
      </c>
      <c r="C88" s="2" t="str">
        <f t="shared" ref="C88:C119" si="11">IF($B88="","",3.1*((2*Lriser)+(2*Wriser))*((B88-ElRiser)^(3/2)))</f>
        <v/>
      </c>
      <c r="D88" s="2" t="str">
        <f t="shared" ref="D88:D119" si="12">IF($B88="","",0.6*(Lriser*Wriser)*SQRT(2*32.2*(B88-ElRiser)))</f>
        <v/>
      </c>
      <c r="E88" s="2" t="str">
        <f t="shared" ref="E88:E119" si="13">IF($B88="","",0.6*(PI()*0.25*(Dpipe/12)^2)*SQRT(2*32.2*(B88-(ElInlet+(Dpipe/24)))))</f>
        <v/>
      </c>
      <c r="F88" s="37" t="str">
        <f t="shared" ref="F88:F119" si="14">IF($B88="","",IF(TW_max&gt;ElOutlet,(0.25*PI()*((Dpipe/12)^2))*SQRT((2*32.2*($B88-TW_max)/(2+(((5087*(n^2))/(Dpipe^(4/3)))*$C$20)))),(0.25*PI()*((Dpipe/12)^2))*SQRT((2*32.2*($B88-(ElOutlet+(0.6*Dpipe/12))))/(2+(((5087*(n^2))/(Dpipe^(4/3)))*$C$20)))))</f>
        <v/>
      </c>
      <c r="G88" s="33" t="str">
        <f t="shared" si="5"/>
        <v/>
      </c>
      <c r="H88" s="8"/>
    </row>
    <row r="89" spans="1:8" x14ac:dyDescent="0.3">
      <c r="A89" s="8"/>
      <c r="B89" s="4" t="str">
        <f t="shared" ref="B89:B120" si="15">IF($B88="","",IF(B88+0.1&lt;=ElDHW,B88+0.1,""))</f>
        <v/>
      </c>
      <c r="C89" s="5" t="str">
        <f t="shared" si="11"/>
        <v/>
      </c>
      <c r="D89" s="5" t="str">
        <f t="shared" si="12"/>
        <v/>
      </c>
      <c r="E89" s="6" t="str">
        <f t="shared" si="13"/>
        <v/>
      </c>
      <c r="F89" s="38" t="str">
        <f t="shared" si="14"/>
        <v/>
      </c>
      <c r="G89" s="34" t="str">
        <f t="shared" si="5"/>
        <v/>
      </c>
      <c r="H89" s="8"/>
    </row>
    <row r="90" spans="1:8" x14ac:dyDescent="0.3">
      <c r="A90" s="8"/>
      <c r="B90" s="3" t="str">
        <f t="shared" si="15"/>
        <v/>
      </c>
      <c r="C90" s="2" t="str">
        <f t="shared" si="11"/>
        <v/>
      </c>
      <c r="D90" s="2" t="str">
        <f t="shared" si="12"/>
        <v/>
      </c>
      <c r="E90" s="2" t="str">
        <f t="shared" si="13"/>
        <v/>
      </c>
      <c r="F90" s="37" t="str">
        <f t="shared" si="14"/>
        <v/>
      </c>
      <c r="G90" s="33" t="str">
        <f t="shared" ref="G90:G148" si="16">IF($B90="","",MIN(C90:F90))</f>
        <v/>
      </c>
      <c r="H90" s="8"/>
    </row>
    <row r="91" spans="1:8" x14ac:dyDescent="0.3">
      <c r="A91" s="8"/>
      <c r="B91" s="4" t="str">
        <f t="shared" si="15"/>
        <v/>
      </c>
      <c r="C91" s="5" t="str">
        <f t="shared" si="11"/>
        <v/>
      </c>
      <c r="D91" s="5" t="str">
        <f t="shared" si="12"/>
        <v/>
      </c>
      <c r="E91" s="6" t="str">
        <f t="shared" si="13"/>
        <v/>
      </c>
      <c r="F91" s="38" t="str">
        <f t="shared" si="14"/>
        <v/>
      </c>
      <c r="G91" s="34" t="str">
        <f t="shared" si="16"/>
        <v/>
      </c>
      <c r="H91" s="8"/>
    </row>
    <row r="92" spans="1:8" x14ac:dyDescent="0.3">
      <c r="A92" s="8"/>
      <c r="B92" s="3" t="str">
        <f t="shared" si="15"/>
        <v/>
      </c>
      <c r="C92" s="2" t="str">
        <f t="shared" si="11"/>
        <v/>
      </c>
      <c r="D92" s="2" t="str">
        <f t="shared" si="12"/>
        <v/>
      </c>
      <c r="E92" s="2" t="str">
        <f t="shared" si="13"/>
        <v/>
      </c>
      <c r="F92" s="37" t="str">
        <f t="shared" si="14"/>
        <v/>
      </c>
      <c r="G92" s="33" t="str">
        <f t="shared" si="16"/>
        <v/>
      </c>
      <c r="H92" s="8"/>
    </row>
    <row r="93" spans="1:8" x14ac:dyDescent="0.3">
      <c r="A93" s="8"/>
      <c r="B93" s="4" t="str">
        <f t="shared" si="15"/>
        <v/>
      </c>
      <c r="C93" s="5" t="str">
        <f t="shared" si="11"/>
        <v/>
      </c>
      <c r="D93" s="5" t="str">
        <f t="shared" si="12"/>
        <v/>
      </c>
      <c r="E93" s="6" t="str">
        <f t="shared" si="13"/>
        <v/>
      </c>
      <c r="F93" s="38" t="str">
        <f t="shared" si="14"/>
        <v/>
      </c>
      <c r="G93" s="34" t="str">
        <f t="shared" si="16"/>
        <v/>
      </c>
      <c r="H93" s="8"/>
    </row>
    <row r="94" spans="1:8" x14ac:dyDescent="0.3">
      <c r="A94" s="8"/>
      <c r="B94" s="3" t="str">
        <f t="shared" si="15"/>
        <v/>
      </c>
      <c r="C94" s="2" t="str">
        <f t="shared" si="11"/>
        <v/>
      </c>
      <c r="D94" s="2" t="str">
        <f t="shared" si="12"/>
        <v/>
      </c>
      <c r="E94" s="2" t="str">
        <f t="shared" si="13"/>
        <v/>
      </c>
      <c r="F94" s="37" t="str">
        <f t="shared" si="14"/>
        <v/>
      </c>
      <c r="G94" s="33" t="str">
        <f t="shared" si="16"/>
        <v/>
      </c>
      <c r="H94" s="8"/>
    </row>
    <row r="95" spans="1:8" x14ac:dyDescent="0.3">
      <c r="A95" s="8"/>
      <c r="B95" s="4" t="str">
        <f t="shared" si="15"/>
        <v/>
      </c>
      <c r="C95" s="5" t="str">
        <f t="shared" si="11"/>
        <v/>
      </c>
      <c r="D95" s="5" t="str">
        <f t="shared" si="12"/>
        <v/>
      </c>
      <c r="E95" s="6" t="str">
        <f t="shared" si="13"/>
        <v/>
      </c>
      <c r="F95" s="38" t="str">
        <f t="shared" si="14"/>
        <v/>
      </c>
      <c r="G95" s="34" t="str">
        <f t="shared" si="16"/>
        <v/>
      </c>
      <c r="H95" s="8"/>
    </row>
    <row r="96" spans="1:8" x14ac:dyDescent="0.3">
      <c r="A96" s="8"/>
      <c r="B96" s="3" t="str">
        <f t="shared" si="15"/>
        <v/>
      </c>
      <c r="C96" s="2" t="str">
        <f t="shared" si="11"/>
        <v/>
      </c>
      <c r="D96" s="2" t="str">
        <f t="shared" si="12"/>
        <v/>
      </c>
      <c r="E96" s="2" t="str">
        <f t="shared" si="13"/>
        <v/>
      </c>
      <c r="F96" s="37" t="str">
        <f t="shared" si="14"/>
        <v/>
      </c>
      <c r="G96" s="33" t="str">
        <f t="shared" si="16"/>
        <v/>
      </c>
      <c r="H96" s="8"/>
    </row>
    <row r="97" spans="1:8" x14ac:dyDescent="0.3">
      <c r="A97" s="8"/>
      <c r="B97" s="4" t="str">
        <f t="shared" si="15"/>
        <v/>
      </c>
      <c r="C97" s="5" t="str">
        <f t="shared" si="11"/>
        <v/>
      </c>
      <c r="D97" s="5" t="str">
        <f t="shared" si="12"/>
        <v/>
      </c>
      <c r="E97" s="6" t="str">
        <f t="shared" si="13"/>
        <v/>
      </c>
      <c r="F97" s="38" t="str">
        <f t="shared" si="14"/>
        <v/>
      </c>
      <c r="G97" s="34" t="str">
        <f t="shared" si="16"/>
        <v/>
      </c>
      <c r="H97" s="8"/>
    </row>
    <row r="98" spans="1:8" x14ac:dyDescent="0.3">
      <c r="A98" s="8"/>
      <c r="B98" s="3" t="str">
        <f t="shared" si="15"/>
        <v/>
      </c>
      <c r="C98" s="2" t="str">
        <f t="shared" si="11"/>
        <v/>
      </c>
      <c r="D98" s="2" t="str">
        <f t="shared" si="12"/>
        <v/>
      </c>
      <c r="E98" s="2" t="str">
        <f t="shared" si="13"/>
        <v/>
      </c>
      <c r="F98" s="37" t="str">
        <f t="shared" si="14"/>
        <v/>
      </c>
      <c r="G98" s="35" t="str">
        <f t="shared" si="16"/>
        <v/>
      </c>
      <c r="H98" s="8"/>
    </row>
    <row r="99" spans="1:8" x14ac:dyDescent="0.3">
      <c r="A99" s="8"/>
      <c r="B99" s="4" t="str">
        <f t="shared" si="15"/>
        <v/>
      </c>
      <c r="C99" s="5" t="str">
        <f t="shared" si="11"/>
        <v/>
      </c>
      <c r="D99" s="5" t="str">
        <f t="shared" si="12"/>
        <v/>
      </c>
      <c r="E99" s="6" t="str">
        <f t="shared" si="13"/>
        <v/>
      </c>
      <c r="F99" s="38" t="str">
        <f t="shared" si="14"/>
        <v/>
      </c>
      <c r="G99" s="36" t="str">
        <f t="shared" si="16"/>
        <v/>
      </c>
      <c r="H99" s="8"/>
    </row>
    <row r="100" spans="1:8" x14ac:dyDescent="0.3">
      <c r="A100" s="8"/>
      <c r="B100" s="3" t="str">
        <f t="shared" si="15"/>
        <v/>
      </c>
      <c r="C100" s="2" t="str">
        <f t="shared" si="11"/>
        <v/>
      </c>
      <c r="D100" s="2" t="str">
        <f t="shared" si="12"/>
        <v/>
      </c>
      <c r="E100" s="2" t="str">
        <f t="shared" si="13"/>
        <v/>
      </c>
      <c r="F100" s="37" t="str">
        <f t="shared" si="14"/>
        <v/>
      </c>
      <c r="G100" s="35" t="str">
        <f t="shared" si="16"/>
        <v/>
      </c>
      <c r="H100" s="8"/>
    </row>
    <row r="101" spans="1:8" x14ac:dyDescent="0.3">
      <c r="A101" s="8"/>
      <c r="B101" s="4" t="str">
        <f t="shared" si="15"/>
        <v/>
      </c>
      <c r="C101" s="5" t="str">
        <f t="shared" si="11"/>
        <v/>
      </c>
      <c r="D101" s="5" t="str">
        <f t="shared" si="12"/>
        <v/>
      </c>
      <c r="E101" s="6" t="str">
        <f t="shared" si="13"/>
        <v/>
      </c>
      <c r="F101" s="38" t="str">
        <f t="shared" si="14"/>
        <v/>
      </c>
      <c r="G101" s="36" t="str">
        <f t="shared" si="16"/>
        <v/>
      </c>
      <c r="H101" s="8"/>
    </row>
    <row r="102" spans="1:8" x14ac:dyDescent="0.3">
      <c r="A102" s="8"/>
      <c r="B102" s="3" t="str">
        <f t="shared" si="15"/>
        <v/>
      </c>
      <c r="C102" s="2" t="str">
        <f t="shared" si="11"/>
        <v/>
      </c>
      <c r="D102" s="2" t="str">
        <f t="shared" si="12"/>
        <v/>
      </c>
      <c r="E102" s="2" t="str">
        <f t="shared" si="13"/>
        <v/>
      </c>
      <c r="F102" s="37" t="str">
        <f t="shared" si="14"/>
        <v/>
      </c>
      <c r="G102" s="35" t="str">
        <f t="shared" si="16"/>
        <v/>
      </c>
      <c r="H102" s="8"/>
    </row>
    <row r="103" spans="1:8" x14ac:dyDescent="0.3">
      <c r="A103" s="8"/>
      <c r="B103" s="4" t="str">
        <f t="shared" si="15"/>
        <v/>
      </c>
      <c r="C103" s="5" t="str">
        <f t="shared" si="11"/>
        <v/>
      </c>
      <c r="D103" s="5" t="str">
        <f t="shared" si="12"/>
        <v/>
      </c>
      <c r="E103" s="6" t="str">
        <f t="shared" si="13"/>
        <v/>
      </c>
      <c r="F103" s="38" t="str">
        <f t="shared" si="14"/>
        <v/>
      </c>
      <c r="G103" s="36" t="str">
        <f t="shared" si="16"/>
        <v/>
      </c>
      <c r="H103" s="8"/>
    </row>
    <row r="104" spans="1:8" x14ac:dyDescent="0.3">
      <c r="A104" s="8"/>
      <c r="B104" s="3" t="str">
        <f t="shared" si="15"/>
        <v/>
      </c>
      <c r="C104" s="2" t="str">
        <f t="shared" si="11"/>
        <v/>
      </c>
      <c r="D104" s="2" t="str">
        <f t="shared" si="12"/>
        <v/>
      </c>
      <c r="E104" s="2" t="str">
        <f t="shared" si="13"/>
        <v/>
      </c>
      <c r="F104" s="37" t="str">
        <f t="shared" si="14"/>
        <v/>
      </c>
      <c r="G104" s="35" t="str">
        <f t="shared" si="16"/>
        <v/>
      </c>
      <c r="H104" s="8"/>
    </row>
    <row r="105" spans="1:8" x14ac:dyDescent="0.3">
      <c r="A105" s="8"/>
      <c r="B105" s="4" t="str">
        <f t="shared" si="15"/>
        <v/>
      </c>
      <c r="C105" s="5" t="str">
        <f t="shared" si="11"/>
        <v/>
      </c>
      <c r="D105" s="5" t="str">
        <f t="shared" si="12"/>
        <v/>
      </c>
      <c r="E105" s="6" t="str">
        <f t="shared" si="13"/>
        <v/>
      </c>
      <c r="F105" s="38" t="str">
        <f t="shared" si="14"/>
        <v/>
      </c>
      <c r="G105" s="36" t="str">
        <f t="shared" si="16"/>
        <v/>
      </c>
      <c r="H105" s="8"/>
    </row>
    <row r="106" spans="1:8" x14ac:dyDescent="0.3">
      <c r="A106" s="8"/>
      <c r="B106" s="3" t="str">
        <f t="shared" si="15"/>
        <v/>
      </c>
      <c r="C106" s="2" t="str">
        <f t="shared" si="11"/>
        <v/>
      </c>
      <c r="D106" s="2" t="str">
        <f t="shared" si="12"/>
        <v/>
      </c>
      <c r="E106" s="2" t="str">
        <f t="shared" si="13"/>
        <v/>
      </c>
      <c r="F106" s="37" t="str">
        <f t="shared" si="14"/>
        <v/>
      </c>
      <c r="G106" s="35" t="str">
        <f t="shared" si="16"/>
        <v/>
      </c>
      <c r="H106" s="8"/>
    </row>
    <row r="107" spans="1:8" x14ac:dyDescent="0.3">
      <c r="A107" s="8"/>
      <c r="B107" s="4" t="str">
        <f t="shared" si="15"/>
        <v/>
      </c>
      <c r="C107" s="5" t="str">
        <f t="shared" si="11"/>
        <v/>
      </c>
      <c r="D107" s="5" t="str">
        <f t="shared" si="12"/>
        <v/>
      </c>
      <c r="E107" s="6" t="str">
        <f t="shared" si="13"/>
        <v/>
      </c>
      <c r="F107" s="38" t="str">
        <f t="shared" si="14"/>
        <v/>
      </c>
      <c r="G107" s="36" t="str">
        <f t="shared" si="16"/>
        <v/>
      </c>
      <c r="H107" s="8"/>
    </row>
    <row r="108" spans="1:8" x14ac:dyDescent="0.3">
      <c r="A108" s="8"/>
      <c r="B108" s="3" t="str">
        <f t="shared" si="15"/>
        <v/>
      </c>
      <c r="C108" s="2" t="str">
        <f t="shared" si="11"/>
        <v/>
      </c>
      <c r="D108" s="2" t="str">
        <f t="shared" si="12"/>
        <v/>
      </c>
      <c r="E108" s="2" t="str">
        <f t="shared" si="13"/>
        <v/>
      </c>
      <c r="F108" s="37" t="str">
        <f t="shared" si="14"/>
        <v/>
      </c>
      <c r="G108" s="35" t="str">
        <f t="shared" si="16"/>
        <v/>
      </c>
      <c r="H108" s="8"/>
    </row>
    <row r="109" spans="1:8" x14ac:dyDescent="0.3">
      <c r="A109" s="8"/>
      <c r="B109" s="4" t="str">
        <f t="shared" si="15"/>
        <v/>
      </c>
      <c r="C109" s="5" t="str">
        <f t="shared" si="11"/>
        <v/>
      </c>
      <c r="D109" s="5" t="str">
        <f t="shared" si="12"/>
        <v/>
      </c>
      <c r="E109" s="6" t="str">
        <f t="shared" si="13"/>
        <v/>
      </c>
      <c r="F109" s="38" t="str">
        <f t="shared" si="14"/>
        <v/>
      </c>
      <c r="G109" s="36" t="str">
        <f t="shared" si="16"/>
        <v/>
      </c>
      <c r="H109" s="8"/>
    </row>
    <row r="110" spans="1:8" x14ac:dyDescent="0.3">
      <c r="A110" s="8"/>
      <c r="B110" s="3" t="str">
        <f t="shared" si="15"/>
        <v/>
      </c>
      <c r="C110" s="2" t="str">
        <f t="shared" si="11"/>
        <v/>
      </c>
      <c r="D110" s="2" t="str">
        <f t="shared" si="12"/>
        <v/>
      </c>
      <c r="E110" s="2" t="str">
        <f t="shared" si="13"/>
        <v/>
      </c>
      <c r="F110" s="37" t="str">
        <f t="shared" si="14"/>
        <v/>
      </c>
      <c r="G110" s="35" t="str">
        <f t="shared" si="16"/>
        <v/>
      </c>
      <c r="H110" s="8"/>
    </row>
    <row r="111" spans="1:8" x14ac:dyDescent="0.3">
      <c r="A111" s="8"/>
      <c r="B111" s="4" t="str">
        <f t="shared" si="15"/>
        <v/>
      </c>
      <c r="C111" s="5" t="str">
        <f t="shared" si="11"/>
        <v/>
      </c>
      <c r="D111" s="5" t="str">
        <f t="shared" si="12"/>
        <v/>
      </c>
      <c r="E111" s="6" t="str">
        <f t="shared" si="13"/>
        <v/>
      </c>
      <c r="F111" s="38" t="str">
        <f t="shared" si="14"/>
        <v/>
      </c>
      <c r="G111" s="36" t="str">
        <f t="shared" si="16"/>
        <v/>
      </c>
      <c r="H111" s="8"/>
    </row>
    <row r="112" spans="1:8" x14ac:dyDescent="0.3">
      <c r="A112" s="8"/>
      <c r="B112" s="3" t="str">
        <f t="shared" si="15"/>
        <v/>
      </c>
      <c r="C112" s="2" t="str">
        <f t="shared" si="11"/>
        <v/>
      </c>
      <c r="D112" s="2" t="str">
        <f t="shared" si="12"/>
        <v/>
      </c>
      <c r="E112" s="2" t="str">
        <f t="shared" si="13"/>
        <v/>
      </c>
      <c r="F112" s="37" t="str">
        <f t="shared" si="14"/>
        <v/>
      </c>
      <c r="G112" s="35" t="str">
        <f t="shared" si="16"/>
        <v/>
      </c>
      <c r="H112" s="8"/>
    </row>
    <row r="113" spans="1:8" x14ac:dyDescent="0.3">
      <c r="A113" s="8"/>
      <c r="B113" s="4" t="str">
        <f t="shared" si="15"/>
        <v/>
      </c>
      <c r="C113" s="5" t="str">
        <f t="shared" si="11"/>
        <v/>
      </c>
      <c r="D113" s="5" t="str">
        <f t="shared" si="12"/>
        <v/>
      </c>
      <c r="E113" s="6" t="str">
        <f t="shared" si="13"/>
        <v/>
      </c>
      <c r="F113" s="38" t="str">
        <f t="shared" si="14"/>
        <v/>
      </c>
      <c r="G113" s="36" t="str">
        <f t="shared" si="16"/>
        <v/>
      </c>
      <c r="H113" s="8"/>
    </row>
    <row r="114" spans="1:8" x14ac:dyDescent="0.3">
      <c r="A114" s="8"/>
      <c r="B114" s="3" t="str">
        <f t="shared" si="15"/>
        <v/>
      </c>
      <c r="C114" s="2" t="str">
        <f t="shared" si="11"/>
        <v/>
      </c>
      <c r="D114" s="2" t="str">
        <f t="shared" si="12"/>
        <v/>
      </c>
      <c r="E114" s="2" t="str">
        <f t="shared" si="13"/>
        <v/>
      </c>
      <c r="F114" s="37" t="str">
        <f t="shared" si="14"/>
        <v/>
      </c>
      <c r="G114" s="35" t="str">
        <f t="shared" si="16"/>
        <v/>
      </c>
      <c r="H114" s="8"/>
    </row>
    <row r="115" spans="1:8" x14ac:dyDescent="0.3">
      <c r="A115" s="8"/>
      <c r="B115" s="4" t="str">
        <f t="shared" si="15"/>
        <v/>
      </c>
      <c r="C115" s="5" t="str">
        <f t="shared" si="11"/>
        <v/>
      </c>
      <c r="D115" s="5" t="str">
        <f t="shared" si="12"/>
        <v/>
      </c>
      <c r="E115" s="6" t="str">
        <f t="shared" si="13"/>
        <v/>
      </c>
      <c r="F115" s="38" t="str">
        <f t="shared" si="14"/>
        <v/>
      </c>
      <c r="G115" s="36" t="str">
        <f t="shared" si="16"/>
        <v/>
      </c>
      <c r="H115" s="8"/>
    </row>
    <row r="116" spans="1:8" x14ac:dyDescent="0.3">
      <c r="A116" s="8"/>
      <c r="B116" s="3" t="str">
        <f t="shared" si="15"/>
        <v/>
      </c>
      <c r="C116" s="2" t="str">
        <f t="shared" si="11"/>
        <v/>
      </c>
      <c r="D116" s="2" t="str">
        <f t="shared" si="12"/>
        <v/>
      </c>
      <c r="E116" s="2" t="str">
        <f t="shared" si="13"/>
        <v/>
      </c>
      <c r="F116" s="37" t="str">
        <f t="shared" si="14"/>
        <v/>
      </c>
      <c r="G116" s="35" t="str">
        <f t="shared" si="16"/>
        <v/>
      </c>
      <c r="H116" s="8"/>
    </row>
    <row r="117" spans="1:8" x14ac:dyDescent="0.3">
      <c r="A117" s="8"/>
      <c r="B117" s="4" t="str">
        <f t="shared" si="15"/>
        <v/>
      </c>
      <c r="C117" s="5" t="str">
        <f t="shared" si="11"/>
        <v/>
      </c>
      <c r="D117" s="5" t="str">
        <f t="shared" si="12"/>
        <v/>
      </c>
      <c r="E117" s="6" t="str">
        <f t="shared" si="13"/>
        <v/>
      </c>
      <c r="F117" s="38" t="str">
        <f t="shared" si="14"/>
        <v/>
      </c>
      <c r="G117" s="36" t="str">
        <f t="shared" si="16"/>
        <v/>
      </c>
      <c r="H117" s="8"/>
    </row>
    <row r="118" spans="1:8" x14ac:dyDescent="0.3">
      <c r="A118" s="8"/>
      <c r="B118" s="3" t="str">
        <f t="shared" si="15"/>
        <v/>
      </c>
      <c r="C118" s="2" t="str">
        <f t="shared" si="11"/>
        <v/>
      </c>
      <c r="D118" s="2" t="str">
        <f t="shared" si="12"/>
        <v/>
      </c>
      <c r="E118" s="2" t="str">
        <f t="shared" si="13"/>
        <v/>
      </c>
      <c r="F118" s="37" t="str">
        <f t="shared" si="14"/>
        <v/>
      </c>
      <c r="G118" s="35" t="str">
        <f t="shared" si="16"/>
        <v/>
      </c>
      <c r="H118" s="8"/>
    </row>
    <row r="119" spans="1:8" x14ac:dyDescent="0.3">
      <c r="A119" s="8"/>
      <c r="B119" s="4" t="str">
        <f t="shared" si="15"/>
        <v/>
      </c>
      <c r="C119" s="5" t="str">
        <f t="shared" si="11"/>
        <v/>
      </c>
      <c r="D119" s="5" t="str">
        <f t="shared" si="12"/>
        <v/>
      </c>
      <c r="E119" s="6" t="str">
        <f t="shared" si="13"/>
        <v/>
      </c>
      <c r="F119" s="38" t="str">
        <f t="shared" si="14"/>
        <v/>
      </c>
      <c r="G119" s="36" t="str">
        <f t="shared" si="16"/>
        <v/>
      </c>
      <c r="H119" s="8"/>
    </row>
    <row r="120" spans="1:8" x14ac:dyDescent="0.3">
      <c r="A120" s="8"/>
      <c r="B120" s="3" t="str">
        <f t="shared" si="15"/>
        <v/>
      </c>
      <c r="C120" s="2" t="str">
        <f t="shared" ref="C120:C151" si="17">IF($B120="","",3.1*((2*Lriser)+(2*Wriser))*((B120-ElRiser)^(3/2)))</f>
        <v/>
      </c>
      <c r="D120" s="2" t="str">
        <f t="shared" ref="D120:D148" si="18">IF($B120="","",0.6*(Lriser*Wriser)*SQRT(2*32.2*(B120-ElRiser)))</f>
        <v/>
      </c>
      <c r="E120" s="2" t="str">
        <f t="shared" ref="E120:E148" si="19">IF($B120="","",0.6*(PI()*0.25*(Dpipe/12)^2)*SQRT(2*32.2*(B120-(ElInlet+(Dpipe/24)))))</f>
        <v/>
      </c>
      <c r="F120" s="37" t="str">
        <f t="shared" ref="F120:F148" si="20">IF($B120="","",IF(TW_max&gt;ElOutlet,(0.25*PI()*((Dpipe/12)^2))*SQRT((2*32.2*($B120-TW_max)/(2+(((5087*(n^2))/(Dpipe^(4/3)))*$C$20)))),(0.25*PI()*((Dpipe/12)^2))*SQRT((2*32.2*($B120-(ElOutlet+(0.6*Dpipe/12))))/(2+(((5087*(n^2))/(Dpipe^(4/3)))*$C$20)))))</f>
        <v/>
      </c>
      <c r="G120" s="35" t="str">
        <f t="shared" si="16"/>
        <v/>
      </c>
      <c r="H120" s="8"/>
    </row>
    <row r="121" spans="1:8" x14ac:dyDescent="0.3">
      <c r="A121" s="8"/>
      <c r="B121" s="4" t="str">
        <f t="shared" ref="B121:B148" si="21">IF($B120="","",IF(B120+0.1&lt;=ElDHW,B120+0.1,""))</f>
        <v/>
      </c>
      <c r="C121" s="5" t="str">
        <f t="shared" si="17"/>
        <v/>
      </c>
      <c r="D121" s="5" t="str">
        <f t="shared" si="18"/>
        <v/>
      </c>
      <c r="E121" s="6" t="str">
        <f t="shared" si="19"/>
        <v/>
      </c>
      <c r="F121" s="38" t="str">
        <f t="shared" si="20"/>
        <v/>
      </c>
      <c r="G121" s="36" t="str">
        <f t="shared" si="16"/>
        <v/>
      </c>
      <c r="H121" s="8"/>
    </row>
    <row r="122" spans="1:8" x14ac:dyDescent="0.3">
      <c r="A122" s="8"/>
      <c r="B122" s="3" t="str">
        <f t="shared" si="21"/>
        <v/>
      </c>
      <c r="C122" s="2" t="str">
        <f t="shared" si="17"/>
        <v/>
      </c>
      <c r="D122" s="2" t="str">
        <f t="shared" si="18"/>
        <v/>
      </c>
      <c r="E122" s="2" t="str">
        <f t="shared" si="19"/>
        <v/>
      </c>
      <c r="F122" s="37" t="str">
        <f t="shared" si="20"/>
        <v/>
      </c>
      <c r="G122" s="35" t="str">
        <f t="shared" si="16"/>
        <v/>
      </c>
      <c r="H122" s="8"/>
    </row>
    <row r="123" spans="1:8" x14ac:dyDescent="0.3">
      <c r="A123" s="8"/>
      <c r="B123" s="4" t="str">
        <f t="shared" si="21"/>
        <v/>
      </c>
      <c r="C123" s="5" t="str">
        <f t="shared" si="17"/>
        <v/>
      </c>
      <c r="D123" s="5" t="str">
        <f t="shared" si="18"/>
        <v/>
      </c>
      <c r="E123" s="6" t="str">
        <f t="shared" si="19"/>
        <v/>
      </c>
      <c r="F123" s="38" t="str">
        <f t="shared" si="20"/>
        <v/>
      </c>
      <c r="G123" s="36" t="str">
        <f t="shared" si="16"/>
        <v/>
      </c>
      <c r="H123" s="8"/>
    </row>
    <row r="124" spans="1:8" x14ac:dyDescent="0.3">
      <c r="A124" s="8"/>
      <c r="B124" s="3" t="str">
        <f t="shared" si="21"/>
        <v/>
      </c>
      <c r="C124" s="2" t="str">
        <f t="shared" si="17"/>
        <v/>
      </c>
      <c r="D124" s="2" t="str">
        <f t="shared" si="18"/>
        <v/>
      </c>
      <c r="E124" s="2" t="str">
        <f t="shared" si="19"/>
        <v/>
      </c>
      <c r="F124" s="37" t="str">
        <f t="shared" si="20"/>
        <v/>
      </c>
      <c r="G124" s="35" t="str">
        <f t="shared" si="16"/>
        <v/>
      </c>
      <c r="H124" s="8"/>
    </row>
    <row r="125" spans="1:8" x14ac:dyDescent="0.3">
      <c r="A125" s="8"/>
      <c r="B125" s="4" t="str">
        <f t="shared" si="21"/>
        <v/>
      </c>
      <c r="C125" s="5" t="str">
        <f t="shared" si="17"/>
        <v/>
      </c>
      <c r="D125" s="5" t="str">
        <f t="shared" si="18"/>
        <v/>
      </c>
      <c r="E125" s="6" t="str">
        <f t="shared" si="19"/>
        <v/>
      </c>
      <c r="F125" s="38" t="str">
        <f t="shared" si="20"/>
        <v/>
      </c>
      <c r="G125" s="36" t="str">
        <f t="shared" si="16"/>
        <v/>
      </c>
      <c r="H125" s="8"/>
    </row>
    <row r="126" spans="1:8" x14ac:dyDescent="0.3">
      <c r="A126" s="8"/>
      <c r="B126" s="3" t="str">
        <f t="shared" si="21"/>
        <v/>
      </c>
      <c r="C126" s="2" t="str">
        <f t="shared" si="17"/>
        <v/>
      </c>
      <c r="D126" s="2" t="str">
        <f t="shared" si="18"/>
        <v/>
      </c>
      <c r="E126" s="2" t="str">
        <f t="shared" si="19"/>
        <v/>
      </c>
      <c r="F126" s="37" t="str">
        <f t="shared" si="20"/>
        <v/>
      </c>
      <c r="G126" s="35" t="str">
        <f t="shared" si="16"/>
        <v/>
      </c>
      <c r="H126" s="8"/>
    </row>
    <row r="127" spans="1:8" x14ac:dyDescent="0.3">
      <c r="A127" s="8"/>
      <c r="B127" s="4" t="str">
        <f t="shared" si="21"/>
        <v/>
      </c>
      <c r="C127" s="5" t="str">
        <f t="shared" si="17"/>
        <v/>
      </c>
      <c r="D127" s="5" t="str">
        <f t="shared" si="18"/>
        <v/>
      </c>
      <c r="E127" s="6" t="str">
        <f t="shared" si="19"/>
        <v/>
      </c>
      <c r="F127" s="38" t="str">
        <f t="shared" si="20"/>
        <v/>
      </c>
      <c r="G127" s="36" t="str">
        <f t="shared" si="16"/>
        <v/>
      </c>
      <c r="H127" s="8"/>
    </row>
    <row r="128" spans="1:8" x14ac:dyDescent="0.3">
      <c r="A128" s="8"/>
      <c r="B128" s="3" t="str">
        <f t="shared" si="21"/>
        <v/>
      </c>
      <c r="C128" s="2" t="str">
        <f t="shared" si="17"/>
        <v/>
      </c>
      <c r="D128" s="2" t="str">
        <f t="shared" si="18"/>
        <v/>
      </c>
      <c r="E128" s="2" t="str">
        <f t="shared" si="19"/>
        <v/>
      </c>
      <c r="F128" s="37" t="str">
        <f t="shared" si="20"/>
        <v/>
      </c>
      <c r="G128" s="35" t="str">
        <f t="shared" si="16"/>
        <v/>
      </c>
      <c r="H128" s="8"/>
    </row>
    <row r="129" spans="1:8" x14ac:dyDescent="0.3">
      <c r="A129" s="8"/>
      <c r="B129" s="4" t="str">
        <f t="shared" si="21"/>
        <v/>
      </c>
      <c r="C129" s="5" t="str">
        <f t="shared" si="17"/>
        <v/>
      </c>
      <c r="D129" s="5" t="str">
        <f t="shared" si="18"/>
        <v/>
      </c>
      <c r="E129" s="6" t="str">
        <f t="shared" si="19"/>
        <v/>
      </c>
      <c r="F129" s="38" t="str">
        <f t="shared" si="20"/>
        <v/>
      </c>
      <c r="G129" s="36" t="str">
        <f t="shared" si="16"/>
        <v/>
      </c>
      <c r="H129" s="8"/>
    </row>
    <row r="130" spans="1:8" x14ac:dyDescent="0.3">
      <c r="A130" s="8"/>
      <c r="B130" s="3" t="str">
        <f t="shared" si="21"/>
        <v/>
      </c>
      <c r="C130" s="2" t="str">
        <f t="shared" si="17"/>
        <v/>
      </c>
      <c r="D130" s="2" t="str">
        <f t="shared" si="18"/>
        <v/>
      </c>
      <c r="E130" s="2" t="str">
        <f t="shared" si="19"/>
        <v/>
      </c>
      <c r="F130" s="37" t="str">
        <f t="shared" si="20"/>
        <v/>
      </c>
      <c r="G130" s="35" t="str">
        <f t="shared" si="16"/>
        <v/>
      </c>
      <c r="H130" s="8"/>
    </row>
    <row r="131" spans="1:8" x14ac:dyDescent="0.3">
      <c r="A131" s="8"/>
      <c r="B131" s="4" t="str">
        <f t="shared" si="21"/>
        <v/>
      </c>
      <c r="C131" s="5" t="str">
        <f t="shared" si="17"/>
        <v/>
      </c>
      <c r="D131" s="5" t="str">
        <f t="shared" si="18"/>
        <v/>
      </c>
      <c r="E131" s="6" t="str">
        <f t="shared" si="19"/>
        <v/>
      </c>
      <c r="F131" s="38" t="str">
        <f t="shared" si="20"/>
        <v/>
      </c>
      <c r="G131" s="36" t="str">
        <f t="shared" si="16"/>
        <v/>
      </c>
      <c r="H131" s="8"/>
    </row>
    <row r="132" spans="1:8" x14ac:dyDescent="0.3">
      <c r="A132" s="8"/>
      <c r="B132" s="3" t="str">
        <f t="shared" si="21"/>
        <v/>
      </c>
      <c r="C132" s="2" t="str">
        <f t="shared" si="17"/>
        <v/>
      </c>
      <c r="D132" s="2" t="str">
        <f t="shared" si="18"/>
        <v/>
      </c>
      <c r="E132" s="2" t="str">
        <f t="shared" si="19"/>
        <v/>
      </c>
      <c r="F132" s="37" t="str">
        <f t="shared" si="20"/>
        <v/>
      </c>
      <c r="G132" s="35" t="str">
        <f t="shared" si="16"/>
        <v/>
      </c>
      <c r="H132" s="8"/>
    </row>
    <row r="133" spans="1:8" x14ac:dyDescent="0.3">
      <c r="A133" s="8"/>
      <c r="B133" s="4" t="str">
        <f t="shared" si="21"/>
        <v/>
      </c>
      <c r="C133" s="5" t="str">
        <f t="shared" si="17"/>
        <v/>
      </c>
      <c r="D133" s="5" t="str">
        <f t="shared" si="18"/>
        <v/>
      </c>
      <c r="E133" s="6" t="str">
        <f t="shared" si="19"/>
        <v/>
      </c>
      <c r="F133" s="38" t="str">
        <f t="shared" si="20"/>
        <v/>
      </c>
      <c r="G133" s="36" t="str">
        <f t="shared" si="16"/>
        <v/>
      </c>
      <c r="H133" s="8"/>
    </row>
    <row r="134" spans="1:8" x14ac:dyDescent="0.3">
      <c r="A134" s="8"/>
      <c r="B134" s="3" t="str">
        <f t="shared" si="21"/>
        <v/>
      </c>
      <c r="C134" s="2" t="str">
        <f t="shared" si="17"/>
        <v/>
      </c>
      <c r="D134" s="2" t="str">
        <f t="shared" si="18"/>
        <v/>
      </c>
      <c r="E134" s="2" t="str">
        <f t="shared" si="19"/>
        <v/>
      </c>
      <c r="F134" s="37" t="str">
        <f t="shared" si="20"/>
        <v/>
      </c>
      <c r="G134" s="35" t="str">
        <f t="shared" si="16"/>
        <v/>
      </c>
      <c r="H134" s="8"/>
    </row>
    <row r="135" spans="1:8" x14ac:dyDescent="0.3">
      <c r="A135" s="8"/>
      <c r="B135" s="4" t="str">
        <f t="shared" si="21"/>
        <v/>
      </c>
      <c r="C135" s="5" t="str">
        <f t="shared" si="17"/>
        <v/>
      </c>
      <c r="D135" s="5" t="str">
        <f t="shared" si="18"/>
        <v/>
      </c>
      <c r="E135" s="6" t="str">
        <f t="shared" si="19"/>
        <v/>
      </c>
      <c r="F135" s="38" t="str">
        <f t="shared" si="20"/>
        <v/>
      </c>
      <c r="G135" s="36" t="str">
        <f t="shared" si="16"/>
        <v/>
      </c>
      <c r="H135" s="8"/>
    </row>
    <row r="136" spans="1:8" x14ac:dyDescent="0.3">
      <c r="A136" s="8"/>
      <c r="B136" s="3" t="str">
        <f t="shared" si="21"/>
        <v/>
      </c>
      <c r="C136" s="2" t="str">
        <f t="shared" si="17"/>
        <v/>
      </c>
      <c r="D136" s="2" t="str">
        <f t="shared" si="18"/>
        <v/>
      </c>
      <c r="E136" s="2" t="str">
        <f t="shared" si="19"/>
        <v/>
      </c>
      <c r="F136" s="37" t="str">
        <f t="shared" si="20"/>
        <v/>
      </c>
      <c r="G136" s="35" t="str">
        <f t="shared" si="16"/>
        <v/>
      </c>
      <c r="H136" s="8"/>
    </row>
    <row r="137" spans="1:8" x14ac:dyDescent="0.3">
      <c r="A137" s="8"/>
      <c r="B137" s="4" t="str">
        <f t="shared" si="21"/>
        <v/>
      </c>
      <c r="C137" s="5" t="str">
        <f t="shared" si="17"/>
        <v/>
      </c>
      <c r="D137" s="5" t="str">
        <f t="shared" si="18"/>
        <v/>
      </c>
      <c r="E137" s="6" t="str">
        <f t="shared" si="19"/>
        <v/>
      </c>
      <c r="F137" s="38" t="str">
        <f t="shared" si="20"/>
        <v/>
      </c>
      <c r="G137" s="36" t="str">
        <f t="shared" si="16"/>
        <v/>
      </c>
      <c r="H137" s="8"/>
    </row>
    <row r="138" spans="1:8" x14ac:dyDescent="0.3">
      <c r="A138" s="8"/>
      <c r="B138" s="3" t="str">
        <f t="shared" si="21"/>
        <v/>
      </c>
      <c r="C138" s="2" t="str">
        <f t="shared" si="17"/>
        <v/>
      </c>
      <c r="D138" s="2" t="str">
        <f t="shared" si="18"/>
        <v/>
      </c>
      <c r="E138" s="2" t="str">
        <f t="shared" si="19"/>
        <v/>
      </c>
      <c r="F138" s="37" t="str">
        <f t="shared" si="20"/>
        <v/>
      </c>
      <c r="G138" s="35" t="str">
        <f t="shared" si="16"/>
        <v/>
      </c>
      <c r="H138" s="8"/>
    </row>
    <row r="139" spans="1:8" x14ac:dyDescent="0.3">
      <c r="A139" s="8"/>
      <c r="B139" s="4" t="str">
        <f t="shared" si="21"/>
        <v/>
      </c>
      <c r="C139" s="5" t="str">
        <f t="shared" si="17"/>
        <v/>
      </c>
      <c r="D139" s="5" t="str">
        <f t="shared" si="18"/>
        <v/>
      </c>
      <c r="E139" s="6" t="str">
        <f t="shared" si="19"/>
        <v/>
      </c>
      <c r="F139" s="38" t="str">
        <f t="shared" si="20"/>
        <v/>
      </c>
      <c r="G139" s="36" t="str">
        <f t="shared" si="16"/>
        <v/>
      </c>
      <c r="H139" s="8"/>
    </row>
    <row r="140" spans="1:8" x14ac:dyDescent="0.3">
      <c r="A140" s="8"/>
      <c r="B140" s="3" t="str">
        <f t="shared" si="21"/>
        <v/>
      </c>
      <c r="C140" s="2" t="str">
        <f t="shared" si="17"/>
        <v/>
      </c>
      <c r="D140" s="2" t="str">
        <f t="shared" si="18"/>
        <v/>
      </c>
      <c r="E140" s="2" t="str">
        <f t="shared" si="19"/>
        <v/>
      </c>
      <c r="F140" s="37" t="str">
        <f t="shared" si="20"/>
        <v/>
      </c>
      <c r="G140" s="35" t="str">
        <f t="shared" si="16"/>
        <v/>
      </c>
      <c r="H140" s="8"/>
    </row>
    <row r="141" spans="1:8" x14ac:dyDescent="0.3">
      <c r="A141" s="8"/>
      <c r="B141" s="4" t="str">
        <f t="shared" si="21"/>
        <v/>
      </c>
      <c r="C141" s="5" t="str">
        <f t="shared" si="17"/>
        <v/>
      </c>
      <c r="D141" s="5" t="str">
        <f t="shared" si="18"/>
        <v/>
      </c>
      <c r="E141" s="6" t="str">
        <f t="shared" si="19"/>
        <v/>
      </c>
      <c r="F141" s="38" t="str">
        <f t="shared" si="20"/>
        <v/>
      </c>
      <c r="G141" s="36" t="str">
        <f t="shared" si="16"/>
        <v/>
      </c>
      <c r="H141" s="8"/>
    </row>
    <row r="142" spans="1:8" x14ac:dyDescent="0.3">
      <c r="A142" s="8"/>
      <c r="B142" s="3" t="str">
        <f t="shared" si="21"/>
        <v/>
      </c>
      <c r="C142" s="2" t="str">
        <f t="shared" si="17"/>
        <v/>
      </c>
      <c r="D142" s="2" t="str">
        <f t="shared" si="18"/>
        <v/>
      </c>
      <c r="E142" s="2" t="str">
        <f t="shared" si="19"/>
        <v/>
      </c>
      <c r="F142" s="37" t="str">
        <f t="shared" si="20"/>
        <v/>
      </c>
      <c r="G142" s="35" t="str">
        <f t="shared" si="16"/>
        <v/>
      </c>
      <c r="H142" s="8"/>
    </row>
    <row r="143" spans="1:8" x14ac:dyDescent="0.3">
      <c r="A143" s="8"/>
      <c r="B143" s="4" t="str">
        <f t="shared" si="21"/>
        <v/>
      </c>
      <c r="C143" s="5" t="str">
        <f t="shared" si="17"/>
        <v/>
      </c>
      <c r="D143" s="5" t="str">
        <f t="shared" si="18"/>
        <v/>
      </c>
      <c r="E143" s="6" t="str">
        <f t="shared" si="19"/>
        <v/>
      </c>
      <c r="F143" s="38" t="str">
        <f t="shared" si="20"/>
        <v/>
      </c>
      <c r="G143" s="36" t="str">
        <f t="shared" si="16"/>
        <v/>
      </c>
      <c r="H143" s="8"/>
    </row>
    <row r="144" spans="1:8" x14ac:dyDescent="0.3">
      <c r="A144" s="8"/>
      <c r="B144" s="3" t="str">
        <f t="shared" si="21"/>
        <v/>
      </c>
      <c r="C144" s="2" t="str">
        <f t="shared" si="17"/>
        <v/>
      </c>
      <c r="D144" s="2" t="str">
        <f t="shared" si="18"/>
        <v/>
      </c>
      <c r="E144" s="2" t="str">
        <f t="shared" si="19"/>
        <v/>
      </c>
      <c r="F144" s="37" t="str">
        <f t="shared" si="20"/>
        <v/>
      </c>
      <c r="G144" s="35" t="str">
        <f t="shared" si="16"/>
        <v/>
      </c>
      <c r="H144" s="8"/>
    </row>
    <row r="145" spans="1:8" x14ac:dyDescent="0.3">
      <c r="A145" s="8"/>
      <c r="B145" s="4" t="str">
        <f t="shared" si="21"/>
        <v/>
      </c>
      <c r="C145" s="5" t="str">
        <f t="shared" si="17"/>
        <v/>
      </c>
      <c r="D145" s="5" t="str">
        <f t="shared" si="18"/>
        <v/>
      </c>
      <c r="E145" s="6" t="str">
        <f t="shared" si="19"/>
        <v/>
      </c>
      <c r="F145" s="38" t="str">
        <f t="shared" si="20"/>
        <v/>
      </c>
      <c r="G145" s="36" t="str">
        <f t="shared" si="16"/>
        <v/>
      </c>
      <c r="H145" s="8"/>
    </row>
    <row r="146" spans="1:8" x14ac:dyDescent="0.3">
      <c r="A146" s="8"/>
      <c r="B146" s="3" t="str">
        <f t="shared" si="21"/>
        <v/>
      </c>
      <c r="C146" s="2" t="str">
        <f t="shared" si="17"/>
        <v/>
      </c>
      <c r="D146" s="2" t="str">
        <f t="shared" si="18"/>
        <v/>
      </c>
      <c r="E146" s="2" t="str">
        <f t="shared" si="19"/>
        <v/>
      </c>
      <c r="F146" s="37" t="str">
        <f t="shared" si="20"/>
        <v/>
      </c>
      <c r="G146" s="35" t="str">
        <f t="shared" si="16"/>
        <v/>
      </c>
      <c r="H146" s="8"/>
    </row>
    <row r="147" spans="1:8" x14ac:dyDescent="0.3">
      <c r="A147" s="8"/>
      <c r="B147" s="4" t="str">
        <f t="shared" si="21"/>
        <v/>
      </c>
      <c r="C147" s="5" t="str">
        <f t="shared" si="17"/>
        <v/>
      </c>
      <c r="D147" s="5" t="str">
        <f t="shared" si="18"/>
        <v/>
      </c>
      <c r="E147" s="6" t="str">
        <f t="shared" si="19"/>
        <v/>
      </c>
      <c r="F147" s="38" t="str">
        <f t="shared" si="20"/>
        <v/>
      </c>
      <c r="G147" s="36" t="str">
        <f t="shared" si="16"/>
        <v/>
      </c>
      <c r="H147" s="8"/>
    </row>
    <row r="148" spans="1:8" x14ac:dyDescent="0.3">
      <c r="A148" s="8"/>
      <c r="B148" s="3" t="str">
        <f t="shared" si="21"/>
        <v/>
      </c>
      <c r="C148" s="2" t="str">
        <f t="shared" si="17"/>
        <v/>
      </c>
      <c r="D148" s="2" t="str">
        <f t="shared" si="18"/>
        <v/>
      </c>
      <c r="E148" s="2" t="str">
        <f t="shared" si="19"/>
        <v/>
      </c>
      <c r="F148" s="37" t="str">
        <f t="shared" si="20"/>
        <v/>
      </c>
      <c r="G148" s="35" t="str">
        <f t="shared" si="16"/>
        <v/>
      </c>
      <c r="H148" s="8"/>
    </row>
  </sheetData>
  <sheetProtection sheet="1" objects="1" scenarios="1" selectLockedCells="1"/>
  <protectedRanges>
    <protectedRange sqref="C2:C10 H6 C13:C14 C16:C19" name="Range1"/>
  </protectedRanges>
  <conditionalFormatting sqref="B25:B148">
    <cfRule type="expression" dxfId="0" priority="363">
      <formula>$B25&lt;ElRiser</formula>
    </cfRule>
  </conditionalFormatting>
  <dataValidations count="1">
    <dataValidation allowBlank="1" showInputMessage="1" sqref="H6" xr:uid="{94634610-EEC5-4A3D-9A03-DDE65FD44D07}"/>
  </dataValidations>
  <pageMargins left="0.25" right="0.25" top="0.75" bottom="0.75" header="0.3" footer="0.3"/>
  <pageSetup orientation="portrait" horizontalDpi="1200" verticalDpi="1200" r:id="rId1"/>
  <headerFooter>
    <oddHeader>&amp;LProject:_________________________
Date:___________________________&amp;CDesigned By: ________________________
Date: _____________________________&amp;RChecked By:___________________________
Date:___________________________</oddHeader>
    <oddFooter>&amp;L&amp;"-,Italic"&amp;P&amp;R&amp;"-,Italic"&amp;F   &amp;T   &amp;D</oddFooter>
  </headerFooter>
  <rowBreaks count="2" manualBreakCount="2">
    <brk id="51" max="7" man="1"/>
    <brk id="9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3"/>
  <sheetViews>
    <sheetView showGridLines="0" view="pageLayout" zoomScaleNormal="100" workbookViewId="0">
      <selection activeCell="C3" sqref="C3"/>
    </sheetView>
  </sheetViews>
  <sheetFormatPr defaultColWidth="8.88671875" defaultRowHeight="13.8" x14ac:dyDescent="0.3"/>
  <cols>
    <col min="1" max="1" width="3.6640625" style="17" customWidth="1"/>
    <col min="2" max="2" width="20.109375" style="17" customWidth="1"/>
    <col min="3" max="6" width="14.44140625" style="17" customWidth="1"/>
    <col min="7" max="7" width="16" style="17" bestFit="1" customWidth="1"/>
    <col min="8" max="8" width="14.109375" style="17" customWidth="1"/>
    <col min="9" max="9" width="9.6640625" style="17" customWidth="1"/>
    <col min="10" max="16384" width="8.88671875" style="17"/>
  </cols>
  <sheetData>
    <row r="1" spans="1:17" x14ac:dyDescent="0.3">
      <c r="A1" s="15"/>
      <c r="B1" s="16" t="s">
        <v>1</v>
      </c>
      <c r="C1" s="15"/>
      <c r="D1" s="15"/>
      <c r="E1" s="15"/>
      <c r="F1" s="15"/>
      <c r="G1" s="15"/>
      <c r="H1" s="15"/>
    </row>
    <row r="2" spans="1:17" x14ac:dyDescent="0.3">
      <c r="A2" s="15"/>
      <c r="B2" s="15" t="s">
        <v>14</v>
      </c>
      <c r="C2" s="39">
        <v>36</v>
      </c>
      <c r="D2" s="15"/>
      <c r="E2" s="15"/>
      <c r="F2" s="15"/>
      <c r="G2" s="15"/>
      <c r="H2" s="15"/>
    </row>
    <row r="3" spans="1:17" x14ac:dyDescent="0.3">
      <c r="A3" s="15"/>
      <c r="B3" s="15" t="s">
        <v>15</v>
      </c>
      <c r="C3" s="39">
        <v>18</v>
      </c>
      <c r="D3" s="15"/>
      <c r="E3" s="15"/>
      <c r="F3" s="15"/>
      <c r="G3" s="15"/>
      <c r="H3" s="15"/>
    </row>
    <row r="4" spans="1:17" x14ac:dyDescent="0.3">
      <c r="A4" s="15"/>
      <c r="B4" s="15" t="s">
        <v>3</v>
      </c>
      <c r="C4" s="40">
        <v>2.5000000000000001E-2</v>
      </c>
      <c r="D4" s="15"/>
      <c r="E4" s="15"/>
      <c r="F4" s="15"/>
      <c r="G4" s="15"/>
      <c r="H4" s="15"/>
    </row>
    <row r="5" spans="1:17" x14ac:dyDescent="0.3">
      <c r="A5" s="15"/>
      <c r="B5" s="15" t="s">
        <v>4</v>
      </c>
      <c r="C5" s="39">
        <v>90</v>
      </c>
      <c r="D5" s="15"/>
      <c r="E5" s="15"/>
      <c r="F5" s="15"/>
      <c r="G5" s="15"/>
      <c r="H5" s="15"/>
    </row>
    <row r="6" spans="1:17" x14ac:dyDescent="0.3">
      <c r="A6" s="15"/>
      <c r="B6" s="15" t="s">
        <v>5</v>
      </c>
      <c r="C6" s="39">
        <v>2</v>
      </c>
      <c r="D6" s="15"/>
      <c r="E6" s="15"/>
      <c r="F6" s="15"/>
      <c r="G6" s="29" t="s">
        <v>25</v>
      </c>
      <c r="H6" s="39"/>
    </row>
    <row r="7" spans="1:17" x14ac:dyDescent="0.3">
      <c r="A7" s="15"/>
      <c r="B7" s="15" t="s">
        <v>6</v>
      </c>
      <c r="C7" s="39">
        <v>3</v>
      </c>
      <c r="D7" s="15"/>
      <c r="E7" s="15"/>
      <c r="F7" s="15"/>
      <c r="G7" s="15"/>
      <c r="H7" s="15"/>
    </row>
    <row r="8" spans="1:17" x14ac:dyDescent="0.3">
      <c r="A8" s="15"/>
      <c r="B8" s="15" t="s">
        <v>7</v>
      </c>
      <c r="C8" s="39">
        <v>10</v>
      </c>
      <c r="D8" s="15"/>
      <c r="E8" s="15"/>
      <c r="F8" s="15"/>
      <c r="G8" s="15"/>
      <c r="H8" s="15"/>
    </row>
    <row r="9" spans="1:17" x14ac:dyDescent="0.3">
      <c r="A9" s="15"/>
      <c r="B9" s="15" t="s">
        <v>8</v>
      </c>
      <c r="C9" s="39">
        <v>5</v>
      </c>
      <c r="D9" s="15"/>
      <c r="E9" s="15"/>
      <c r="F9" s="15"/>
      <c r="G9" s="15"/>
      <c r="H9" s="15"/>
      <c r="Q9" s="18"/>
    </row>
    <row r="10" spans="1:17" x14ac:dyDescent="0.3">
      <c r="A10" s="15"/>
      <c r="B10" s="15"/>
      <c r="C10" s="19"/>
      <c r="D10" s="15"/>
      <c r="E10" s="15"/>
      <c r="F10" s="15"/>
      <c r="G10" s="15"/>
      <c r="H10" s="15"/>
    </row>
    <row r="11" spans="1:17" x14ac:dyDescent="0.3">
      <c r="A11" s="15"/>
      <c r="B11" s="20" t="s">
        <v>0</v>
      </c>
      <c r="C11" s="19"/>
      <c r="D11" s="15"/>
      <c r="E11" s="15"/>
      <c r="F11" s="15"/>
      <c r="G11" s="15"/>
      <c r="H11" s="15"/>
    </row>
    <row r="12" spans="1:17" x14ac:dyDescent="0.3">
      <c r="A12" s="15"/>
      <c r="B12" s="15" t="s">
        <v>16</v>
      </c>
      <c r="C12" s="39">
        <v>108</v>
      </c>
      <c r="D12" s="15"/>
      <c r="E12" s="15"/>
      <c r="F12" s="15"/>
      <c r="G12" s="15"/>
      <c r="H12" s="15"/>
    </row>
    <row r="13" spans="1:17" x14ac:dyDescent="0.3">
      <c r="A13" s="15"/>
      <c r="B13" s="15" t="s">
        <v>17</v>
      </c>
      <c r="C13" s="39">
        <v>107</v>
      </c>
      <c r="D13" s="15"/>
      <c r="E13" s="15"/>
      <c r="F13" s="15"/>
      <c r="G13" s="15"/>
      <c r="H13" s="15"/>
    </row>
    <row r="14" spans="1:17" x14ac:dyDescent="0.3">
      <c r="A14" s="15"/>
      <c r="B14" s="15" t="s">
        <v>22</v>
      </c>
      <c r="C14" s="39">
        <v>106</v>
      </c>
      <c r="D14" s="15"/>
      <c r="E14" s="15"/>
      <c r="F14" s="15"/>
      <c r="G14" s="15"/>
      <c r="H14" s="15"/>
    </row>
    <row r="15" spans="1:17" x14ac:dyDescent="0.3">
      <c r="A15" s="15"/>
      <c r="B15" s="15" t="s">
        <v>18</v>
      </c>
      <c r="C15" s="39">
        <v>98</v>
      </c>
      <c r="D15" s="15"/>
      <c r="E15" s="15"/>
      <c r="F15" s="15"/>
      <c r="G15" s="15"/>
      <c r="H15" s="15"/>
    </row>
    <row r="16" spans="1:17" x14ac:dyDescent="0.3">
      <c r="A16" s="15"/>
      <c r="B16" s="15" t="s">
        <v>19</v>
      </c>
      <c r="C16" s="39">
        <v>95</v>
      </c>
      <c r="D16" s="15"/>
      <c r="E16" s="15"/>
      <c r="F16" s="15"/>
      <c r="G16" s="15"/>
      <c r="H16" s="15"/>
    </row>
    <row r="17" spans="1:8" x14ac:dyDescent="0.3">
      <c r="A17" s="15"/>
      <c r="B17" s="15" t="s">
        <v>20</v>
      </c>
      <c r="C17" s="39">
        <v>94.1</v>
      </c>
      <c r="D17" s="15"/>
      <c r="E17" s="15"/>
      <c r="F17" s="15"/>
      <c r="G17" s="15"/>
      <c r="H17" s="15"/>
    </row>
    <row r="18" spans="1:8" x14ac:dyDescent="0.3">
      <c r="A18" s="15"/>
      <c r="B18" s="15" t="s">
        <v>21</v>
      </c>
      <c r="C18" s="39">
        <v>94</v>
      </c>
      <c r="D18" s="15"/>
      <c r="E18" s="15"/>
      <c r="F18" s="15"/>
      <c r="G18" s="15"/>
      <c r="H18" s="15"/>
    </row>
    <row r="19" spans="1:8" x14ac:dyDescent="0.3">
      <c r="A19" s="15"/>
      <c r="B19" s="8" t="s">
        <v>26</v>
      </c>
      <c r="C19" s="42">
        <f>(SQRT((((US_SS*(ElTOD-ElRiser))+TWdam+(DS_SS*(ElTOD-ElToe)))^2)+((ElInlet-ElOutlet)^2))/(SIN(theta*PI()/180)))+Lex</f>
        <v>77.005624780290603</v>
      </c>
      <c r="D19" s="15"/>
      <c r="E19" s="15"/>
      <c r="F19" s="15"/>
      <c r="G19" s="15"/>
      <c r="H19" s="15"/>
    </row>
    <row r="20" spans="1:8" x14ac:dyDescent="0.3">
      <c r="A20" s="15"/>
      <c r="B20" s="15"/>
      <c r="C20" s="15"/>
      <c r="D20" s="15"/>
      <c r="E20" s="15"/>
      <c r="F20" s="15"/>
      <c r="G20" s="15"/>
      <c r="H20" s="15"/>
    </row>
    <row r="21" spans="1:8" x14ac:dyDescent="0.3">
      <c r="A21" s="15"/>
      <c r="B21" s="15"/>
      <c r="C21" s="15"/>
      <c r="D21" s="15"/>
      <c r="E21" s="15"/>
      <c r="F21" s="15"/>
      <c r="G21" s="15"/>
      <c r="H21" s="15"/>
    </row>
    <row r="22" spans="1:8" x14ac:dyDescent="0.3">
      <c r="A22" s="15"/>
      <c r="B22" s="16" t="s">
        <v>2</v>
      </c>
      <c r="C22" s="15"/>
      <c r="D22" s="21"/>
      <c r="E22" s="15"/>
      <c r="F22" s="21"/>
      <c r="G22" s="15"/>
      <c r="H22" s="15"/>
    </row>
    <row r="23" spans="1:8" x14ac:dyDescent="0.3">
      <c r="A23" s="15"/>
      <c r="B23" s="22" t="s">
        <v>9</v>
      </c>
      <c r="C23" s="22" t="s">
        <v>10</v>
      </c>
      <c r="D23" s="22" t="s">
        <v>11</v>
      </c>
      <c r="E23" s="22" t="s">
        <v>12</v>
      </c>
      <c r="F23" s="22" t="s">
        <v>13</v>
      </c>
      <c r="G23" s="32" t="s">
        <v>29</v>
      </c>
      <c r="H23" s="15"/>
    </row>
    <row r="24" spans="1:8" x14ac:dyDescent="0.3">
      <c r="A24" s="15"/>
      <c r="B24" s="23">
        <f>ElRiser</f>
        <v>98</v>
      </c>
      <c r="C24" s="24">
        <f t="shared" ref="C24:C55" si="0">IF($B24="","",3.33*(PI()*(Driser/12))*((B24-ElRiser)^(3/2)))</f>
        <v>0</v>
      </c>
      <c r="D24" s="24">
        <f t="shared" ref="D24:D55" si="1">IF($B24="","",0.61*(PI()*((Driser/12)^2)*0.25)*SQRT(2*32.2*(B24-ElRiser)))</f>
        <v>0</v>
      </c>
      <c r="E24" s="24">
        <f t="shared" ref="E24:E55" si="2">IF($B24="","",0.61*(PI()*((Dpipe/12)^2)*0.25)*SQRT(2*32.2*(B24-(ElInlet+(Dpipe/24)))))</f>
        <v>12.975868247831919</v>
      </c>
      <c r="F24" s="24">
        <f t="shared" ref="F24:F55" si="3">IF($B24="","",IF(TW_max&gt;ElOutlet,(0.25*PI()*((Dpipe/12)^2))*SQRT((2*32.2*($B24-TW_max)/(2+(((5087*(n^2))/(Dpipe^(4/3)))*$C$19)))),(0.25*PI()*((Dpipe/12)^2))*SQRT((2*32.2*($B24-(ElOutlet+(Dpipe/24))))/(2+(((5087*(n^2))/(Dpipe^(4/3)))*$C$19)))))</f>
        <v>9.3865522634779879</v>
      </c>
      <c r="G24" s="33">
        <f>IF($B24="","",MIN(C24:F24))</f>
        <v>0</v>
      </c>
      <c r="H24" s="15"/>
    </row>
    <row r="25" spans="1:8" x14ac:dyDescent="0.3">
      <c r="A25" s="15"/>
      <c r="B25" s="25">
        <f t="shared" ref="B25:B56" si="4">IF($B24="","",IF(B24+0.1&lt;=ElDHW,B24+0.1,""))</f>
        <v>98.1</v>
      </c>
      <c r="C25" s="26">
        <f t="shared" si="0"/>
        <v>0.99246536775294558</v>
      </c>
      <c r="D25" s="26">
        <f t="shared" si="1"/>
        <v>10.94221287504158</v>
      </c>
      <c r="E25" s="26">
        <f t="shared" si="2"/>
        <v>13.261086237475531</v>
      </c>
      <c r="F25" s="26">
        <f t="shared" si="3"/>
        <v>9.5343810785179191</v>
      </c>
      <c r="G25" s="34">
        <f>IF($B25="","",MIN(C25:F25))</f>
        <v>0.99246536775294558</v>
      </c>
      <c r="H25" s="15"/>
    </row>
    <row r="26" spans="1:8" x14ac:dyDescent="0.3">
      <c r="A26" s="15"/>
      <c r="B26" s="27">
        <f t="shared" si="4"/>
        <v>98.199999999999989</v>
      </c>
      <c r="C26" s="24">
        <f t="shared" si="0"/>
        <v>2.8071159665236358</v>
      </c>
      <c r="D26" s="24">
        <f t="shared" si="1"/>
        <v>15.474625850257301</v>
      </c>
      <c r="E26" s="24">
        <f t="shared" si="2"/>
        <v>13.54029761897549</v>
      </c>
      <c r="F26" s="24">
        <f t="shared" si="3"/>
        <v>9.6799525673319948</v>
      </c>
      <c r="G26" s="33">
        <f t="shared" ref="G26:G89" si="5">IF($B26="","",MIN(C26:F26))</f>
        <v>2.8071159665236358</v>
      </c>
      <c r="H26" s="15"/>
    </row>
    <row r="27" spans="1:8" x14ac:dyDescent="0.3">
      <c r="A27" s="15"/>
      <c r="B27" s="25">
        <f t="shared" si="4"/>
        <v>98.299999999999983</v>
      </c>
      <c r="C27" s="26">
        <f t="shared" si="0"/>
        <v>5.1570013251018993</v>
      </c>
      <c r="D27" s="26">
        <f t="shared" si="1"/>
        <v>18.952468646806334</v>
      </c>
      <c r="E27" s="26">
        <f t="shared" si="2"/>
        <v>13.813866621011792</v>
      </c>
      <c r="F27" s="26">
        <f t="shared" si="3"/>
        <v>9.8233670837037383</v>
      </c>
      <c r="G27" s="34">
        <f t="shared" si="5"/>
        <v>5.1570013251018993</v>
      </c>
      <c r="H27" s="15"/>
    </row>
    <row r="28" spans="1:8" x14ac:dyDescent="0.3">
      <c r="A28" s="15"/>
      <c r="B28" s="27">
        <f t="shared" si="4"/>
        <v>98.399999999999977</v>
      </c>
      <c r="C28" s="24">
        <f t="shared" si="0"/>
        <v>7.9397229420235664</v>
      </c>
      <c r="D28" s="24">
        <f t="shared" si="1"/>
        <v>21.88442575008316</v>
      </c>
      <c r="E28" s="24">
        <f t="shared" si="2"/>
        <v>14.082122085672104</v>
      </c>
      <c r="F28" s="24">
        <f t="shared" si="3"/>
        <v>9.9647177590030545</v>
      </c>
      <c r="G28" s="33">
        <f t="shared" si="5"/>
        <v>7.9397229420235664</v>
      </c>
      <c r="H28" s="15"/>
    </row>
    <row r="29" spans="1:8" x14ac:dyDescent="0.3">
      <c r="A29" s="15"/>
      <c r="B29" s="25">
        <f t="shared" si="4"/>
        <v>98.499999999999972</v>
      </c>
      <c r="C29" s="26">
        <f t="shared" si="0"/>
        <v>11.096100138049575</v>
      </c>
      <c r="D29" s="26">
        <f t="shared" si="1"/>
        <v>24.467531812866383</v>
      </c>
      <c r="E29" s="26">
        <f t="shared" si="2"/>
        <v>14.345362102381536</v>
      </c>
      <c r="F29" s="26">
        <f t="shared" si="3"/>
        <v>10.104091209603544</v>
      </c>
      <c r="G29" s="34">
        <f t="shared" si="5"/>
        <v>10.104091209603544</v>
      </c>
      <c r="H29" s="15"/>
    </row>
    <row r="30" spans="1:8" x14ac:dyDescent="0.3">
      <c r="A30" s="15"/>
      <c r="B30" s="27">
        <f t="shared" si="4"/>
        <v>98.599999999999966</v>
      </c>
      <c r="C30" s="24">
        <f t="shared" si="0"/>
        <v>14.586202430270253</v>
      </c>
      <c r="D30" s="24">
        <f t="shared" si="1"/>
        <v>26.802838200764381</v>
      </c>
      <c r="E30" s="24">
        <f t="shared" si="2"/>
        <v>14.603857889650762</v>
      </c>
      <c r="F30" s="24">
        <f t="shared" si="3"/>
        <v>10.241568157630178</v>
      </c>
      <c r="G30" s="33">
        <f t="shared" si="5"/>
        <v>10.241568157630178</v>
      </c>
      <c r="H30" s="15"/>
    </row>
    <row r="31" spans="1:8" x14ac:dyDescent="0.3">
      <c r="A31" s="15"/>
      <c r="B31" s="25">
        <f t="shared" si="4"/>
        <v>98.69999999999996</v>
      </c>
      <c r="C31" s="26">
        <f t="shared" si="0"/>
        <v>18.380715835429903</v>
      </c>
      <c r="D31" s="26">
        <f t="shared" si="1"/>
        <v>28.950374060089104</v>
      </c>
      <c r="E31" s="26">
        <f t="shared" si="2"/>
        <v>14.857857068695511</v>
      </c>
      <c r="F31" s="26">
        <f t="shared" si="3"/>
        <v>10.377223977672507</v>
      </c>
      <c r="G31" s="34">
        <f t="shared" si="5"/>
        <v>10.377223977672507</v>
      </c>
      <c r="H31" s="15"/>
    </row>
    <row r="32" spans="1:8" x14ac:dyDescent="0.3">
      <c r="A32" s="15"/>
      <c r="B32" s="27">
        <f t="shared" si="4"/>
        <v>98.799999999999955</v>
      </c>
      <c r="C32" s="24">
        <f t="shared" si="0"/>
        <v>22.456927732189079</v>
      </c>
      <c r="D32" s="24">
        <f t="shared" si="1"/>
        <v>30.949251700514601</v>
      </c>
      <c r="E32" s="24">
        <f t="shared" si="2"/>
        <v>15.10758644146892</v>
      </c>
      <c r="F32" s="24">
        <f t="shared" si="3"/>
        <v>10.511129179977665</v>
      </c>
      <c r="G32" s="33">
        <f t="shared" si="5"/>
        <v>10.511129179977665</v>
      </c>
      <c r="H32" s="15"/>
    </row>
    <row r="33" spans="1:8" x14ac:dyDescent="0.3">
      <c r="A33" s="15"/>
      <c r="B33" s="25">
        <f t="shared" si="4"/>
        <v>98.899999999999949</v>
      </c>
      <c r="C33" s="26">
        <f t="shared" si="0"/>
        <v>26.796564929329538</v>
      </c>
      <c r="D33" s="26">
        <f t="shared" si="1"/>
        <v>32.826638625124737</v>
      </c>
      <c r="E33" s="26">
        <f t="shared" si="2"/>
        <v>15.353254361832407</v>
      </c>
      <c r="F33" s="26">
        <f t="shared" si="3"/>
        <v>10.643349838917009</v>
      </c>
      <c r="G33" s="34">
        <f t="shared" si="5"/>
        <v>10.643349838917009</v>
      </c>
      <c r="H33" s="15"/>
    </row>
    <row r="34" spans="1:8" x14ac:dyDescent="0.3">
      <c r="A34" s="15"/>
      <c r="B34" s="27">
        <f t="shared" si="4"/>
        <v>98.999999999999943</v>
      </c>
      <c r="C34" s="24">
        <f t="shared" si="0"/>
        <v>31.38451060935936</v>
      </c>
      <c r="D34" s="24">
        <f t="shared" si="1"/>
        <v>34.602315327550805</v>
      </c>
      <c r="E34" s="24">
        <f t="shared" si="2"/>
        <v>15.59505277040755</v>
      </c>
      <c r="F34" s="24">
        <f t="shared" si="3"/>
        <v>10.773947974116616</v>
      </c>
      <c r="G34" s="33">
        <f t="shared" si="5"/>
        <v>10.773947974116616</v>
      </c>
      <c r="H34" s="15"/>
    </row>
    <row r="35" spans="1:8" x14ac:dyDescent="0.3">
      <c r="A35" s="15"/>
      <c r="B35" s="25">
        <f t="shared" si="4"/>
        <v>99.099999999999937</v>
      </c>
      <c r="C35" s="26">
        <f t="shared" si="0"/>
        <v>36.207987664844701</v>
      </c>
      <c r="D35" s="26">
        <f t="shared" si="1"/>
        <v>36.291214482708945</v>
      </c>
      <c r="E35" s="26">
        <f t="shared" si="2"/>
        <v>15.833158949636886</v>
      </c>
      <c r="F35" s="26">
        <f t="shared" si="3"/>
        <v>10.902981890490707</v>
      </c>
      <c r="G35" s="34">
        <f t="shared" si="5"/>
        <v>10.902981890490707</v>
      </c>
      <c r="H35" s="15"/>
    </row>
    <row r="36" spans="1:8" x14ac:dyDescent="0.3">
      <c r="A36" s="15"/>
      <c r="B36" s="27">
        <f t="shared" si="4"/>
        <v>99.199999999999932</v>
      </c>
      <c r="C36" s="24">
        <f t="shared" si="0"/>
        <v>41.256010600815188</v>
      </c>
      <c r="D36" s="24">
        <f t="shared" si="1"/>
        <v>37.904937293612669</v>
      </c>
      <c r="E36" s="24">
        <f t="shared" si="2"/>
        <v>16.067737044684822</v>
      </c>
      <c r="F36" s="24">
        <f t="shared" si="3"/>
        <v>11.030506482467842</v>
      </c>
      <c r="G36" s="33">
        <f t="shared" si="5"/>
        <v>11.030506482467842</v>
      </c>
      <c r="H36" s="15"/>
    </row>
    <row r="37" spans="1:8" x14ac:dyDescent="0.3">
      <c r="A37" s="15"/>
      <c r="B37" s="25">
        <f t="shared" si="4"/>
        <v>99.299999999999926</v>
      </c>
      <c r="C37" s="26">
        <f t="shared" si="0"/>
        <v>46.519002043221128</v>
      </c>
      <c r="D37" s="26">
        <f t="shared" si="1"/>
        <v>39.452709588004659</v>
      </c>
      <c r="E37" s="26">
        <f t="shared" si="2"/>
        <v>16.298939387267115</v>
      </c>
      <c r="F37" s="26">
        <f t="shared" si="3"/>
        <v>11.156573506913396</v>
      </c>
      <c r="G37" s="34">
        <f t="shared" si="5"/>
        <v>11.156573506913396</v>
      </c>
      <c r="H37" s="15"/>
    </row>
    <row r="38" spans="1:8" x14ac:dyDescent="0.3">
      <c r="A38" s="15"/>
      <c r="B38" s="27">
        <f t="shared" si="4"/>
        <v>99.39999999999992</v>
      </c>
      <c r="C38" s="24">
        <f t="shared" si="0"/>
        <v>51.988515241181773</v>
      </c>
      <c r="D38" s="24">
        <f t="shared" si="1"/>
        <v>40.942011631552255</v>
      </c>
      <c r="E38" s="24">
        <f t="shared" si="2"/>
        <v>16.52690765274852</v>
      </c>
      <c r="F38" s="24">
        <f t="shared" si="3"/>
        <v>11.281231828597383</v>
      </c>
      <c r="G38" s="33">
        <f t="shared" si="5"/>
        <v>11.281231828597383</v>
      </c>
      <c r="H38" s="15"/>
    </row>
    <row r="39" spans="1:8" x14ac:dyDescent="0.3">
      <c r="A39" s="15"/>
      <c r="B39" s="25">
        <f t="shared" si="4"/>
        <v>99.499999999999915</v>
      </c>
      <c r="C39" s="26">
        <f t="shared" si="0"/>
        <v>57.657027614921681</v>
      </c>
      <c r="D39" s="26">
        <f t="shared" si="1"/>
        <v>42.379008235692417</v>
      </c>
      <c r="E39" s="26">
        <f t="shared" si="2"/>
        <v>16.751773875478026</v>
      </c>
      <c r="F39" s="26">
        <f t="shared" si="3"/>
        <v>11.404527641509553</v>
      </c>
      <c r="G39" s="34">
        <f t="shared" si="5"/>
        <v>11.404527641509553</v>
      </c>
      <c r="H39" s="15"/>
    </row>
    <row r="40" spans="1:8" x14ac:dyDescent="0.3">
      <c r="A40" s="15"/>
      <c r="B40" s="27">
        <f t="shared" si="4"/>
        <v>99.599999999999909</v>
      </c>
      <c r="C40" s="24">
        <f t="shared" si="0"/>
        <v>63.517783536188546</v>
      </c>
      <c r="D40" s="24">
        <f t="shared" si="1"/>
        <v>43.768851500166321</v>
      </c>
      <c r="E40" s="24">
        <f t="shared" si="2"/>
        <v>16.97366134302845</v>
      </c>
      <c r="F40" s="24">
        <f t="shared" si="3"/>
        <v>11.526504668864375</v>
      </c>
      <c r="G40" s="33">
        <f t="shared" si="5"/>
        <v>11.526504668864375</v>
      </c>
      <c r="H40" s="15"/>
    </row>
    <row r="41" spans="1:8" x14ac:dyDescent="0.3">
      <c r="A41" s="15"/>
      <c r="B41" s="25">
        <f t="shared" si="4"/>
        <v>99.699999999999903</v>
      </c>
      <c r="C41" s="26">
        <f t="shared" si="0"/>
        <v>69.564672197218826</v>
      </c>
      <c r="D41" s="26">
        <f t="shared" si="1"/>
        <v>45.115899461789937</v>
      </c>
      <c r="E41" s="26">
        <f t="shared" si="2"/>
        <v>17.192685386538333</v>
      </c>
      <c r="F41" s="26">
        <f t="shared" si="3"/>
        <v>11.647204344251412</v>
      </c>
      <c r="G41" s="34">
        <f t="shared" si="5"/>
        <v>11.647204344251412</v>
      </c>
      <c r="H41" s="15"/>
    </row>
    <row r="42" spans="1:8" x14ac:dyDescent="0.3">
      <c r="A42" s="15"/>
      <c r="B42" s="27">
        <f t="shared" si="4"/>
        <v>99.799999999999898</v>
      </c>
      <c r="C42" s="24">
        <f t="shared" si="0"/>
        <v>75.792131096138149</v>
      </c>
      <c r="D42" s="24">
        <f t="shared" si="1"/>
        <v>46.423877550771898</v>
      </c>
      <c r="E42" s="24">
        <f t="shared" si="2"/>
        <v>17.40895408153974</v>
      </c>
      <c r="F42" s="24">
        <f t="shared" si="3"/>
        <v>11.766665976059052</v>
      </c>
      <c r="G42" s="33">
        <f t="shared" si="5"/>
        <v>11.766665976059052</v>
      </c>
      <c r="H42" s="15"/>
    </row>
    <row r="43" spans="1:8" x14ac:dyDescent="0.3">
      <c r="A43" s="15"/>
      <c r="B43" s="25">
        <f t="shared" si="4"/>
        <v>99.899999999999892</v>
      </c>
      <c r="C43" s="26">
        <f t="shared" si="0"/>
        <v>82.195068616981416</v>
      </c>
      <c r="D43" s="26">
        <f t="shared" si="1"/>
        <v>47.696000141015901</v>
      </c>
      <c r="E43" s="26">
        <f t="shared" si="2"/>
        <v>17.622568871360084</v>
      </c>
      <c r="F43" s="26">
        <f t="shared" si="3"/>
        <v>11.884926897021392</v>
      </c>
      <c r="G43" s="34">
        <f t="shared" si="5"/>
        <v>11.884926897021392</v>
      </c>
      <c r="H43" s="15"/>
    </row>
    <row r="44" spans="1:8" x14ac:dyDescent="0.3">
      <c r="A44" s="15"/>
      <c r="B44" s="27">
        <f t="shared" si="4"/>
        <v>99.999999999999886</v>
      </c>
      <c r="C44" s="24">
        <f t="shared" si="0"/>
        <v>88.768801104396587</v>
      </c>
      <c r="D44" s="24">
        <f t="shared" si="1"/>
        <v>48.935063625732766</v>
      </c>
      <c r="E44" s="24">
        <f t="shared" si="2"/>
        <v>17.833625123302884</v>
      </c>
      <c r="F44" s="24">
        <f t="shared" si="3"/>
        <v>12.002022600501107</v>
      </c>
      <c r="G44" s="33">
        <f t="shared" si="5"/>
        <v>12.002022600501107</v>
      </c>
      <c r="H44" s="15"/>
    </row>
    <row r="45" spans="1:8" x14ac:dyDescent="0.3">
      <c r="A45" s="15"/>
      <c r="B45" s="25">
        <f t="shared" si="4"/>
        <v>100.09999999999988</v>
      </c>
      <c r="C45" s="26">
        <f t="shared" si="0"/>
        <v>95.50900111935124</v>
      </c>
      <c r="D45" s="26">
        <f t="shared" si="1"/>
        <v>50.143518770198412</v>
      </c>
      <c r="E45" s="26">
        <f t="shared" si="2"/>
        <v>18.042212626259843</v>
      </c>
      <c r="F45" s="26">
        <f t="shared" si="3"/>
        <v>12.11798686491845</v>
      </c>
      <c r="G45" s="34">
        <f t="shared" si="5"/>
        <v>12.11798686491845</v>
      </c>
      <c r="H45" s="15"/>
    </row>
    <row r="46" spans="1:8" x14ac:dyDescent="0.3">
      <c r="A46" s="15"/>
      <c r="B46" s="27">
        <f t="shared" si="4"/>
        <v>100.19999999999987</v>
      </c>
      <c r="C46" s="24">
        <f t="shared" si="0"/>
        <v>102.4116544437222</v>
      </c>
      <c r="D46" s="24">
        <f t="shared" si="1"/>
        <v>51.323527716437873</v>
      </c>
      <c r="E46" s="24">
        <f t="shared" si="2"/>
        <v>18.248416037120606</v>
      </c>
      <c r="F46" s="24">
        <f t="shared" si="3"/>
        <v>12.232851867562728</v>
      </c>
      <c r="G46" s="33">
        <f t="shared" si="5"/>
        <v>12.232851867562728</v>
      </c>
      <c r="H46" s="15"/>
    </row>
    <row r="47" spans="1:8" x14ac:dyDescent="0.3">
      <c r="A47" s="15"/>
      <c r="B47" s="25">
        <f t="shared" si="4"/>
        <v>100.29999999999987</v>
      </c>
      <c r="C47" s="26">
        <f t="shared" si="0"/>
        <v>109.47302401871178</v>
      </c>
      <c r="D47" s="26">
        <f t="shared" si="1"/>
        <v>52.477009440922714</v>
      </c>
      <c r="E47" s="26">
        <f t="shared" si="2"/>
        <v>18.452315282275848</v>
      </c>
      <c r="F47" s="26">
        <f t="shared" si="3"/>
        <v>12.346648288872963</v>
      </c>
      <c r="G47" s="34">
        <f t="shared" si="5"/>
        <v>12.346648288872963</v>
      </c>
      <c r="H47" s="15"/>
    </row>
    <row r="48" spans="1:8" x14ac:dyDescent="0.3">
      <c r="A48" s="15"/>
      <c r="B48" s="27">
        <f t="shared" si="4"/>
        <v>100.39999999999986</v>
      </c>
      <c r="C48" s="24">
        <f t="shared" si="0"/>
        <v>116.68961944216204</v>
      </c>
      <c r="D48" s="24">
        <f t="shared" si="1"/>
        <v>53.605676401528761</v>
      </c>
      <c r="E48" s="24">
        <f t="shared" si="2"/>
        <v>18.653985919614637</v>
      </c>
      <c r="F48" s="24">
        <f t="shared" si="3"/>
        <v>12.459405408145544</v>
      </c>
      <c r="G48" s="33">
        <f t="shared" si="5"/>
        <v>12.459405408145544</v>
      </c>
      <c r="H48" s="15"/>
    </row>
    <row r="49" spans="1:8" x14ac:dyDescent="0.3">
      <c r="A49" s="15"/>
      <c r="B49" s="25">
        <f t="shared" si="4"/>
        <v>100.49999999999986</v>
      </c>
      <c r="C49" s="26">
        <f t="shared" si="0"/>
        <v>124.05817096911825</v>
      </c>
      <c r="D49" s="26">
        <f t="shared" si="1"/>
        <v>54.711064375207897</v>
      </c>
      <c r="E49" s="26">
        <f t="shared" si="2"/>
        <v>18.853499465665561</v>
      </c>
      <c r="F49" s="26">
        <f t="shared" si="3"/>
        <v>12.571151191514771</v>
      </c>
      <c r="G49" s="34">
        <f t="shared" si="5"/>
        <v>12.571151191514771</v>
      </c>
      <c r="H49" s="15"/>
    </row>
    <row r="50" spans="1:8" x14ac:dyDescent="0.3">
      <c r="A50" s="15"/>
      <c r="B50" s="27">
        <f t="shared" si="4"/>
        <v>100.59999999999985</v>
      </c>
      <c r="C50" s="24">
        <f t="shared" si="0"/>
        <v>131.57560719517008</v>
      </c>
      <c r="D50" s="24">
        <f t="shared" si="1"/>
        <v>55.794556971723225</v>
      </c>
      <c r="E50" s="24">
        <f t="shared" si="2"/>
        <v>19.050923691898035</v>
      </c>
      <c r="F50" s="24">
        <f t="shared" si="3"/>
        <v>12.681912372955429</v>
      </c>
      <c r="G50" s="33">
        <f t="shared" si="5"/>
        <v>12.681912372955429</v>
      </c>
      <c r="H50" s="15"/>
    </row>
    <row r="51" spans="1:8" x14ac:dyDescent="0.3">
      <c r="A51" s="15"/>
      <c r="B51" s="25">
        <f t="shared" si="4"/>
        <v>100.69999999999985</v>
      </c>
      <c r="C51" s="26">
        <f t="shared" si="0"/>
        <v>139.23903577775127</v>
      </c>
      <c r="D51" s="26">
        <f t="shared" si="1"/>
        <v>56.857405940419014</v>
      </c>
      <c r="E51" s="26">
        <f t="shared" si="2"/>
        <v>19.246322893664452</v>
      </c>
      <c r="F51" s="26">
        <f t="shared" si="3"/>
        <v>12.791714528972133</v>
      </c>
      <c r="G51" s="34">
        <f t="shared" si="5"/>
        <v>12.791714528972133</v>
      </c>
      <c r="H51" s="28"/>
    </row>
    <row r="52" spans="1:8" x14ac:dyDescent="0.3">
      <c r="A52" s="15"/>
      <c r="B52" s="27">
        <f t="shared" si="4"/>
        <v>100.79999999999984</v>
      </c>
      <c r="C52" s="24">
        <f t="shared" si="0"/>
        <v>147.04572668343926</v>
      </c>
      <c r="D52" s="24">
        <f t="shared" si="1"/>
        <v>57.900748120178207</v>
      </c>
      <c r="E52" s="24">
        <f t="shared" si="2"/>
        <v>19.439758134808745</v>
      </c>
      <c r="F52" s="24">
        <f t="shared" si="3"/>
        <v>12.900582147566581</v>
      </c>
      <c r="G52" s="33">
        <f t="shared" si="5"/>
        <v>12.900582147566581</v>
      </c>
      <c r="H52" s="15"/>
    </row>
    <row r="53" spans="1:8" x14ac:dyDescent="0.3">
      <c r="A53" s="15"/>
      <c r="B53" s="25">
        <f t="shared" si="4"/>
        <v>100.89999999999984</v>
      </c>
      <c r="C53" s="26">
        <f t="shared" si="0"/>
        <v>154.99309755096604</v>
      </c>
      <c r="D53" s="26">
        <f t="shared" si="1"/>
        <v>58.92561968684798</v>
      </c>
      <c r="E53" s="26">
        <f t="shared" si="2"/>
        <v>19.631287470579533</v>
      </c>
      <c r="F53" s="26">
        <f t="shared" si="3"/>
        <v>13.00853869200958</v>
      </c>
      <c r="G53" s="34">
        <f t="shared" si="5"/>
        <v>13.00853869200958</v>
      </c>
      <c r="H53" s="15"/>
    </row>
    <row r="54" spans="1:8" x14ac:dyDescent="0.3">
      <c r="A54" s="15"/>
      <c r="B54" s="27">
        <f t="shared" si="4"/>
        <v>100.99999999999983</v>
      </c>
      <c r="C54" s="24">
        <f t="shared" si="0"/>
        <v>163.07870083828462</v>
      </c>
      <c r="D54" s="24">
        <f t="shared" si="1"/>
        <v>59.932968206837309</v>
      </c>
      <c r="E54" s="24">
        <f t="shared" si="2"/>
        <v>19.820966151154273</v>
      </c>
      <c r="F54" s="24">
        <f t="shared" si="3"/>
        <v>13.11560665988833</v>
      </c>
      <c r="G54" s="33">
        <f t="shared" si="5"/>
        <v>13.11560665988833</v>
      </c>
      <c r="H54" s="15"/>
    </row>
    <row r="55" spans="1:8" x14ac:dyDescent="0.3">
      <c r="A55" s="15"/>
      <c r="B55" s="25">
        <f t="shared" si="4"/>
        <v>101.09999999999982</v>
      </c>
      <c r="C55" s="26">
        <f t="shared" si="0"/>
        <v>171.30021248345321</v>
      </c>
      <c r="D55" s="26">
        <f t="shared" si="1"/>
        <v>60.923662896156344</v>
      </c>
      <c r="E55" s="26">
        <f t="shared" si="2"/>
        <v>20.008846807796637</v>
      </c>
      <c r="F55" s="26">
        <f t="shared" si="3"/>
        <v>13.221807637849823</v>
      </c>
      <c r="G55" s="34">
        <f t="shared" si="5"/>
        <v>13.221807637849823</v>
      </c>
      <c r="H55" s="15"/>
    </row>
    <row r="56" spans="1:8" x14ac:dyDescent="0.3">
      <c r="A56" s="15"/>
      <c r="B56" s="27">
        <f t="shared" si="4"/>
        <v>101.19999999999982</v>
      </c>
      <c r="C56" s="24">
        <f t="shared" ref="C56:C87" si="6">IF($B56="","",3.33*(PI()*(Driser/12))*((B56-ElRiser)^(3/2)))</f>
        <v>179.65542185751264</v>
      </c>
      <c r="D56" s="24">
        <f t="shared" ref="D56:D87" si="7">IF($B56="","",0.61*(PI()*((Driser/12)^2)*0.25)*SQRT(2*32.2*(B56-ElRiser)))</f>
        <v>61.898503401029203</v>
      </c>
      <c r="E56" s="24">
        <f t="shared" ref="E56:E87" si="8">IF($B56="","",0.61*(PI()*((Dpipe/12)^2)*0.25)*SQRT(2*32.2*(B56-(ElInlet+(Dpipe/24)))))</f>
        <v>20.194979623424832</v>
      </c>
      <c r="F56" s="24">
        <f t="shared" ref="F56:F87" si="9">IF($B56="","",IF(TW_max&gt;ElOutlet,(0.25*PI()*((Dpipe/12)^2))*SQRT((2*32.2*($B56-TW_max)/(2+(((5087*(n^2))/(Dpipe^(4/3)))*$C$19)))),(0.25*PI()*((Dpipe/12)^2))*SQRT((2*32.2*($B56-(ElOutlet+(Dpipe/24))))/(2+(((5087*(n^2))/(Dpipe^(4/3)))*$C$19)))))</f>
        <v>13.327162352417739</v>
      </c>
      <c r="G56" s="33">
        <f t="shared" si="5"/>
        <v>13.327162352417739</v>
      </c>
      <c r="H56" s="15"/>
    </row>
    <row r="57" spans="1:8" x14ac:dyDescent="0.3">
      <c r="A57" s="15"/>
      <c r="B57" s="25">
        <f t="shared" ref="B57:B88" si="10">IF($B56="","",IF(B56+0.1&lt;=ElDHW,B56+0.1,""))</f>
        <v>101.29999999999981</v>
      </c>
      <c r="C57" s="26">
        <f t="shared" si="6"/>
        <v>188.14222282601463</v>
      </c>
      <c r="D57" s="26">
        <f t="shared" si="7"/>
        <v>62.858227352431349</v>
      </c>
      <c r="E57" s="26">
        <f t="shared" si="8"/>
        <v>20.379412489157151</v>
      </c>
      <c r="F57" s="26">
        <f t="shared" si="9"/>
        <v>13.431690717221622</v>
      </c>
      <c r="G57" s="34">
        <f t="shared" si="5"/>
        <v>13.431690717221622</v>
      </c>
      <c r="H57" s="15"/>
    </row>
    <row r="58" spans="1:8" x14ac:dyDescent="0.3">
      <c r="A58" s="15"/>
      <c r="B58" s="27">
        <f t="shared" si="10"/>
        <v>101.39999999999981</v>
      </c>
      <c r="C58" s="24">
        <f t="shared" si="6"/>
        <v>196.75860576669083</v>
      </c>
      <c r="D58" s="24">
        <f t="shared" si="7"/>
        <v>63.803516897524347</v>
      </c>
      <c r="E58" s="24">
        <f t="shared" si="8"/>
        <v>20.562191148218734</v>
      </c>
      <c r="F58" s="24">
        <f t="shared" si="9"/>
        <v>13.53541187694317</v>
      </c>
      <c r="G58" s="33">
        <f t="shared" si="5"/>
        <v>13.53541187694317</v>
      </c>
      <c r="H58" s="15"/>
    </row>
    <row r="59" spans="1:8" x14ac:dyDescent="0.3">
      <c r="A59" s="15"/>
      <c r="B59" s="25">
        <f t="shared" si="10"/>
        <v>101.4999999999998</v>
      </c>
      <c r="C59" s="26">
        <f t="shared" si="6"/>
        <v>205.50265041564052</v>
      </c>
      <c r="D59" s="26">
        <f t="shared" si="7"/>
        <v>64.735004372405825</v>
      </c>
      <c r="E59" s="26">
        <f t="shared" si="8"/>
        <v>20.743359328434611</v>
      </c>
      <c r="F59" s="26">
        <f t="shared" si="9"/>
        <v>13.638344248254295</v>
      </c>
      <c r="G59" s="34">
        <f t="shared" si="5"/>
        <v>13.638344248254295</v>
      </c>
      <c r="H59" s="15"/>
    </row>
    <row r="60" spans="1:8" x14ac:dyDescent="0.3">
      <c r="A60" s="15"/>
      <c r="B60" s="27">
        <f t="shared" si="10"/>
        <v>101.5999999999998</v>
      </c>
      <c r="C60" s="24">
        <f t="shared" si="6"/>
        <v>214.3725194346363</v>
      </c>
      <c r="D60" s="24">
        <f t="shared" si="7"/>
        <v>65.653277250249474</v>
      </c>
      <c r="E60" s="24">
        <f t="shared" si="8"/>
        <v>20.922958864396442</v>
      </c>
      <c r="F60" s="24">
        <f t="shared" si="9"/>
        <v>13.740505557994865</v>
      </c>
      <c r="G60" s="33">
        <f t="shared" si="5"/>
        <v>13.740505557994865</v>
      </c>
      <c r="H60" s="15"/>
    </row>
    <row r="61" spans="1:8" x14ac:dyDescent="0.3">
      <c r="A61" s="15"/>
      <c r="B61" s="25">
        <f t="shared" si="10"/>
        <v>101.69999999999979</v>
      </c>
      <c r="C61" s="26">
        <f t="shared" si="6"/>
        <v>223.36645260869167</v>
      </c>
      <c r="D61" s="26">
        <f t="shared" si="7"/>
        <v>66.558882474849682</v>
      </c>
      <c r="E61" s="26">
        <f t="shared" si="8"/>
        <v>21.101029810269829</v>
      </c>
      <c r="F61" s="26">
        <f t="shared" si="9"/>
        <v>13.841912878814279</v>
      </c>
      <c r="G61" s="34">
        <f t="shared" si="5"/>
        <v>13.841912878814279</v>
      </c>
      <c r="H61" s="15"/>
    </row>
    <row r="62" spans="1:8" x14ac:dyDescent="0.3">
      <c r="A62" s="15"/>
      <c r="B62" s="27">
        <f t="shared" si="10"/>
        <v>101.79999999999978</v>
      </c>
      <c r="C62" s="24">
        <f t="shared" si="6"/>
        <v>232.48276159664454</v>
      </c>
      <c r="D62" s="24">
        <f t="shared" si="7"/>
        <v>67.452330270373736</v>
      </c>
      <c r="E62" s="24">
        <f t="shared" si="8"/>
        <v>21.277610544104014</v>
      </c>
      <c r="F62" s="24">
        <f t="shared" si="9"/>
        <v>13.942582662479767</v>
      </c>
      <c r="G62" s="33">
        <f t="shared" si="5"/>
        <v>13.942582662479767</v>
      </c>
      <c r="H62" s="15"/>
    </row>
    <row r="63" spans="1:8" x14ac:dyDescent="0.3">
      <c r="A63" s="15"/>
      <c r="B63" s="25">
        <f t="shared" si="10"/>
        <v>101.89999999999978</v>
      </c>
      <c r="C63" s="26">
        <f t="shared" si="6"/>
        <v>241.7198251687783</v>
      </c>
      <c r="D63" s="26">
        <f t="shared" si="7"/>
        <v>68.334097502683861</v>
      </c>
      <c r="E63" s="26">
        <f t="shared" si="8"/>
        <v>21.452737864413404</v>
      </c>
      <c r="F63" s="26">
        <f t="shared" si="9"/>
        <v>14.042530771035473</v>
      </c>
      <c r="G63" s="34">
        <f t="shared" si="5"/>
        <v>14.042530771035473</v>
      </c>
      <c r="H63" s="15"/>
    </row>
    <row r="64" spans="1:8" x14ac:dyDescent="0.3">
      <c r="A64" s="15"/>
      <c r="B64" s="27">
        <f t="shared" si="10"/>
        <v>101.99999999999977</v>
      </c>
      <c r="C64" s="24">
        <f t="shared" si="6"/>
        <v>251.07608487487482</v>
      </c>
      <c r="D64" s="24">
        <f t="shared" si="7"/>
        <v>69.20463065510161</v>
      </c>
      <c r="E64" s="24">
        <f t="shared" si="8"/>
        <v>21.626447079719476</v>
      </c>
      <c r="F64" s="24">
        <f t="shared" si="9"/>
        <v>14.141772505979402</v>
      </c>
      <c r="G64" s="33">
        <f t="shared" si="5"/>
        <v>14.141772505979402</v>
      </c>
      <c r="H64" s="15"/>
    </row>
    <row r="65" spans="1:8" x14ac:dyDescent="0.3">
      <c r="A65" s="15"/>
      <c r="B65" s="25">
        <f t="shared" si="10"/>
        <v>102.09999999999977</v>
      </c>
      <c r="C65" s="26">
        <f t="shared" si="6"/>
        <v>260.55004109393531</v>
      </c>
      <c r="D65" s="26">
        <f t="shared" si="7"/>
        <v>70.064348471328515</v>
      </c>
      <c r="E65" s="26">
        <f t="shared" si="8"/>
        <v>21.798772091670148</v>
      </c>
      <c r="F65" s="26">
        <f t="shared" si="9"/>
        <v>14.240322635610184</v>
      </c>
      <c r="G65" s="34">
        <f t="shared" si="5"/>
        <v>14.240322635610184</v>
      </c>
      <c r="H65" s="15"/>
    </row>
    <row r="66" spans="1:8" x14ac:dyDescent="0.3">
      <c r="A66" s="15"/>
      <c r="B66" s="27">
        <f t="shared" si="10"/>
        <v>102.19999999999976</v>
      </c>
      <c r="C66" s="24">
        <f t="shared" si="6"/>
        <v>270.14024942338733</v>
      </c>
      <c r="D66" s="24">
        <f t="shared" si="7"/>
        <v>70.91364430992445</v>
      </c>
      <c r="E66" s="24">
        <f t="shared" si="8"/>
        <v>21.969745472290924</v>
      </c>
      <c r="F66" s="24">
        <f t="shared" si="9"/>
        <v>14.338195420682077</v>
      </c>
      <c r="G66" s="33">
        <f t="shared" si="5"/>
        <v>14.338195420682077</v>
      </c>
      <c r="H66" s="15"/>
    </row>
    <row r="67" spans="1:8" x14ac:dyDescent="0.3">
      <c r="A67" s="15"/>
      <c r="B67" s="25">
        <f t="shared" si="10"/>
        <v>102.29999999999976</v>
      </c>
      <c r="C67" s="26">
        <f t="shared" si="6"/>
        <v>279.84531737116492</v>
      </c>
      <c r="D67" s="26">
        <f t="shared" si="7"/>
        <v>71.752888247911002</v>
      </c>
      <c r="E67" s="26">
        <f t="shared" si="8"/>
        <v>22.139398535866281</v>
      </c>
      <c r="F67" s="26">
        <f t="shared" si="9"/>
        <v>14.435404638494388</v>
      </c>
      <c r="G67" s="34">
        <f t="shared" si="5"/>
        <v>14.435404638494388</v>
      </c>
      <c r="H67" s="15"/>
    </row>
    <row r="68" spans="1:8" x14ac:dyDescent="0.3">
      <c r="A68" s="15"/>
      <c r="B68" s="27">
        <f t="shared" si="10"/>
        <v>102.39999999999975</v>
      </c>
      <c r="C68" s="24">
        <f t="shared" si="6"/>
        <v>289.66390131875767</v>
      </c>
      <c r="D68" s="24">
        <f t="shared" si="7"/>
        <v>72.58242896541789</v>
      </c>
      <c r="E68" s="24">
        <f t="shared" si="8"/>
        <v>22.307761405900603</v>
      </c>
      <c r="F68" s="24">
        <f t="shared" si="9"/>
        <v>14.531963605530466</v>
      </c>
      <c r="G68" s="33">
        <f t="shared" si="5"/>
        <v>14.531963605530466</v>
      </c>
      <c r="H68" s="15"/>
    </row>
    <row r="69" spans="1:8" x14ac:dyDescent="0.3">
      <c r="A69" s="15"/>
      <c r="B69" s="25">
        <f t="shared" si="10"/>
        <v>102.49999999999974</v>
      </c>
      <c r="C69" s="26">
        <f t="shared" si="6"/>
        <v>299.59470372733847</v>
      </c>
      <c r="D69" s="26">
        <f t="shared" si="7"/>
        <v>73.402595438599164</v>
      </c>
      <c r="E69" s="26">
        <f t="shared" si="8"/>
        <v>22.474863077564205</v>
      </c>
      <c r="F69" s="26">
        <f t="shared" si="9"/>
        <v>14.62788519875169</v>
      </c>
      <c r="G69" s="34">
        <f t="shared" si="5"/>
        <v>14.62788519875169</v>
      </c>
      <c r="H69" s="15"/>
    </row>
    <row r="70" spans="1:8" x14ac:dyDescent="0.3">
      <c r="A70" s="15"/>
      <c r="B70" s="27">
        <f t="shared" si="10"/>
        <v>102.59999999999974</v>
      </c>
      <c r="C70" s="24">
        <f t="shared" si="6"/>
        <v>309.63647056251563</v>
      </c>
      <c r="D70" s="24">
        <f t="shared" si="7"/>
        <v>74.213698464133856</v>
      </c>
      <c r="E70" s="24">
        <f t="shared" si="8"/>
        <v>22.640731475990989</v>
      </c>
      <c r="F70" s="24">
        <f t="shared" si="9"/>
        <v>14.723181875642766</v>
      </c>
      <c r="G70" s="33">
        <f t="shared" si="5"/>
        <v>14.723181875642766</v>
      </c>
      <c r="H70" s="15"/>
    </row>
    <row r="71" spans="1:8" x14ac:dyDescent="0.3">
      <c r="A71" s="15"/>
      <c r="B71" s="25">
        <f t="shared" si="10"/>
        <v>102.69999999999973</v>
      </c>
      <c r="C71" s="26">
        <f t="shared" si="6"/>
        <v>319.78798891618737</v>
      </c>
      <c r="D71" s="26">
        <f t="shared" si="7"/>
        <v>75.016032035346342</v>
      </c>
      <c r="E71" s="26">
        <f t="shared" si="8"/>
        <v>22.805393510759675</v>
      </c>
      <c r="F71" s="26">
        <f t="shared" si="9"/>
        <v>14.817865693096708</v>
      </c>
      <c r="G71" s="34">
        <f t="shared" si="5"/>
        <v>14.817865693096708</v>
      </c>
      <c r="H71" s="15"/>
    </row>
    <row r="72" spans="1:8" x14ac:dyDescent="0.3">
      <c r="A72" s="15"/>
      <c r="B72" s="27">
        <f t="shared" si="10"/>
        <v>102.79999999999973</v>
      </c>
      <c r="C72" s="24">
        <f t="shared" si="6"/>
        <v>330.04808480652144</v>
      </c>
      <c r="D72" s="24">
        <f t="shared" si="7"/>
        <v>75.809874587225337</v>
      </c>
      <c r="E72" s="24">
        <f t="shared" si="8"/>
        <v>22.968875126859604</v>
      </c>
      <c r="F72" s="24">
        <f t="shared" si="9"/>
        <v>14.911948325220589</v>
      </c>
      <c r="G72" s="33">
        <f t="shared" si="5"/>
        <v>14.911948325220589</v>
      </c>
      <c r="H72" s="15"/>
    </row>
    <row r="73" spans="1:8" x14ac:dyDescent="0.3">
      <c r="A73" s="15"/>
      <c r="B73" s="25">
        <f t="shared" si="10"/>
        <v>102.89999999999972</v>
      </c>
      <c r="C73" s="26">
        <f t="shared" si="6"/>
        <v>340.41562113926045</v>
      </c>
      <c r="D73" s="26">
        <f t="shared" si="7"/>
        <v>76.595490125291064</v>
      </c>
      <c r="E73" s="26">
        <f t="shared" si="8"/>
        <v>23.131201352414454</v>
      </c>
      <c r="F73" s="26">
        <f t="shared" si="9"/>
        <v>15.005441080136428</v>
      </c>
      <c r="G73" s="34">
        <f t="shared" si="5"/>
        <v>15.005441080136428</v>
      </c>
      <c r="H73" s="15"/>
    </row>
    <row r="74" spans="1:8" x14ac:dyDescent="0.3">
      <c r="A74" s="15"/>
      <c r="B74" s="27">
        <f t="shared" si="10"/>
        <v>102.99999999999972</v>
      </c>
      <c r="C74" s="24">
        <f t="shared" si="6"/>
        <v>350.88949581545427</v>
      </c>
      <c r="D74" s="24">
        <f t="shared" si="7"/>
        <v>77.3731292512865</v>
      </c>
      <c r="E74" s="24">
        <f t="shared" si="8"/>
        <v>23.292396343412381</v>
      </c>
      <c r="F74" s="24">
        <f t="shared" si="9"/>
        <v>15.098354915845725</v>
      </c>
      <c r="G74" s="33">
        <f t="shared" si="5"/>
        <v>15.098354915845725</v>
      </c>
      <c r="H74" s="15"/>
    </row>
    <row r="75" spans="1:8" x14ac:dyDescent="0.3">
      <c r="A75" s="15"/>
      <c r="B75" s="25">
        <f t="shared" si="10"/>
        <v>103.09999999999971</v>
      </c>
      <c r="C75" s="26">
        <f t="shared" si="6"/>
        <v>361.46863997237119</v>
      </c>
      <c r="D75" s="26">
        <f t="shared" si="7"/>
        <v>78.143030096989534</v>
      </c>
      <c r="E75" s="26">
        <f t="shared" si="8"/>
        <v>23.452483425669037</v>
      </c>
      <c r="F75" s="26">
        <f t="shared" si="9"/>
        <v>15.190700455220604</v>
      </c>
      <c r="G75" s="34">
        <f t="shared" si="5"/>
        <v>15.190700455220604</v>
      </c>
      <c r="H75" s="15"/>
    </row>
    <row r="76" spans="1:8" x14ac:dyDescent="0.3">
      <c r="A76" s="15"/>
      <c r="B76" s="27">
        <f t="shared" si="10"/>
        <v>103.1999999999997</v>
      </c>
      <c r="C76" s="24">
        <f t="shared" si="6"/>
        <v>372.15201634576891</v>
      </c>
      <c r="D76" s="24">
        <f t="shared" si="7"/>
        <v>78.905419176009318</v>
      </c>
      <c r="E76" s="24">
        <f t="shared" si="8"/>
        <v>23.611485134229724</v>
      </c>
      <c r="F76" s="24">
        <f t="shared" si="9"/>
        <v>15.282488000179692</v>
      </c>
      <c r="G76" s="33">
        <f t="shared" si="5"/>
        <v>15.282488000179692</v>
      </c>
      <c r="H76" s="15"/>
    </row>
    <row r="77" spans="1:8" x14ac:dyDescent="0.3">
      <c r="A77" s="15"/>
      <c r="B77" s="25">
        <f t="shared" si="10"/>
        <v>103.2999999999997</v>
      </c>
      <c r="C77" s="26">
        <f t="shared" si="6"/>
        <v>382.93861774297238</v>
      </c>
      <c r="D77" s="26">
        <f t="shared" si="7"/>
        <v>79.660512162202821</v>
      </c>
      <c r="E77" s="26">
        <f t="shared" si="8"/>
        <v>23.769423250399274</v>
      </c>
      <c r="F77" s="26">
        <f t="shared" si="9"/>
        <v>15.373727545102165</v>
      </c>
      <c r="G77" s="34">
        <f t="shared" si="5"/>
        <v>15.373727545102165</v>
      </c>
      <c r="H77" s="15"/>
    </row>
    <row r="78" spans="1:8" x14ac:dyDescent="0.3">
      <c r="A78" s="15"/>
      <c r="B78" s="27">
        <f t="shared" si="10"/>
        <v>103.39999999999969</v>
      </c>
      <c r="C78" s="24">
        <f t="shared" si="6"/>
        <v>393.82746561729681</v>
      </c>
      <c r="D78" s="24">
        <f t="shared" si="7"/>
        <v>80.408514602293138</v>
      </c>
      <c r="E78" s="24">
        <f t="shared" si="8"/>
        <v>23.926318836571831</v>
      </c>
      <c r="F78" s="24">
        <f t="shared" si="9"/>
        <v>15.464428789529531</v>
      </c>
      <c r="G78" s="33">
        <f t="shared" si="5"/>
        <v>15.464428789529531</v>
      </c>
      <c r="H78" s="15"/>
    </row>
    <row r="79" spans="1:8" x14ac:dyDescent="0.3">
      <c r="A79" s="15"/>
      <c r="B79" s="25">
        <f t="shared" si="10"/>
        <v>103.49999999999969</v>
      </c>
      <c r="C79" s="26">
        <f t="shared" si="6"/>
        <v>404.81760873533312</v>
      </c>
      <c r="D79" s="26">
        <f t="shared" si="7"/>
        <v>81.149622569362066</v>
      </c>
      <c r="E79" s="26">
        <f t="shared" si="8"/>
        <v>24.08219226901825</v>
      </c>
      <c r="F79" s="26">
        <f t="shared" si="9"/>
        <v>15.554601150200753</v>
      </c>
      <c r="G79" s="34">
        <f t="shared" si="5"/>
        <v>15.554601150200753</v>
      </c>
      <c r="H79" s="15"/>
    </row>
    <row r="80" spans="1:8" x14ac:dyDescent="0.3">
      <c r="A80" s="15"/>
      <c r="B80" s="27">
        <f t="shared" si="10"/>
        <v>103.59999999999968</v>
      </c>
      <c r="C80" s="24">
        <f t="shared" si="6"/>
        <v>415.90812192945407</v>
      </c>
      <c r="D80" s="24">
        <f t="shared" si="7"/>
        <v>81.88402326310451</v>
      </c>
      <c r="E80" s="24">
        <f t="shared" si="8"/>
        <v>24.237063268775628</v>
      </c>
      <c r="F80" s="24">
        <f t="shared" si="9"/>
        <v>15.644253772463019</v>
      </c>
      <c r="G80" s="33">
        <f t="shared" si="5"/>
        <v>15.644253772463019</v>
      </c>
      <c r="H80" s="15"/>
    </row>
    <row r="81" spans="1:8" x14ac:dyDescent="0.3">
      <c r="A81" s="15"/>
      <c r="B81" s="25">
        <f t="shared" si="10"/>
        <v>103.69999999999968</v>
      </c>
      <c r="C81" s="26">
        <f t="shared" si="6"/>
        <v>427.0981049286658</v>
      </c>
      <c r="D81" s="26">
        <f t="shared" si="7"/>
        <v>82.61189556205187</v>
      </c>
      <c r="E81" s="26">
        <f t="shared" si="8"/>
        <v>24.390950930771499</v>
      </c>
      <c r="F81" s="26">
        <f t="shared" si="9"/>
        <v>15.733395541097295</v>
      </c>
      <c r="G81" s="34">
        <f t="shared" si="5"/>
        <v>15.733395541097295</v>
      </c>
      <c r="H81" s="15"/>
    </row>
    <row r="82" spans="1:8" x14ac:dyDescent="0.3">
      <c r="A82" s="15"/>
      <c r="B82" s="27">
        <f t="shared" si="10"/>
        <v>103.79999999999967</v>
      </c>
      <c r="C82" s="24">
        <f t="shared" si="6"/>
        <v>438.38668126158478</v>
      </c>
      <c r="D82" s="24">
        <f t="shared" si="7"/>
        <v>83.33341053237946</v>
      </c>
      <c r="E82" s="24">
        <f t="shared" si="8"/>
        <v>24.543873751304488</v>
      </c>
      <c r="F82" s="24">
        <f t="shared" si="9"/>
        <v>15.822035090594918</v>
      </c>
      <c r="G82" s="33">
        <f t="shared" si="5"/>
        <v>15.822035090594918</v>
      </c>
      <c r="H82" s="15"/>
    </row>
    <row r="83" spans="1:8" x14ac:dyDescent="0.3">
      <c r="A83" s="15"/>
      <c r="B83" s="25">
        <f t="shared" si="10"/>
        <v>103.89999999999966</v>
      </c>
      <c r="C83" s="26">
        <f t="shared" si="6"/>
        <v>449.7729972259213</v>
      </c>
      <c r="D83" s="26">
        <f t="shared" si="7"/>
        <v>84.048731897398781</v>
      </c>
      <c r="E83" s="26">
        <f t="shared" si="8"/>
        <v>24.695849653993353</v>
      </c>
      <c r="F83" s="26">
        <f t="shared" si="9"/>
        <v>15.91018081491891</v>
      </c>
      <c r="G83" s="34">
        <f t="shared" si="5"/>
        <v>15.91018081491891</v>
      </c>
      <c r="H83" s="15"/>
    </row>
    <row r="84" spans="1:8" x14ac:dyDescent="0.3">
      <c r="A84" s="15"/>
      <c r="B84" s="27">
        <f t="shared" si="10"/>
        <v>103.99999999999966</v>
      </c>
      <c r="C84" s="24">
        <f t="shared" si="6"/>
        <v>461.25622091937356</v>
      </c>
      <c r="D84" s="24">
        <f t="shared" si="7"/>
        <v>84.758016471384835</v>
      </c>
      <c r="E84" s="24">
        <f t="shared" si="8"/>
        <v>24.846896014297524</v>
      </c>
      <c r="F84" s="24">
        <f t="shared" si="9"/>
        <v>15.99784087678117</v>
      </c>
      <c r="G84" s="33">
        <f t="shared" si="5"/>
        <v>15.99784087678117</v>
      </c>
      <c r="H84" s="15"/>
    </row>
    <row r="85" spans="1:8" x14ac:dyDescent="0.3">
      <c r="A85" s="15"/>
      <c r="B85" s="25">
        <f t="shared" si="10"/>
        <v>104.09999999999965</v>
      </c>
      <c r="C85" s="26">
        <f t="shared" si="6"/>
        <v>472.83554132730262</v>
      </c>
      <c r="D85" s="26">
        <f t="shared" si="7"/>
        <v>85.461414560995124</v>
      </c>
      <c r="E85" s="26">
        <f t="shared" si="8"/>
        <v>24.997029682703992</v>
      </c>
      <c r="F85" s="26">
        <f t="shared" si="9"/>
        <v>16.085023216464663</v>
      </c>
      <c r="G85" s="34">
        <f t="shared" si="5"/>
        <v>16.085023216464663</v>
      </c>
      <c r="H85" s="15"/>
    </row>
    <row r="86" spans="1:8" x14ac:dyDescent="0.3">
      <c r="A86" s="15"/>
      <c r="B86" s="27">
        <f t="shared" si="10"/>
        <v>104.19999999999965</v>
      </c>
      <c r="C86" s="24">
        <f t="shared" si="6"/>
        <v>484.51016746298484</v>
      </c>
      <c r="D86" s="24">
        <f t="shared" si="7"/>
        <v>86.159070337190812</v>
      </c>
      <c r="E86" s="24">
        <f t="shared" si="8"/>
        <v>25.146267006668303</v>
      </c>
      <c r="F86" s="24">
        <f t="shared" si="9"/>
        <v>16.171735560217524</v>
      </c>
      <c r="G86" s="33">
        <f t="shared" si="5"/>
        <v>16.171735560217524</v>
      </c>
      <c r="H86" s="15"/>
    </row>
    <row r="87" spans="1:8" x14ac:dyDescent="0.3">
      <c r="A87" s="15"/>
      <c r="B87" s="25">
        <f t="shared" si="10"/>
        <v>104.29999999999964</v>
      </c>
      <c r="C87" s="26">
        <f t="shared" si="6"/>
        <v>496.27932755660737</v>
      </c>
      <c r="D87" s="26">
        <f t="shared" si="7"/>
        <v>86.851122180267311</v>
      </c>
      <c r="E87" s="26">
        <f t="shared" si="8"/>
        <v>25.294623851390345</v>
      </c>
      <c r="F87" s="26">
        <f t="shared" si="9"/>
        <v>16.257985428244204</v>
      </c>
      <c r="G87" s="34">
        <f t="shared" si="5"/>
        <v>16.257985428244204</v>
      </c>
      <c r="H87" s="15"/>
    </row>
    <row r="88" spans="1:8" x14ac:dyDescent="0.3">
      <c r="A88" s="15"/>
      <c r="B88" s="27">
        <f t="shared" si="10"/>
        <v>104.39999999999964</v>
      </c>
      <c r="C88" s="24">
        <f t="shared" ref="C88:C119" si="11">IF($B88="","",3.33*(PI()*(Driser/12))*((B88-ElRiser)^(3/2)))</f>
        <v>508.14226828950837</v>
      </c>
      <c r="D88" s="24">
        <f t="shared" ref="D88:D119" si="12">IF($B88="","",0.61*(PI()*((Driser/12)^2)*0.25)*SQRT(2*32.2*(B88-ElRiser)))</f>
        <v>87.537703000332641</v>
      </c>
      <c r="E88" s="24">
        <f t="shared" ref="E88:E119" si="13">IF($B88="","",0.61*(PI()*((Dpipe/12)^2)*0.25)*SQRT(2*32.2*(B88-(ElInlet+(Dpipe/24)))))</f>
        <v>25.442115619499795</v>
      </c>
      <c r="F88" s="24">
        <f t="shared" ref="F88:F119" si="14">IF($B88="","",IF(TW_max&gt;ElOutlet,(0.25*PI()*((Dpipe/12)^2))*SQRT((2*32.2*($B88-TW_max)/(2+(((5087*(n^2))/(Dpipe^(4/3)))*$C$19)))),(0.25*PI()*((Dpipe/12)^2))*SQRT((2*32.2*($B88-(ElOutlet+(Dpipe/24))))/(2+(((5087*(n^2))/(Dpipe^(4/3)))*$C$19)))))</f>
        <v>16.343780142317065</v>
      </c>
      <c r="G88" s="33">
        <f t="shared" si="5"/>
        <v>16.343780142317065</v>
      </c>
      <c r="H88" s="15"/>
    </row>
    <row r="89" spans="1:8" x14ac:dyDescent="0.3">
      <c r="A89" s="15"/>
      <c r="B89" s="25">
        <f t="shared" ref="B89:B120" si="15">IF($B88="","",IF(B88+0.1&lt;=ElDHW,B88+0.1,""))</f>
        <v>104.49999999999963</v>
      </c>
      <c r="C89" s="26">
        <f t="shared" si="11"/>
        <v>520.09825407047026</v>
      </c>
      <c r="D89" s="26">
        <f t="shared" si="12"/>
        <v>88.218940535336131</v>
      </c>
      <c r="E89" s="26">
        <f t="shared" si="13"/>
        <v>25.588757269720347</v>
      </c>
      <c r="F89" s="26">
        <f t="shared" si="14"/>
        <v>16.429126833030246</v>
      </c>
      <c r="G89" s="34">
        <f t="shared" si="5"/>
        <v>16.429126833030246</v>
      </c>
      <c r="H89" s="15"/>
    </row>
    <row r="90" spans="1:8" x14ac:dyDescent="0.3">
      <c r="A90" s="15"/>
      <c r="B90" s="27">
        <f t="shared" si="15"/>
        <v>104.59999999999962</v>
      </c>
      <c r="C90" s="24">
        <f t="shared" si="11"/>
        <v>532.14656635114159</v>
      </c>
      <c r="D90" s="24">
        <f t="shared" si="12"/>
        <v>88.894957628539871</v>
      </c>
      <c r="E90" s="24">
        <f t="shared" si="13"/>
        <v>25.734563334576638</v>
      </c>
      <c r="F90" s="24">
        <f t="shared" si="14"/>
        <v>16.514032446716072</v>
      </c>
      <c r="G90" s="33">
        <f t="shared" ref="G90:G153" si="16">IF($B90="","",MIN(C90:F90))</f>
        <v>16.514032446716072</v>
      </c>
      <c r="H90" s="15"/>
    </row>
    <row r="91" spans="1:8" x14ac:dyDescent="0.3">
      <c r="A91" s="15"/>
      <c r="B91" s="25">
        <f t="shared" si="15"/>
        <v>104.69999999999962</v>
      </c>
      <c r="C91" s="26">
        <f t="shared" si="11"/>
        <v>544.28650297790705</v>
      </c>
      <c r="D91" s="26">
        <f t="shared" si="12"/>
        <v>89.565872487140012</v>
      </c>
      <c r="E91" s="26">
        <f t="shared" si="13"/>
        <v>25.879547937203363</v>
      </c>
      <c r="F91" s="26">
        <f t="shared" si="14"/>
        <v>16.598503752043076</v>
      </c>
      <c r="G91" s="34">
        <f t="shared" si="16"/>
        <v>16.598503752043076</v>
      </c>
      <c r="H91" s="15"/>
    </row>
    <row r="92" spans="1:8" x14ac:dyDescent="0.3">
      <c r="A92" s="15"/>
      <c r="B92" s="27">
        <f t="shared" si="15"/>
        <v>104.79999999999961</v>
      </c>
      <c r="C92" s="24">
        <f t="shared" si="11"/>
        <v>556.51737757775061</v>
      </c>
      <c r="D92" s="24">
        <f t="shared" si="12"/>
        <v>90.231798923579873</v>
      </c>
      <c r="E92" s="24">
        <f t="shared" si="13"/>
        <v>26.023724807311446</v>
      </c>
      <c r="F92" s="24">
        <f t="shared" si="14"/>
        <v>16.682547346313296</v>
      </c>
      <c r="G92" s="33">
        <f t="shared" si="16"/>
        <v>16.682547346313296</v>
      </c>
      <c r="H92" s="15"/>
    </row>
    <row r="93" spans="1:8" x14ac:dyDescent="0.3">
      <c r="A93" s="15"/>
      <c r="B93" s="25">
        <f t="shared" si="15"/>
        <v>104.89999999999961</v>
      </c>
      <c r="C93" s="26">
        <f t="shared" si="11"/>
        <v>568.83851897585055</v>
      </c>
      <c r="D93" s="26">
        <f t="shared" si="12"/>
        <v>90.892846580949794</v>
      </c>
      <c r="E93" s="26">
        <f t="shared" si="13"/>
        <v>26.167107296362495</v>
      </c>
      <c r="F93" s="26">
        <f t="shared" si="14"/>
        <v>16.766169661475502</v>
      </c>
      <c r="G93" s="34">
        <f t="shared" si="16"/>
        <v>16.766169661475502</v>
      </c>
      <c r="H93" s="15"/>
    </row>
    <row r="94" spans="1:8" x14ac:dyDescent="0.3">
      <c r="A94" s="15"/>
      <c r="B94" s="27">
        <f t="shared" si="15"/>
        <v>104.9999999999996</v>
      </c>
      <c r="C94" s="24">
        <f t="shared" si="11"/>
        <v>581.24927064283145</v>
      </c>
      <c r="D94" s="24">
        <f t="shared" si="12"/>
        <v>91.549121143737921</v>
      </c>
      <c r="E94" s="24">
        <f t="shared" si="13"/>
        <v>26.309708391998907</v>
      </c>
      <c r="F94" s="24">
        <f t="shared" si="14"/>
        <v>16.849376969869784</v>
      </c>
      <c r="G94" s="33">
        <f t="shared" si="16"/>
        <v>16.849376969869784</v>
      </c>
      <c r="H94" s="15"/>
    </row>
    <row r="95" spans="1:8" x14ac:dyDescent="0.3">
      <c r="A95" s="15"/>
      <c r="B95" s="25">
        <f t="shared" si="15"/>
        <v>105.0999999999996</v>
      </c>
      <c r="C95" s="26">
        <f t="shared" si="11"/>
        <v>593.74899016975837</v>
      </c>
      <c r="D95" s="26">
        <f t="shared" si="12"/>
        <v>92.200724535079033</v>
      </c>
      <c r="E95" s="26">
        <f t="shared" si="13"/>
        <v>26.451540731773793</v>
      </c>
      <c r="F95" s="26">
        <f t="shared" si="14"/>
        <v>16.932175389718093</v>
      </c>
      <c r="G95" s="34">
        <f t="shared" si="16"/>
        <v>16.932175389718093</v>
      </c>
      <c r="H95" s="15"/>
    </row>
    <row r="96" spans="1:8" x14ac:dyDescent="0.3">
      <c r="A96" s="15"/>
      <c r="B96" s="27">
        <f t="shared" si="15"/>
        <v>105.19999999999959</v>
      </c>
      <c r="C96" s="24">
        <f t="shared" si="11"/>
        <v>606.33704876910519</v>
      </c>
      <c r="D96" s="24">
        <f t="shared" si="12"/>
        <v>92.847755101543797</v>
      </c>
      <c r="E96" s="24">
        <f t="shared" si="13"/>
        <v>26.592616616221846</v>
      </c>
      <c r="F96" s="24">
        <f t="shared" si="14"/>
        <v>17.01457089037428</v>
      </c>
      <c r="G96" s="33">
        <f t="shared" si="16"/>
        <v>17.01457089037428</v>
      </c>
      <c r="H96" s="15"/>
    </row>
    <row r="97" spans="1:8" x14ac:dyDescent="0.3">
      <c r="A97" s="15"/>
      <c r="B97" s="25">
        <f t="shared" si="15"/>
        <v>105.29999999999959</v>
      </c>
      <c r="C97" s="26">
        <f t="shared" si="11"/>
        <v>619.01283080007499</v>
      </c>
      <c r="D97" s="26">
        <f t="shared" si="12"/>
        <v>93.490307786416977</v>
      </c>
      <c r="E97" s="26">
        <f t="shared" si="13"/>
        <v>26.732948021309376</v>
      </c>
      <c r="F97" s="26">
        <f t="shared" si="14"/>
        <v>17.096569297346431</v>
      </c>
      <c r="G97" s="34">
        <f t="shared" si="16"/>
        <v>17.096569297346431</v>
      </c>
      <c r="H97" s="15"/>
    </row>
    <row r="98" spans="1:8" x14ac:dyDescent="0.3">
      <c r="A98" s="15"/>
      <c r="B98" s="27">
        <f t="shared" si="15"/>
        <v>105.39999999999958</v>
      </c>
      <c r="C98" s="24">
        <f t="shared" si="11"/>
        <v>631.77573331675819</v>
      </c>
      <c r="D98" s="24">
        <f t="shared" si="12"/>
        <v>94.128474292329329</v>
      </c>
      <c r="E98" s="24">
        <f t="shared" si="13"/>
        <v>26.872546610299128</v>
      </c>
      <c r="F98" s="24">
        <f t="shared" si="14"/>
        <v>17.178176297103409</v>
      </c>
      <c r="G98" s="33">
        <f t="shared" si="16"/>
        <v>17.178176297103409</v>
      </c>
      <c r="H98" s="15"/>
    </row>
    <row r="99" spans="1:8" x14ac:dyDescent="0.3">
      <c r="A99" s="15"/>
      <c r="B99" s="25">
        <f t="shared" si="15"/>
        <v>105.49999999999957</v>
      </c>
      <c r="C99" s="26">
        <f t="shared" si="11"/>
        <v>644.62516563773704</v>
      </c>
      <c r="D99" s="26">
        <f t="shared" si="12"/>
        <v>94.762343234031675</v>
      </c>
      <c r="E99" s="26">
        <f t="shared" si="13"/>
        <v>27.011423745063297</v>
      </c>
      <c r="F99" s="26">
        <f t="shared" si="14"/>
        <v>17.259397441676875</v>
      </c>
      <c r="G99" s="34">
        <f t="shared" si="16"/>
        <v>17.259397441676875</v>
      </c>
      <c r="H99" s="15"/>
    </row>
    <row r="100" spans="1:8" x14ac:dyDescent="0.3">
      <c r="A100" s="15"/>
      <c r="B100" s="27">
        <f t="shared" si="15"/>
        <v>105.59999999999957</v>
      </c>
      <c r="C100" s="24">
        <f t="shared" si="11"/>
        <v>657.56054893585144</v>
      </c>
      <c r="D100" s="24">
        <f t="shared" si="12"/>
        <v>95.392000282031802</v>
      </c>
      <c r="E100" s="24">
        <f t="shared" si="13"/>
        <v>27.149590496875636</v>
      </c>
      <c r="F100" s="24">
        <f t="shared" si="14"/>
        <v>17.340238153069265</v>
      </c>
      <c r="G100" s="33">
        <f t="shared" si="16"/>
        <v>17.340238153069265</v>
      </c>
      <c r="H100" s="15"/>
    </row>
    <row r="101" spans="1:8" x14ac:dyDescent="0.3">
      <c r="A101" s="15"/>
      <c r="B101" s="25">
        <f t="shared" si="15"/>
        <v>105.69999999999956</v>
      </c>
      <c r="C101" s="26">
        <f t="shared" si="11"/>
        <v>670.58131584691375</v>
      </c>
      <c r="D101" s="26">
        <f t="shared" si="12"/>
        <v>96.017528297753444</v>
      </c>
      <c r="E101" s="26">
        <f t="shared" si="13"/>
        <v>27.287057656711731</v>
      </c>
      <c r="F101" s="26">
        <f t="shared" si="14"/>
        <v>17.420703727477711</v>
      </c>
      <c r="G101" s="34">
        <f t="shared" si="16"/>
        <v>17.420703727477711</v>
      </c>
      <c r="H101" s="15"/>
    </row>
    <row r="102" spans="1:8" x14ac:dyDescent="0.3">
      <c r="A102" s="15"/>
      <c r="B102" s="27">
        <f t="shared" si="15"/>
        <v>105.79999999999956</v>
      </c>
      <c r="C102" s="24">
        <f t="shared" si="11"/>
        <v>683.68691009627958</v>
      </c>
      <c r="D102" s="24">
        <f t="shared" si="12"/>
        <v>96.639007460820949</v>
      </c>
      <c r="E102" s="24">
        <f t="shared" si="13"/>
        <v>27.423835745084613</v>
      </c>
      <c r="F102" s="24">
        <f t="shared" si="14"/>
        <v>17.500799339343118</v>
      </c>
      <c r="G102" s="33">
        <f t="shared" si="16"/>
        <v>17.500799339343118</v>
      </c>
      <c r="H102" s="15"/>
    </row>
    <row r="103" spans="1:8" x14ac:dyDescent="0.3">
      <c r="A103" s="15"/>
      <c r="B103" s="25">
        <f t="shared" si="15"/>
        <v>105.89999999999955</v>
      </c>
      <c r="C103" s="26">
        <f t="shared" si="11"/>
        <v>696.87678614222273</v>
      </c>
      <c r="D103" s="26">
        <f t="shared" si="12"/>
        <v>97.256515389023335</v>
      </c>
      <c r="E103" s="26">
        <f t="shared" si="13"/>
        <v>27.559935021441014</v>
      </c>
      <c r="F103" s="26">
        <f t="shared" si="14"/>
        <v>17.580530045233257</v>
      </c>
      <c r="G103" s="34">
        <f t="shared" si="16"/>
        <v>17.580530045233257</v>
      </c>
      <c r="H103" s="15"/>
    </row>
    <row r="104" spans="1:8" x14ac:dyDescent="0.3">
      <c r="A104" s="15"/>
      <c r="B104" s="27">
        <f t="shared" si="15"/>
        <v>105.99999999999955</v>
      </c>
      <c r="C104" s="24">
        <f t="shared" si="11"/>
        <v>710.15040883517236</v>
      </c>
      <c r="D104" s="24">
        <f t="shared" si="12"/>
        <v>97.870127251465533</v>
      </c>
      <c r="E104" s="24">
        <f t="shared" si="13"/>
        <v>27.695365493142013</v>
      </c>
      <c r="F104" s="24">
        <f t="shared" si="14"/>
        <v>17.659900787568038</v>
      </c>
      <c r="G104" s="33">
        <f t="shared" si="16"/>
        <v>17.659900787568038</v>
      </c>
      <c r="H104" s="15"/>
    </row>
    <row r="105" spans="1:8" x14ac:dyDescent="0.3">
      <c r="A105" s="15"/>
      <c r="B105" s="25">
        <f t="shared" si="15"/>
        <v>106.09999999999954</v>
      </c>
      <c r="C105" s="26">
        <f t="shared" si="11"/>
        <v>723.50725309189772</v>
      </c>
      <c r="D105" s="26">
        <f t="shared" si="12"/>
        <v>98.479915875374232</v>
      </c>
      <c r="E105" s="26">
        <f t="shared" si="13"/>
        <v>27.830136924050368</v>
      </c>
      <c r="F105" s="26">
        <f t="shared" si="14"/>
        <v>17.73891639819476</v>
      </c>
      <c r="G105" s="34">
        <f t="shared" si="16"/>
        <v>17.73891639819476</v>
      </c>
      <c r="H105" s="15"/>
    </row>
    <row r="106" spans="1:8" x14ac:dyDescent="0.3">
      <c r="A106" s="15"/>
      <c r="B106" s="27">
        <f t="shared" si="15"/>
        <v>106.19999999999953</v>
      </c>
      <c r="C106" s="24">
        <f t="shared" si="11"/>
        <v>736.94680358382118</v>
      </c>
      <c r="D106" s="24">
        <f t="shared" si="12"/>
        <v>99.085951846987427</v>
      </c>
      <c r="E106" s="24">
        <f t="shared" si="13"/>
        <v>27.964258842745359</v>
      </c>
      <c r="F106" s="24">
        <f t="shared" si="14"/>
        <v>17.817581601820706</v>
      </c>
      <c r="G106" s="33">
        <f t="shared" si="16"/>
        <v>17.817581601820706</v>
      </c>
      <c r="H106" s="15"/>
    </row>
    <row r="107" spans="1:8" x14ac:dyDescent="0.3">
      <c r="A107" s="15"/>
      <c r="B107" s="25">
        <f t="shared" si="15"/>
        <v>106.29999999999953</v>
      </c>
      <c r="C107" s="26">
        <f t="shared" si="11"/>
        <v>750.46855443868162</v>
      </c>
      <c r="D107" s="26">
        <f t="shared" si="12"/>
        <v>99.688303606923895</v>
      </c>
      <c r="E107" s="26">
        <f t="shared" si="13"/>
        <v>28.097740550384696</v>
      </c>
      <c r="F107" s="26">
        <f t="shared" si="14"/>
        <v>17.895901019309882</v>
      </c>
      <c r="G107" s="34">
        <f t="shared" si="16"/>
        <v>17.895901019309882</v>
      </c>
      <c r="H107" s="15"/>
    </row>
    <row r="108" spans="1:8" x14ac:dyDescent="0.3">
      <c r="A108" s="15"/>
      <c r="B108" s="27">
        <f t="shared" si="15"/>
        <v>106.39999999999952</v>
      </c>
      <c r="C108" s="24">
        <f t="shared" si="11"/>
        <v>764.0720089548098</v>
      </c>
      <c r="D108" s="24">
        <f t="shared" si="12"/>
        <v>100.28703754039682</v>
      </c>
      <c r="E108" s="24">
        <f t="shared" si="13"/>
        <v>28.23059112823185</v>
      </c>
      <c r="F108" s="24">
        <f t="shared" si="14"/>
        <v>17.973879170850495</v>
      </c>
      <c r="G108" s="33">
        <f t="shared" si="16"/>
        <v>17.973879170850495</v>
      </c>
      <c r="H108" s="15"/>
    </row>
    <row r="109" spans="1:8" x14ac:dyDescent="0.3">
      <c r="A109" s="15"/>
      <c r="B109" s="25">
        <f t="shared" si="15"/>
        <v>106.49999999999952</v>
      </c>
      <c r="C109" s="26">
        <f t="shared" si="11"/>
        <v>777.75667932735462</v>
      </c>
      <c r="D109" s="26">
        <f t="shared" si="12"/>
        <v>100.88221806260847</v>
      </c>
      <c r="E109" s="26">
        <f t="shared" si="13"/>
        <v>28.362819444866073</v>
      </c>
      <c r="F109" s="26">
        <f t="shared" si="14"/>
        <v>18.051520478999269</v>
      </c>
      <c r="G109" s="34">
        <f t="shared" si="16"/>
        <v>18.051520478999269</v>
      </c>
      <c r="H109" s="15"/>
    </row>
    <row r="110" spans="1:8" x14ac:dyDescent="0.3">
      <c r="A110" s="15"/>
      <c r="B110" s="27">
        <f t="shared" si="15"/>
        <v>106.59999999999951</v>
      </c>
      <c r="C110" s="24">
        <f t="shared" si="11"/>
        <v>791.52208638580873</v>
      </c>
      <c r="D110" s="24">
        <f t="shared" si="12"/>
        <v>101.47390769963683</v>
      </c>
      <c r="E110" s="24">
        <f t="shared" si="13"/>
        <v>28.494434163091277</v>
      </c>
      <c r="F110" s="24">
        <f t="shared" si="14"/>
        <v>18.128829271608435</v>
      </c>
      <c r="G110" s="33">
        <f t="shared" si="16"/>
        <v>18.128829271608435</v>
      </c>
      <c r="H110" s="15"/>
    </row>
    <row r="111" spans="1:8" x14ac:dyDescent="0.3">
      <c r="A111" s="15"/>
      <c r="B111" s="25">
        <f t="shared" si="15"/>
        <v>106.69999999999951</v>
      </c>
      <c r="C111" s="26">
        <f t="shared" si="11"/>
        <v>805.36775934225761</v>
      </c>
      <c r="D111" s="26">
        <f t="shared" si="12"/>
        <v>102.06216716510158</v>
      </c>
      <c r="E111" s="26">
        <f t="shared" si="13"/>
        <v>28.625443746559</v>
      </c>
      <c r="F111" s="26">
        <f t="shared" si="14"/>
        <v>18.205809784640824</v>
      </c>
      <c r="G111" s="34">
        <f t="shared" si="16"/>
        <v>18.205809784640824</v>
      </c>
      <c r="H111" s="15"/>
    </row>
    <row r="112" spans="1:8" x14ac:dyDescent="0.3">
      <c r="A112" s="15"/>
      <c r="B112" s="27">
        <f t="shared" si="15"/>
        <v>106.7999999999995</v>
      </c>
      <c r="C112" s="24">
        <f t="shared" si="11"/>
        <v>819.29323554977782</v>
      </c>
      <c r="D112" s="24">
        <f t="shared" si="12"/>
        <v>102.64705543287575</v>
      </c>
      <c r="E112" s="24">
        <f t="shared" si="13"/>
        <v>28.755856466119802</v>
      </c>
      <c r="F112" s="24">
        <f t="shared" si="14"/>
        <v>18.282466164878315</v>
      </c>
      <c r="G112" s="33">
        <f t="shared" si="16"/>
        <v>18.282466164878315</v>
      </c>
      <c r="H112" s="15"/>
    </row>
    <row r="113" spans="1:8" x14ac:dyDescent="0.3">
      <c r="A113" s="15"/>
      <c r="B113" s="25">
        <f t="shared" si="15"/>
        <v>106.89999999999949</v>
      </c>
      <c r="C113" s="26">
        <f t="shared" si="11"/>
        <v>833.29806027048085</v>
      </c>
      <c r="D113" s="26">
        <f t="shared" si="12"/>
        <v>103.2286298060891</v>
      </c>
      <c r="E113" s="26">
        <f t="shared" si="13"/>
        <v>28.885680405916602</v>
      </c>
      <c r="F113" s="26">
        <f t="shared" si="14"/>
        <v>18.35880247252846</v>
      </c>
      <c r="G113" s="34">
        <f t="shared" si="16"/>
        <v>18.35880247252846</v>
      </c>
      <c r="H113" s="15"/>
    </row>
    <row r="114" spans="1:8" x14ac:dyDescent="0.3">
      <c r="A114" s="15"/>
      <c r="B114" s="27">
        <f t="shared" si="15"/>
        <v>106.99999999999949</v>
      </c>
      <c r="C114" s="24">
        <f t="shared" si="11"/>
        <v>847.38178645270273</v>
      </c>
      <c r="D114" s="24">
        <f t="shared" si="12"/>
        <v>103.80694598265241</v>
      </c>
      <c r="E114" s="24">
        <f t="shared" si="13"/>
        <v>29.014923469232603</v>
      </c>
      <c r="F114" s="24">
        <f t="shared" si="14"/>
        <v>18.434822683734009</v>
      </c>
      <c r="G114" s="33">
        <f t="shared" si="16"/>
        <v>18.434822683734009</v>
      </c>
      <c r="H114" s="15"/>
    </row>
    <row r="115" spans="1:8" x14ac:dyDescent="0.3">
      <c r="A115" s="15"/>
      <c r="B115" s="25" t="str">
        <f t="shared" si="15"/>
        <v/>
      </c>
      <c r="C115" s="26" t="str">
        <f t="shared" si="11"/>
        <v/>
      </c>
      <c r="D115" s="26" t="str">
        <f t="shared" si="12"/>
        <v/>
      </c>
      <c r="E115" s="26" t="str">
        <f t="shared" si="13"/>
        <v/>
      </c>
      <c r="F115" s="26" t="str">
        <f t="shared" si="14"/>
        <v/>
      </c>
      <c r="G115" s="34" t="str">
        <f t="shared" si="16"/>
        <v/>
      </c>
      <c r="H115" s="15"/>
    </row>
    <row r="116" spans="1:8" x14ac:dyDescent="0.3">
      <c r="A116" s="15"/>
      <c r="B116" s="27" t="str">
        <f t="shared" si="15"/>
        <v/>
      </c>
      <c r="C116" s="24" t="str">
        <f t="shared" si="11"/>
        <v/>
      </c>
      <c r="D116" s="24" t="str">
        <f t="shared" si="12"/>
        <v/>
      </c>
      <c r="E116" s="24" t="str">
        <f t="shared" si="13"/>
        <v/>
      </c>
      <c r="F116" s="24" t="str">
        <f t="shared" si="14"/>
        <v/>
      </c>
      <c r="G116" s="33" t="str">
        <f t="shared" si="16"/>
        <v/>
      </c>
      <c r="H116" s="15"/>
    </row>
    <row r="117" spans="1:8" x14ac:dyDescent="0.3">
      <c r="A117" s="15"/>
      <c r="B117" s="25" t="str">
        <f t="shared" si="15"/>
        <v/>
      </c>
      <c r="C117" s="26" t="str">
        <f t="shared" si="11"/>
        <v/>
      </c>
      <c r="D117" s="26" t="str">
        <f t="shared" si="12"/>
        <v/>
      </c>
      <c r="E117" s="26" t="str">
        <f t="shared" si="13"/>
        <v/>
      </c>
      <c r="F117" s="26" t="str">
        <f t="shared" si="14"/>
        <v/>
      </c>
      <c r="G117" s="34" t="str">
        <f t="shared" si="16"/>
        <v/>
      </c>
      <c r="H117" s="15"/>
    </row>
    <row r="118" spans="1:8" x14ac:dyDescent="0.3">
      <c r="A118" s="15"/>
      <c r="B118" s="27" t="str">
        <f t="shared" si="15"/>
        <v/>
      </c>
      <c r="C118" s="24" t="str">
        <f t="shared" si="11"/>
        <v/>
      </c>
      <c r="D118" s="24" t="str">
        <f t="shared" si="12"/>
        <v/>
      </c>
      <c r="E118" s="24" t="str">
        <f t="shared" si="13"/>
        <v/>
      </c>
      <c r="F118" s="24" t="str">
        <f t="shared" si="14"/>
        <v/>
      </c>
      <c r="G118" s="33" t="str">
        <f t="shared" si="16"/>
        <v/>
      </c>
      <c r="H118" s="15"/>
    </row>
    <row r="119" spans="1:8" x14ac:dyDescent="0.3">
      <c r="A119" s="15"/>
      <c r="B119" s="25" t="str">
        <f t="shared" si="15"/>
        <v/>
      </c>
      <c r="C119" s="26" t="str">
        <f t="shared" si="11"/>
        <v/>
      </c>
      <c r="D119" s="26" t="str">
        <f t="shared" si="12"/>
        <v/>
      </c>
      <c r="E119" s="26" t="str">
        <f t="shared" si="13"/>
        <v/>
      </c>
      <c r="F119" s="26" t="str">
        <f t="shared" si="14"/>
        <v/>
      </c>
      <c r="G119" s="34" t="str">
        <f t="shared" si="16"/>
        <v/>
      </c>
      <c r="H119" s="15"/>
    </row>
    <row r="120" spans="1:8" x14ac:dyDescent="0.3">
      <c r="A120" s="15"/>
      <c r="B120" s="27" t="str">
        <f t="shared" si="15"/>
        <v/>
      </c>
      <c r="C120" s="24" t="str">
        <f t="shared" ref="C120:C151" si="17">IF($B120="","",3.33*(PI()*(Driser/12))*((B120-ElRiser)^(3/2)))</f>
        <v/>
      </c>
      <c r="D120" s="24" t="str">
        <f t="shared" ref="D120:D153" si="18">IF($B120="","",0.61*(PI()*((Driser/12)^2)*0.25)*SQRT(2*32.2*(B120-ElRiser)))</f>
        <v/>
      </c>
      <c r="E120" s="24" t="str">
        <f t="shared" ref="E120:E153" si="19">IF($B120="","",0.61*(PI()*((Dpipe/12)^2)*0.25)*SQRT(2*32.2*(B120-(ElInlet+(Dpipe/24)))))</f>
        <v/>
      </c>
      <c r="F120" s="24" t="str">
        <f t="shared" ref="F120:F153" si="20">IF($B120="","",IF(TW_max&gt;ElOutlet,(0.25*PI()*((Dpipe/12)^2))*SQRT((2*32.2*($B120-TW_max)/(2+(((5087*(n^2))/(Dpipe^(4/3)))*$C$19)))),(0.25*PI()*((Dpipe/12)^2))*SQRT((2*32.2*($B120-(ElOutlet+(Dpipe/24))))/(2+(((5087*(n^2))/(Dpipe^(4/3)))*$C$19)))))</f>
        <v/>
      </c>
      <c r="G120" s="33" t="str">
        <f t="shared" si="16"/>
        <v/>
      </c>
      <c r="H120" s="15"/>
    </row>
    <row r="121" spans="1:8" x14ac:dyDescent="0.3">
      <c r="A121" s="15"/>
      <c r="B121" s="25" t="str">
        <f t="shared" ref="B121:B153" si="21">IF($B120="","",IF(B120+0.1&lt;=ElDHW,B120+0.1,""))</f>
        <v/>
      </c>
      <c r="C121" s="26" t="str">
        <f t="shared" si="17"/>
        <v/>
      </c>
      <c r="D121" s="26" t="str">
        <f t="shared" si="18"/>
        <v/>
      </c>
      <c r="E121" s="26" t="str">
        <f t="shared" si="19"/>
        <v/>
      </c>
      <c r="F121" s="26" t="str">
        <f t="shared" si="20"/>
        <v/>
      </c>
      <c r="G121" s="34" t="str">
        <f t="shared" si="16"/>
        <v/>
      </c>
      <c r="H121" s="15"/>
    </row>
    <row r="122" spans="1:8" x14ac:dyDescent="0.3">
      <c r="A122" s="15"/>
      <c r="B122" s="27" t="str">
        <f t="shared" si="21"/>
        <v/>
      </c>
      <c r="C122" s="24" t="str">
        <f t="shared" si="17"/>
        <v/>
      </c>
      <c r="D122" s="24" t="str">
        <f t="shared" si="18"/>
        <v/>
      </c>
      <c r="E122" s="24" t="str">
        <f t="shared" si="19"/>
        <v/>
      </c>
      <c r="F122" s="24" t="str">
        <f t="shared" si="20"/>
        <v/>
      </c>
      <c r="G122" s="33" t="str">
        <f t="shared" si="16"/>
        <v/>
      </c>
      <c r="H122" s="15"/>
    </row>
    <row r="123" spans="1:8" x14ac:dyDescent="0.3">
      <c r="A123" s="15"/>
      <c r="B123" s="25" t="str">
        <f t="shared" si="21"/>
        <v/>
      </c>
      <c r="C123" s="26" t="str">
        <f t="shared" si="17"/>
        <v/>
      </c>
      <c r="D123" s="26" t="str">
        <f t="shared" si="18"/>
        <v/>
      </c>
      <c r="E123" s="26" t="str">
        <f t="shared" si="19"/>
        <v/>
      </c>
      <c r="F123" s="26" t="str">
        <f t="shared" si="20"/>
        <v/>
      </c>
      <c r="G123" s="34" t="str">
        <f t="shared" si="16"/>
        <v/>
      </c>
      <c r="H123" s="15"/>
    </row>
    <row r="124" spans="1:8" x14ac:dyDescent="0.3">
      <c r="A124" s="15"/>
      <c r="B124" s="27" t="str">
        <f t="shared" si="21"/>
        <v/>
      </c>
      <c r="C124" s="24" t="str">
        <f t="shared" si="17"/>
        <v/>
      </c>
      <c r="D124" s="24" t="str">
        <f t="shared" si="18"/>
        <v/>
      </c>
      <c r="E124" s="24" t="str">
        <f t="shared" si="19"/>
        <v/>
      </c>
      <c r="F124" s="24" t="str">
        <f t="shared" si="20"/>
        <v/>
      </c>
      <c r="G124" s="33" t="str">
        <f t="shared" si="16"/>
        <v/>
      </c>
      <c r="H124" s="15"/>
    </row>
    <row r="125" spans="1:8" x14ac:dyDescent="0.3">
      <c r="A125" s="15"/>
      <c r="B125" s="25" t="str">
        <f t="shared" si="21"/>
        <v/>
      </c>
      <c r="C125" s="26" t="str">
        <f t="shared" si="17"/>
        <v/>
      </c>
      <c r="D125" s="26" t="str">
        <f t="shared" si="18"/>
        <v/>
      </c>
      <c r="E125" s="26" t="str">
        <f t="shared" si="19"/>
        <v/>
      </c>
      <c r="F125" s="26" t="str">
        <f t="shared" si="20"/>
        <v/>
      </c>
      <c r="G125" s="34" t="str">
        <f t="shared" si="16"/>
        <v/>
      </c>
      <c r="H125" s="15"/>
    </row>
    <row r="126" spans="1:8" x14ac:dyDescent="0.3">
      <c r="A126" s="15"/>
      <c r="B126" s="27" t="str">
        <f t="shared" si="21"/>
        <v/>
      </c>
      <c r="C126" s="24" t="str">
        <f t="shared" si="17"/>
        <v/>
      </c>
      <c r="D126" s="24" t="str">
        <f t="shared" si="18"/>
        <v/>
      </c>
      <c r="E126" s="24" t="str">
        <f t="shared" si="19"/>
        <v/>
      </c>
      <c r="F126" s="24" t="str">
        <f t="shared" si="20"/>
        <v/>
      </c>
      <c r="G126" s="33" t="str">
        <f t="shared" si="16"/>
        <v/>
      </c>
      <c r="H126" s="15"/>
    </row>
    <row r="127" spans="1:8" x14ac:dyDescent="0.3">
      <c r="A127" s="15"/>
      <c r="B127" s="25" t="str">
        <f t="shared" si="21"/>
        <v/>
      </c>
      <c r="C127" s="26" t="str">
        <f t="shared" si="17"/>
        <v/>
      </c>
      <c r="D127" s="26" t="str">
        <f t="shared" si="18"/>
        <v/>
      </c>
      <c r="E127" s="26" t="str">
        <f t="shared" si="19"/>
        <v/>
      </c>
      <c r="F127" s="26" t="str">
        <f t="shared" si="20"/>
        <v/>
      </c>
      <c r="G127" s="34" t="str">
        <f t="shared" si="16"/>
        <v/>
      </c>
      <c r="H127" s="15"/>
    </row>
    <row r="128" spans="1:8" x14ac:dyDescent="0.3">
      <c r="A128" s="15"/>
      <c r="B128" s="27" t="str">
        <f t="shared" si="21"/>
        <v/>
      </c>
      <c r="C128" s="24" t="str">
        <f t="shared" si="17"/>
        <v/>
      </c>
      <c r="D128" s="24" t="str">
        <f t="shared" si="18"/>
        <v/>
      </c>
      <c r="E128" s="24" t="str">
        <f t="shared" si="19"/>
        <v/>
      </c>
      <c r="F128" s="24" t="str">
        <f t="shared" si="20"/>
        <v/>
      </c>
      <c r="G128" s="33" t="str">
        <f t="shared" si="16"/>
        <v/>
      </c>
      <c r="H128" s="15"/>
    </row>
    <row r="129" spans="1:8" x14ac:dyDescent="0.3">
      <c r="A129" s="15"/>
      <c r="B129" s="25" t="str">
        <f t="shared" si="21"/>
        <v/>
      </c>
      <c r="C129" s="26" t="str">
        <f t="shared" si="17"/>
        <v/>
      </c>
      <c r="D129" s="26" t="str">
        <f t="shared" si="18"/>
        <v/>
      </c>
      <c r="E129" s="26" t="str">
        <f t="shared" si="19"/>
        <v/>
      </c>
      <c r="F129" s="26" t="str">
        <f t="shared" si="20"/>
        <v/>
      </c>
      <c r="G129" s="34" t="str">
        <f t="shared" si="16"/>
        <v/>
      </c>
      <c r="H129" s="15"/>
    </row>
    <row r="130" spans="1:8" x14ac:dyDescent="0.3">
      <c r="A130" s="15"/>
      <c r="B130" s="27" t="str">
        <f t="shared" si="21"/>
        <v/>
      </c>
      <c r="C130" s="24" t="str">
        <f t="shared" si="17"/>
        <v/>
      </c>
      <c r="D130" s="24" t="str">
        <f t="shared" si="18"/>
        <v/>
      </c>
      <c r="E130" s="24" t="str">
        <f t="shared" si="19"/>
        <v/>
      </c>
      <c r="F130" s="24" t="str">
        <f t="shared" si="20"/>
        <v/>
      </c>
      <c r="G130" s="33" t="str">
        <f t="shared" si="16"/>
        <v/>
      </c>
      <c r="H130" s="15"/>
    </row>
    <row r="131" spans="1:8" x14ac:dyDescent="0.3">
      <c r="A131" s="15"/>
      <c r="B131" s="25" t="str">
        <f t="shared" si="21"/>
        <v/>
      </c>
      <c r="C131" s="26" t="str">
        <f t="shared" si="17"/>
        <v/>
      </c>
      <c r="D131" s="26" t="str">
        <f t="shared" si="18"/>
        <v/>
      </c>
      <c r="E131" s="26" t="str">
        <f t="shared" si="19"/>
        <v/>
      </c>
      <c r="F131" s="26" t="str">
        <f t="shared" si="20"/>
        <v/>
      </c>
      <c r="G131" s="34" t="str">
        <f t="shared" si="16"/>
        <v/>
      </c>
      <c r="H131" s="15"/>
    </row>
    <row r="132" spans="1:8" x14ac:dyDescent="0.3">
      <c r="A132" s="15"/>
      <c r="B132" s="27" t="str">
        <f t="shared" si="21"/>
        <v/>
      </c>
      <c r="C132" s="24" t="str">
        <f t="shared" si="17"/>
        <v/>
      </c>
      <c r="D132" s="24" t="str">
        <f t="shared" si="18"/>
        <v/>
      </c>
      <c r="E132" s="24" t="str">
        <f t="shared" si="19"/>
        <v/>
      </c>
      <c r="F132" s="24" t="str">
        <f t="shared" si="20"/>
        <v/>
      </c>
      <c r="G132" s="33" t="str">
        <f t="shared" si="16"/>
        <v/>
      </c>
      <c r="H132" s="15"/>
    </row>
    <row r="133" spans="1:8" x14ac:dyDescent="0.3">
      <c r="A133" s="15"/>
      <c r="B133" s="25" t="str">
        <f t="shared" si="21"/>
        <v/>
      </c>
      <c r="C133" s="26" t="str">
        <f t="shared" si="17"/>
        <v/>
      </c>
      <c r="D133" s="26" t="str">
        <f t="shared" si="18"/>
        <v/>
      </c>
      <c r="E133" s="26" t="str">
        <f t="shared" si="19"/>
        <v/>
      </c>
      <c r="F133" s="26" t="str">
        <f t="shared" si="20"/>
        <v/>
      </c>
      <c r="G133" s="34" t="str">
        <f t="shared" si="16"/>
        <v/>
      </c>
      <c r="H133" s="15"/>
    </row>
    <row r="134" spans="1:8" x14ac:dyDescent="0.3">
      <c r="A134" s="15"/>
      <c r="B134" s="27" t="str">
        <f t="shared" si="21"/>
        <v/>
      </c>
      <c r="C134" s="24" t="str">
        <f t="shared" si="17"/>
        <v/>
      </c>
      <c r="D134" s="24" t="str">
        <f t="shared" si="18"/>
        <v/>
      </c>
      <c r="E134" s="24" t="str">
        <f t="shared" si="19"/>
        <v/>
      </c>
      <c r="F134" s="24" t="str">
        <f t="shared" si="20"/>
        <v/>
      </c>
      <c r="G134" s="33" t="str">
        <f t="shared" si="16"/>
        <v/>
      </c>
      <c r="H134" s="15"/>
    </row>
    <row r="135" spans="1:8" x14ac:dyDescent="0.3">
      <c r="A135" s="15"/>
      <c r="B135" s="25" t="str">
        <f t="shared" si="21"/>
        <v/>
      </c>
      <c r="C135" s="26" t="str">
        <f t="shared" si="17"/>
        <v/>
      </c>
      <c r="D135" s="26" t="str">
        <f t="shared" si="18"/>
        <v/>
      </c>
      <c r="E135" s="26" t="str">
        <f t="shared" si="19"/>
        <v/>
      </c>
      <c r="F135" s="26" t="str">
        <f t="shared" si="20"/>
        <v/>
      </c>
      <c r="G135" s="34" t="str">
        <f t="shared" si="16"/>
        <v/>
      </c>
      <c r="H135" s="15"/>
    </row>
    <row r="136" spans="1:8" x14ac:dyDescent="0.3">
      <c r="A136" s="15"/>
      <c r="B136" s="27" t="str">
        <f t="shared" si="21"/>
        <v/>
      </c>
      <c r="C136" s="24" t="str">
        <f t="shared" si="17"/>
        <v/>
      </c>
      <c r="D136" s="24" t="str">
        <f t="shared" si="18"/>
        <v/>
      </c>
      <c r="E136" s="24" t="str">
        <f t="shared" si="19"/>
        <v/>
      </c>
      <c r="F136" s="24" t="str">
        <f t="shared" si="20"/>
        <v/>
      </c>
      <c r="G136" s="33" t="str">
        <f t="shared" si="16"/>
        <v/>
      </c>
      <c r="H136" s="15"/>
    </row>
    <row r="137" spans="1:8" x14ac:dyDescent="0.3">
      <c r="A137" s="15"/>
      <c r="B137" s="25" t="str">
        <f t="shared" si="21"/>
        <v/>
      </c>
      <c r="C137" s="26" t="str">
        <f t="shared" si="17"/>
        <v/>
      </c>
      <c r="D137" s="26" t="str">
        <f t="shared" si="18"/>
        <v/>
      </c>
      <c r="E137" s="26" t="str">
        <f t="shared" si="19"/>
        <v/>
      </c>
      <c r="F137" s="26" t="str">
        <f t="shared" si="20"/>
        <v/>
      </c>
      <c r="G137" s="34" t="str">
        <f t="shared" si="16"/>
        <v/>
      </c>
      <c r="H137" s="15"/>
    </row>
    <row r="138" spans="1:8" x14ac:dyDescent="0.3">
      <c r="A138" s="15"/>
      <c r="B138" s="27" t="str">
        <f t="shared" si="21"/>
        <v/>
      </c>
      <c r="C138" s="24" t="str">
        <f t="shared" si="17"/>
        <v/>
      </c>
      <c r="D138" s="24" t="str">
        <f t="shared" si="18"/>
        <v/>
      </c>
      <c r="E138" s="24" t="str">
        <f t="shared" si="19"/>
        <v/>
      </c>
      <c r="F138" s="24" t="str">
        <f t="shared" si="20"/>
        <v/>
      </c>
      <c r="G138" s="33" t="str">
        <f t="shared" si="16"/>
        <v/>
      </c>
      <c r="H138" s="15"/>
    </row>
    <row r="139" spans="1:8" x14ac:dyDescent="0.3">
      <c r="A139" s="15"/>
      <c r="B139" s="25" t="str">
        <f t="shared" si="21"/>
        <v/>
      </c>
      <c r="C139" s="26" t="str">
        <f t="shared" si="17"/>
        <v/>
      </c>
      <c r="D139" s="26" t="str">
        <f t="shared" si="18"/>
        <v/>
      </c>
      <c r="E139" s="26" t="str">
        <f t="shared" si="19"/>
        <v/>
      </c>
      <c r="F139" s="26" t="str">
        <f t="shared" si="20"/>
        <v/>
      </c>
      <c r="G139" s="34" t="str">
        <f t="shared" si="16"/>
        <v/>
      </c>
      <c r="H139" s="15"/>
    </row>
    <row r="140" spans="1:8" x14ac:dyDescent="0.3">
      <c r="A140" s="15"/>
      <c r="B140" s="27" t="str">
        <f t="shared" si="21"/>
        <v/>
      </c>
      <c r="C140" s="24" t="str">
        <f t="shared" si="17"/>
        <v/>
      </c>
      <c r="D140" s="24" t="str">
        <f t="shared" si="18"/>
        <v/>
      </c>
      <c r="E140" s="24" t="str">
        <f t="shared" si="19"/>
        <v/>
      </c>
      <c r="F140" s="24" t="str">
        <f t="shared" si="20"/>
        <v/>
      </c>
      <c r="G140" s="33" t="str">
        <f t="shared" si="16"/>
        <v/>
      </c>
      <c r="H140" s="15"/>
    </row>
    <row r="141" spans="1:8" x14ac:dyDescent="0.3">
      <c r="A141" s="15"/>
      <c r="B141" s="25" t="str">
        <f t="shared" si="21"/>
        <v/>
      </c>
      <c r="C141" s="26" t="str">
        <f t="shared" si="17"/>
        <v/>
      </c>
      <c r="D141" s="26" t="str">
        <f t="shared" si="18"/>
        <v/>
      </c>
      <c r="E141" s="26" t="str">
        <f t="shared" si="19"/>
        <v/>
      </c>
      <c r="F141" s="26" t="str">
        <f t="shared" si="20"/>
        <v/>
      </c>
      <c r="G141" s="34" t="str">
        <f t="shared" si="16"/>
        <v/>
      </c>
      <c r="H141" s="15"/>
    </row>
    <row r="142" spans="1:8" x14ac:dyDescent="0.3">
      <c r="A142" s="15"/>
      <c r="B142" s="27" t="str">
        <f t="shared" si="21"/>
        <v/>
      </c>
      <c r="C142" s="24" t="str">
        <f t="shared" si="17"/>
        <v/>
      </c>
      <c r="D142" s="24" t="str">
        <f t="shared" si="18"/>
        <v/>
      </c>
      <c r="E142" s="24" t="str">
        <f t="shared" si="19"/>
        <v/>
      </c>
      <c r="F142" s="24" t="str">
        <f t="shared" si="20"/>
        <v/>
      </c>
      <c r="G142" s="33" t="str">
        <f t="shared" si="16"/>
        <v/>
      </c>
      <c r="H142" s="15"/>
    </row>
    <row r="143" spans="1:8" x14ac:dyDescent="0.3">
      <c r="A143" s="15"/>
      <c r="B143" s="25" t="str">
        <f t="shared" si="21"/>
        <v/>
      </c>
      <c r="C143" s="26" t="str">
        <f t="shared" si="17"/>
        <v/>
      </c>
      <c r="D143" s="26" t="str">
        <f t="shared" si="18"/>
        <v/>
      </c>
      <c r="E143" s="26" t="str">
        <f t="shared" si="19"/>
        <v/>
      </c>
      <c r="F143" s="26" t="str">
        <f t="shared" si="20"/>
        <v/>
      </c>
      <c r="G143" s="34" t="str">
        <f t="shared" si="16"/>
        <v/>
      </c>
      <c r="H143" s="15"/>
    </row>
    <row r="144" spans="1:8" x14ac:dyDescent="0.3">
      <c r="A144" s="15"/>
      <c r="B144" s="27" t="str">
        <f t="shared" si="21"/>
        <v/>
      </c>
      <c r="C144" s="24" t="str">
        <f t="shared" si="17"/>
        <v/>
      </c>
      <c r="D144" s="24" t="str">
        <f t="shared" si="18"/>
        <v/>
      </c>
      <c r="E144" s="24" t="str">
        <f t="shared" si="19"/>
        <v/>
      </c>
      <c r="F144" s="24" t="str">
        <f t="shared" si="20"/>
        <v/>
      </c>
      <c r="G144" s="33" t="str">
        <f t="shared" si="16"/>
        <v/>
      </c>
      <c r="H144" s="15"/>
    </row>
    <row r="145" spans="1:8" x14ac:dyDescent="0.3">
      <c r="A145" s="15"/>
      <c r="B145" s="25" t="str">
        <f t="shared" si="21"/>
        <v/>
      </c>
      <c r="C145" s="26" t="str">
        <f t="shared" si="17"/>
        <v/>
      </c>
      <c r="D145" s="26" t="str">
        <f t="shared" si="18"/>
        <v/>
      </c>
      <c r="E145" s="26" t="str">
        <f t="shared" si="19"/>
        <v/>
      </c>
      <c r="F145" s="26" t="str">
        <f t="shared" si="20"/>
        <v/>
      </c>
      <c r="G145" s="34" t="str">
        <f t="shared" si="16"/>
        <v/>
      </c>
      <c r="H145" s="15"/>
    </row>
    <row r="146" spans="1:8" x14ac:dyDescent="0.3">
      <c r="A146" s="15"/>
      <c r="B146" s="27" t="str">
        <f t="shared" si="21"/>
        <v/>
      </c>
      <c r="C146" s="24" t="str">
        <f t="shared" si="17"/>
        <v/>
      </c>
      <c r="D146" s="24" t="str">
        <f t="shared" si="18"/>
        <v/>
      </c>
      <c r="E146" s="24" t="str">
        <f t="shared" si="19"/>
        <v/>
      </c>
      <c r="F146" s="24" t="str">
        <f t="shared" si="20"/>
        <v/>
      </c>
      <c r="G146" s="33" t="str">
        <f t="shared" si="16"/>
        <v/>
      </c>
      <c r="H146" s="15"/>
    </row>
    <row r="147" spans="1:8" x14ac:dyDescent="0.3">
      <c r="A147" s="15"/>
      <c r="B147" s="25" t="str">
        <f t="shared" si="21"/>
        <v/>
      </c>
      <c r="C147" s="26" t="str">
        <f t="shared" si="17"/>
        <v/>
      </c>
      <c r="D147" s="26" t="str">
        <f t="shared" si="18"/>
        <v/>
      </c>
      <c r="E147" s="26" t="str">
        <f t="shared" si="19"/>
        <v/>
      </c>
      <c r="F147" s="26" t="str">
        <f t="shared" si="20"/>
        <v/>
      </c>
      <c r="G147" s="34" t="str">
        <f t="shared" si="16"/>
        <v/>
      </c>
      <c r="H147" s="15"/>
    </row>
    <row r="148" spans="1:8" x14ac:dyDescent="0.3">
      <c r="A148" s="15"/>
      <c r="B148" s="27" t="str">
        <f t="shared" si="21"/>
        <v/>
      </c>
      <c r="C148" s="24" t="str">
        <f t="shared" si="17"/>
        <v/>
      </c>
      <c r="D148" s="24" t="str">
        <f t="shared" si="18"/>
        <v/>
      </c>
      <c r="E148" s="24" t="str">
        <f t="shared" si="19"/>
        <v/>
      </c>
      <c r="F148" s="24" t="str">
        <f t="shared" si="20"/>
        <v/>
      </c>
      <c r="G148" s="33" t="str">
        <f t="shared" si="16"/>
        <v/>
      </c>
      <c r="H148" s="15"/>
    </row>
    <row r="149" spans="1:8" x14ac:dyDescent="0.3">
      <c r="A149" s="15"/>
      <c r="B149" s="25" t="str">
        <f t="shared" si="21"/>
        <v/>
      </c>
      <c r="C149" s="26" t="str">
        <f t="shared" si="17"/>
        <v/>
      </c>
      <c r="D149" s="26" t="str">
        <f t="shared" si="18"/>
        <v/>
      </c>
      <c r="E149" s="26" t="str">
        <f t="shared" si="19"/>
        <v/>
      </c>
      <c r="F149" s="26" t="str">
        <f t="shared" si="20"/>
        <v/>
      </c>
      <c r="G149" s="34" t="str">
        <f t="shared" si="16"/>
        <v/>
      </c>
      <c r="H149" s="15"/>
    </row>
    <row r="150" spans="1:8" x14ac:dyDescent="0.3">
      <c r="A150" s="15"/>
      <c r="B150" s="27" t="str">
        <f t="shared" si="21"/>
        <v/>
      </c>
      <c r="C150" s="24" t="str">
        <f t="shared" si="17"/>
        <v/>
      </c>
      <c r="D150" s="24" t="str">
        <f t="shared" si="18"/>
        <v/>
      </c>
      <c r="E150" s="24" t="str">
        <f t="shared" si="19"/>
        <v/>
      </c>
      <c r="F150" s="24" t="str">
        <f t="shared" si="20"/>
        <v/>
      </c>
      <c r="G150" s="33" t="str">
        <f t="shared" si="16"/>
        <v/>
      </c>
      <c r="H150" s="15"/>
    </row>
    <row r="151" spans="1:8" x14ac:dyDescent="0.3">
      <c r="A151" s="15"/>
      <c r="B151" s="25" t="str">
        <f t="shared" si="21"/>
        <v/>
      </c>
      <c r="C151" s="26" t="str">
        <f t="shared" si="17"/>
        <v/>
      </c>
      <c r="D151" s="26" t="str">
        <f t="shared" si="18"/>
        <v/>
      </c>
      <c r="E151" s="26" t="str">
        <f t="shared" si="19"/>
        <v/>
      </c>
      <c r="F151" s="26" t="str">
        <f t="shared" si="20"/>
        <v/>
      </c>
      <c r="G151" s="34" t="str">
        <f t="shared" si="16"/>
        <v/>
      </c>
      <c r="H151" s="15"/>
    </row>
    <row r="152" spans="1:8" x14ac:dyDescent="0.3">
      <c r="A152" s="15"/>
      <c r="B152" s="27" t="str">
        <f t="shared" si="21"/>
        <v/>
      </c>
      <c r="C152" s="24" t="str">
        <f t="shared" ref="C152:C183" si="22">IF($B152="","",3.33*(PI()*(Driser/12))*((B152-ElRiser)^(3/2)))</f>
        <v/>
      </c>
      <c r="D152" s="24" t="str">
        <f t="shared" si="18"/>
        <v/>
      </c>
      <c r="E152" s="24" t="str">
        <f t="shared" si="19"/>
        <v/>
      </c>
      <c r="F152" s="24" t="str">
        <f t="shared" si="20"/>
        <v/>
      </c>
      <c r="G152" s="33" t="str">
        <f t="shared" si="16"/>
        <v/>
      </c>
      <c r="H152" s="15"/>
    </row>
    <row r="153" spans="1:8" x14ac:dyDescent="0.3">
      <c r="A153" s="15"/>
      <c r="B153" s="25" t="str">
        <f t="shared" si="21"/>
        <v/>
      </c>
      <c r="C153" s="26" t="str">
        <f t="shared" si="22"/>
        <v/>
      </c>
      <c r="D153" s="26" t="str">
        <f t="shared" si="18"/>
        <v/>
      </c>
      <c r="E153" s="26" t="str">
        <f t="shared" si="19"/>
        <v/>
      </c>
      <c r="F153" s="26" t="str">
        <f t="shared" si="20"/>
        <v/>
      </c>
      <c r="G153" s="34" t="str">
        <f t="shared" si="16"/>
        <v/>
      </c>
      <c r="H153" s="15"/>
    </row>
  </sheetData>
  <sheetProtection sheet="1" objects="1" scenarios="1" selectLockedCells="1"/>
  <protectedRanges>
    <protectedRange sqref="C2:C9 H6 C12:C18" name="Range1"/>
  </protectedRanges>
  <dataValidations count="2">
    <dataValidation allowBlank="1" showInputMessage="1" showErrorMessage="1" promptTitle="Manning's n-value" prompt="Corrugated Alum. = 0.025" sqref="C4" xr:uid="{C0718C42-54FF-43EB-80DA-7E665263C341}"/>
    <dataValidation allowBlank="1" showInputMessage="1" sqref="H6" xr:uid="{4168BDA9-3607-4FDB-80E5-DD5B41F59886}"/>
  </dataValidations>
  <pageMargins left="0.25" right="0.25" top="0.75" bottom="0.75" header="0.3" footer="0.3"/>
  <pageSetup orientation="portrait" horizontalDpi="1200" verticalDpi="1200" r:id="rId1"/>
  <headerFooter>
    <oddHeader>&amp;LProject:_________________________
Date:___________________________&amp;CDesigned By: ________________________
Date: _______________________&amp;RChecked By:___________________________
Date:___________________________</oddHeader>
    <oddFooter>&amp;L&amp;"-,Italic"&amp;P&amp;R&amp;"-,Italic"
&amp;T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8637F-EE7B-4AA4-8E7F-90CE3B731B31}">
  <dimension ref="A1"/>
  <sheetViews>
    <sheetView showGridLines="0" workbookViewId="0">
      <selection activeCell="N50" sqref="N50"/>
    </sheetView>
  </sheetViews>
  <sheetFormatPr defaultRowHeight="13.8" x14ac:dyDescent="0.3"/>
  <sheetData/>
  <sheetProtection sheet="1" objects="1" scenarios="1" selectLockedCells="1" selectUn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DE81FE51F2B4E923035298591B0DB" ma:contentTypeVersion="36" ma:contentTypeDescription="Create a new document." ma:contentTypeScope="" ma:versionID="2e2ffc5e528023a89ae8d27030973abd">
  <xsd:schema xmlns:xsd="http://www.w3.org/2001/XMLSchema" xmlns:xs="http://www.w3.org/2001/XMLSchema" xmlns:p="http://schemas.microsoft.com/office/2006/metadata/properties" xmlns:ns2="fc42cbfa-5a00-4c34-a641-8631d52a3b08" xmlns:ns3="9e9cc577-1c42-4ca9-b526-dc9ef4f3583b" targetNamespace="http://schemas.microsoft.com/office/2006/metadata/properties" ma:root="true" ma:fieldsID="586b14280ee9043590662a8e4f673d5c" ns2:_="" ns3:_="">
    <xsd:import namespace="fc42cbfa-5a00-4c34-a641-8631d52a3b08"/>
    <xsd:import namespace="9e9cc577-1c42-4ca9-b526-dc9ef4f3583b"/>
    <xsd:element name="properties">
      <xsd:complexType>
        <xsd:sequence>
          <xsd:element name="documentManagement">
            <xsd:complexType>
              <xsd:all>
                <xsd:element ref="ns2:UpLoad_x0020_Dat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2cbfa-5a00-4c34-a641-8631d52a3b08" elementFormDefault="qualified">
    <xsd:import namespace="http://schemas.microsoft.com/office/2006/documentManagement/types"/>
    <xsd:import namespace="http://schemas.microsoft.com/office/infopath/2007/PartnerControls"/>
    <xsd:element name="UpLoad_x0020_Date" ma:index="9" nillable="true" ma:displayName="UpLoad Date" ma:format="DateOnly" ma:internalName="UpLoad_x0020_Date">
      <xsd:simpleType>
        <xsd:restriction base="dms:DateTime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cc577-1c42-4ca9-b526-dc9ef4f358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2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Load_x0020_Date xmlns="fc42cbfa-5a00-4c34-a641-8631d52a3b08" xsi:nil="true"/>
  </documentManagement>
</p:properties>
</file>

<file path=customXml/itemProps1.xml><?xml version="1.0" encoding="utf-8"?>
<ds:datastoreItem xmlns:ds="http://schemas.openxmlformats.org/officeDocument/2006/customXml" ds:itemID="{127F4647-C14C-40DB-92E9-63B35A925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42cbfa-5a00-4c34-a641-8631d52a3b08"/>
    <ds:schemaRef ds:uri="9e9cc577-1c42-4ca9-b526-dc9ef4f358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645EA3-A187-4FF9-9FC8-F7CAD9118F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847A07-0E74-4C0F-B9EA-8DC52538F54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c42cbfa-5a00-4c34-a641-8631d52a3b08"/>
    <ds:schemaRef ds:uri="9e9cc577-1c42-4ca9-b526-dc9ef4f3583b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34</vt:i4>
      </vt:variant>
    </vt:vector>
  </HeadingPairs>
  <TitlesOfParts>
    <vt:vector size="37" baseType="lpstr">
      <vt:lpstr>RECT PIPE DROP</vt:lpstr>
      <vt:lpstr>CIRCULAR PIPE DROP</vt:lpstr>
      <vt:lpstr>REFERENCES</vt:lpstr>
      <vt:lpstr>'CIRCULAR PIPE DROP'!Dpipe</vt:lpstr>
      <vt:lpstr>'RECT PIPE DROP'!Dpipe</vt:lpstr>
      <vt:lpstr>'CIRCULAR PIPE DROP'!Driser</vt:lpstr>
      <vt:lpstr>'CIRCULAR PIPE DROP'!DS_SS</vt:lpstr>
      <vt:lpstr>'RECT PIPE DROP'!DS_SS</vt:lpstr>
      <vt:lpstr>'CIRCULAR PIPE DROP'!ElAux</vt:lpstr>
      <vt:lpstr>'CIRCULAR PIPE DROP'!ElDHW</vt:lpstr>
      <vt:lpstr>'RECT PIPE DROP'!ElDHW</vt:lpstr>
      <vt:lpstr>'CIRCULAR PIPE DROP'!ElInlet</vt:lpstr>
      <vt:lpstr>'RECT PIPE DROP'!ElInlet</vt:lpstr>
      <vt:lpstr>'CIRCULAR PIPE DROP'!ElOutlet</vt:lpstr>
      <vt:lpstr>'RECT PIPE DROP'!ElOutlet</vt:lpstr>
      <vt:lpstr>'CIRCULAR PIPE DROP'!ElRiser</vt:lpstr>
      <vt:lpstr>'RECT PIPE DROP'!ElRiser</vt:lpstr>
      <vt:lpstr>'CIRCULAR PIPE DROP'!ElTOD</vt:lpstr>
      <vt:lpstr>'RECT PIPE DROP'!ElTOD</vt:lpstr>
      <vt:lpstr>'CIRCULAR PIPE DROP'!ElToe</vt:lpstr>
      <vt:lpstr>'RECT PIPE DROP'!ElToe</vt:lpstr>
      <vt:lpstr>'CIRCULAR PIPE DROP'!Lex</vt:lpstr>
      <vt:lpstr>'RECT PIPE DROP'!Lex</vt:lpstr>
      <vt:lpstr>'RECT PIPE DROP'!Lriser</vt:lpstr>
      <vt:lpstr>'CIRCULAR PIPE DROP'!n</vt:lpstr>
      <vt:lpstr>'RECT PIPE DROP'!n</vt:lpstr>
      <vt:lpstr>'CIRCULAR PIPE DROP'!Print_Area</vt:lpstr>
      <vt:lpstr>'RECT PIPE DROP'!Print_Area</vt:lpstr>
      <vt:lpstr>'CIRCULAR PIPE DROP'!theta</vt:lpstr>
      <vt:lpstr>'RECT PIPE DROP'!theta</vt:lpstr>
      <vt:lpstr>'CIRCULAR PIPE DROP'!TW_max</vt:lpstr>
      <vt:lpstr>'RECT PIPE DROP'!TW_max</vt:lpstr>
      <vt:lpstr>'CIRCULAR PIPE DROP'!TWdam</vt:lpstr>
      <vt:lpstr>'RECT PIPE DROP'!TWdam</vt:lpstr>
      <vt:lpstr>'CIRCULAR PIPE DROP'!US_SS</vt:lpstr>
      <vt:lpstr>'RECT PIPE DROP'!US_SS</vt:lpstr>
      <vt:lpstr>'RECT PIPE DROP'!Wriser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Dieguez, Jacob - NRCS, Frederick, MD</dc:creator>
  <cp:lastModifiedBy>Dieguez, Jacob - NRCS, Annapolis, MD</cp:lastModifiedBy>
  <cp:lastPrinted>2020-05-14T19:21:10Z</cp:lastPrinted>
  <dcterms:created xsi:type="dcterms:W3CDTF">2017-03-16T13:55:38Z</dcterms:created>
  <dcterms:modified xsi:type="dcterms:W3CDTF">2020-05-21T20:19:20Z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0x010100130DE81FE51F2B4E923035298591B0DB</vt:lpwstr>
  </property>
</Properties>
</file>