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Federal\Engineering Design\Spreadsheets\"/>
    </mc:Choice>
  </mc:AlternateContent>
  <xr:revisionPtr revIDLastSave="0" documentId="13_ncr:1_{498EAC92-C451-4BE1-834D-6B55B1DB7382}" xr6:coauthVersionLast="44" xr6:coauthVersionMax="44" xr10:uidLastSave="{00000000-0000-0000-0000-000000000000}"/>
  <bookViews>
    <workbookView xWindow="22932" yWindow="-2580" windowWidth="23256" windowHeight="14160" xr2:uid="{00000000-000D-0000-FFFF-FFFF00000000}"/>
  </bookViews>
  <sheets>
    <sheet name="INSTRUCTIONS" sheetId="10" r:id="rId1"/>
    <sheet name="RECTANGULAR RISER" sheetId="1" r:id="rId2"/>
    <sheet name="CIRCULAR RISER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23" i="1"/>
  <c r="J20" i="1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0" i="7"/>
  <c r="D17" i="7"/>
  <c r="C17" i="7"/>
  <c r="C23" i="7" s="1"/>
  <c r="B23" i="7"/>
  <c r="B24" i="7" s="1"/>
  <c r="K20" i="7"/>
  <c r="H17" i="7"/>
  <c r="B17" i="7"/>
  <c r="K20" i="1"/>
  <c r="B25" i="7" l="1"/>
  <c r="H24" i="7"/>
  <c r="G24" i="7"/>
  <c r="I24" i="7" s="1"/>
  <c r="D24" i="7"/>
  <c r="C24" i="7"/>
  <c r="I23" i="7"/>
  <c r="D23" i="7"/>
  <c r="G23" i="7"/>
  <c r="H23" i="7"/>
  <c r="C17" i="1"/>
  <c r="B17" i="1"/>
  <c r="B23" i="1"/>
  <c r="K23" i="7" l="1"/>
  <c r="K24" i="7"/>
  <c r="B26" i="7"/>
  <c r="H25" i="7"/>
  <c r="G25" i="7"/>
  <c r="I25" i="7" s="1"/>
  <c r="D25" i="7"/>
  <c r="C25" i="7"/>
  <c r="B24" i="1"/>
  <c r="G23" i="1"/>
  <c r="H23" i="1"/>
  <c r="C23" i="1"/>
  <c r="H17" i="1"/>
  <c r="I23" i="1" s="1"/>
  <c r="D17" i="1"/>
  <c r="D23" i="1" s="1"/>
  <c r="K23" i="1" l="1"/>
  <c r="K25" i="7"/>
  <c r="B27" i="7"/>
  <c r="H26" i="7"/>
  <c r="C26" i="7"/>
  <c r="G26" i="7"/>
  <c r="I26" i="7" s="1"/>
  <c r="D26" i="7"/>
  <c r="C24" i="1"/>
  <c r="B25" i="1"/>
  <c r="H24" i="1"/>
  <c r="G24" i="1"/>
  <c r="I24" i="1" s="1"/>
  <c r="D25" i="1"/>
  <c r="D24" i="1"/>
  <c r="K24" i="1" l="1"/>
  <c r="K26" i="7"/>
  <c r="B28" i="7"/>
  <c r="H27" i="7"/>
  <c r="C27" i="7"/>
  <c r="G27" i="7"/>
  <c r="I27" i="7" s="1"/>
  <c r="D27" i="7"/>
  <c r="B26" i="1"/>
  <c r="H25" i="1"/>
  <c r="G25" i="1"/>
  <c r="I25" i="1" s="1"/>
  <c r="C25" i="1"/>
  <c r="K25" i="1" l="1"/>
  <c r="K27" i="7"/>
  <c r="B29" i="7"/>
  <c r="H28" i="7"/>
  <c r="C28" i="7"/>
  <c r="G28" i="7"/>
  <c r="I28" i="7" s="1"/>
  <c r="D28" i="7"/>
  <c r="B27" i="1"/>
  <c r="H26" i="1"/>
  <c r="G26" i="1"/>
  <c r="I26" i="1" s="1"/>
  <c r="C26" i="1"/>
  <c r="D26" i="1"/>
  <c r="K26" i="1" l="1"/>
  <c r="K28" i="7"/>
  <c r="B30" i="7"/>
  <c r="H29" i="7"/>
  <c r="C29" i="7"/>
  <c r="G29" i="7"/>
  <c r="I29" i="7" s="1"/>
  <c r="D29" i="7"/>
  <c r="B28" i="1"/>
  <c r="G27" i="1"/>
  <c r="I27" i="1" s="1"/>
  <c r="H27" i="1"/>
  <c r="C27" i="1"/>
  <c r="D27" i="1"/>
  <c r="K27" i="1" l="1"/>
  <c r="K29" i="7"/>
  <c r="B31" i="7"/>
  <c r="H30" i="7"/>
  <c r="G30" i="7"/>
  <c r="I30" i="7" s="1"/>
  <c r="D30" i="7"/>
  <c r="C30" i="7"/>
  <c r="B29" i="1"/>
  <c r="H28" i="1"/>
  <c r="G28" i="1"/>
  <c r="I28" i="1" s="1"/>
  <c r="C28" i="1"/>
  <c r="D28" i="1"/>
  <c r="K28" i="1" l="1"/>
  <c r="K30" i="7"/>
  <c r="B32" i="7"/>
  <c r="H31" i="7"/>
  <c r="G31" i="7"/>
  <c r="I31" i="7" s="1"/>
  <c r="D31" i="7"/>
  <c r="C31" i="7"/>
  <c r="B30" i="1"/>
  <c r="G29" i="1"/>
  <c r="I29" i="1" s="1"/>
  <c r="H29" i="1"/>
  <c r="C29" i="1"/>
  <c r="D29" i="1"/>
  <c r="K29" i="1" l="1"/>
  <c r="K31" i="7"/>
  <c r="B33" i="7"/>
  <c r="H32" i="7"/>
  <c r="C32" i="7"/>
  <c r="G32" i="7"/>
  <c r="I32" i="7" s="1"/>
  <c r="D32" i="7"/>
  <c r="B31" i="1"/>
  <c r="H30" i="1"/>
  <c r="G30" i="1"/>
  <c r="I30" i="1" s="1"/>
  <c r="C30" i="1"/>
  <c r="D30" i="1"/>
  <c r="K30" i="1" l="1"/>
  <c r="K32" i="7"/>
  <c r="H33" i="7"/>
  <c r="G33" i="7"/>
  <c r="I33" i="7" s="1"/>
  <c r="D33" i="7"/>
  <c r="B34" i="7"/>
  <c r="C33" i="7"/>
  <c r="B32" i="1"/>
  <c r="G31" i="1"/>
  <c r="I31" i="1" s="1"/>
  <c r="H31" i="1"/>
  <c r="C31" i="1"/>
  <c r="D31" i="1"/>
  <c r="K31" i="1" l="1"/>
  <c r="K33" i="7"/>
  <c r="G34" i="7"/>
  <c r="I34" i="7" s="1"/>
  <c r="D34" i="7"/>
  <c r="C34" i="7"/>
  <c r="B35" i="7"/>
  <c r="H34" i="7"/>
  <c r="B33" i="1"/>
  <c r="H32" i="1"/>
  <c r="G32" i="1"/>
  <c r="I32" i="1" s="1"/>
  <c r="C32" i="1"/>
  <c r="D32" i="1"/>
  <c r="K32" i="1" l="1"/>
  <c r="K34" i="7"/>
  <c r="G35" i="7"/>
  <c r="I35" i="7" s="1"/>
  <c r="D35" i="7"/>
  <c r="C35" i="7"/>
  <c r="H35" i="7"/>
  <c r="B36" i="7"/>
  <c r="B34" i="1"/>
  <c r="G33" i="1"/>
  <c r="I33" i="1" s="1"/>
  <c r="H33" i="1"/>
  <c r="C33" i="1"/>
  <c r="D33" i="1"/>
  <c r="K33" i="1" l="1"/>
  <c r="K35" i="7"/>
  <c r="G36" i="7"/>
  <c r="I36" i="7" s="1"/>
  <c r="D36" i="7"/>
  <c r="C36" i="7"/>
  <c r="B37" i="7"/>
  <c r="H36" i="7"/>
  <c r="B35" i="1"/>
  <c r="H34" i="1"/>
  <c r="G34" i="1"/>
  <c r="I34" i="1" s="1"/>
  <c r="C34" i="1"/>
  <c r="D34" i="1"/>
  <c r="K34" i="1" l="1"/>
  <c r="K36" i="7"/>
  <c r="G37" i="7"/>
  <c r="I37" i="7" s="1"/>
  <c r="D37" i="7"/>
  <c r="C37" i="7"/>
  <c r="H37" i="7"/>
  <c r="B38" i="7"/>
  <c r="B36" i="1"/>
  <c r="H35" i="1"/>
  <c r="G35" i="1"/>
  <c r="I35" i="1" s="1"/>
  <c r="C35" i="1"/>
  <c r="D35" i="1"/>
  <c r="K35" i="1" l="1"/>
  <c r="K37" i="7"/>
  <c r="G38" i="7"/>
  <c r="I38" i="7" s="1"/>
  <c r="D38" i="7"/>
  <c r="C38" i="7"/>
  <c r="B39" i="7"/>
  <c r="H38" i="7"/>
  <c r="B37" i="1"/>
  <c r="H36" i="1"/>
  <c r="G36" i="1"/>
  <c r="I36" i="1" s="1"/>
  <c r="C36" i="1"/>
  <c r="D36" i="1"/>
  <c r="K36" i="1" l="1"/>
  <c r="K38" i="7"/>
  <c r="G39" i="7"/>
  <c r="I39" i="7" s="1"/>
  <c r="D39" i="7"/>
  <c r="C39" i="7"/>
  <c r="H39" i="7"/>
  <c r="B40" i="7"/>
  <c r="B38" i="1"/>
  <c r="G37" i="1"/>
  <c r="I37" i="1" s="1"/>
  <c r="H37" i="1"/>
  <c r="C37" i="1"/>
  <c r="D37" i="1"/>
  <c r="K37" i="1" l="1"/>
  <c r="K39" i="7"/>
  <c r="G40" i="7"/>
  <c r="I40" i="7" s="1"/>
  <c r="D40" i="7"/>
  <c r="C40" i="7"/>
  <c r="B41" i="7"/>
  <c r="H40" i="7"/>
  <c r="C38" i="1"/>
  <c r="H38" i="1"/>
  <c r="G38" i="1"/>
  <c r="I38" i="1" s="1"/>
  <c r="D38" i="1"/>
  <c r="B39" i="1"/>
  <c r="K38" i="1" l="1"/>
  <c r="K40" i="7"/>
  <c r="G41" i="7"/>
  <c r="I41" i="7" s="1"/>
  <c r="D41" i="7"/>
  <c r="C41" i="7"/>
  <c r="H41" i="7"/>
  <c r="B42" i="7"/>
  <c r="H39" i="1"/>
  <c r="G39" i="1"/>
  <c r="I39" i="1" s="1"/>
  <c r="C39" i="1"/>
  <c r="D39" i="1"/>
  <c r="B40" i="1"/>
  <c r="K39" i="1" l="1"/>
  <c r="K41" i="7"/>
  <c r="G42" i="7"/>
  <c r="I42" i="7" s="1"/>
  <c r="D42" i="7"/>
  <c r="C42" i="7"/>
  <c r="B43" i="7"/>
  <c r="H42" i="7"/>
  <c r="H40" i="1"/>
  <c r="G40" i="1"/>
  <c r="I40" i="1" s="1"/>
  <c r="C40" i="1"/>
  <c r="B41" i="1"/>
  <c r="D40" i="1"/>
  <c r="K40" i="1" l="1"/>
  <c r="K42" i="7"/>
  <c r="G43" i="7"/>
  <c r="I43" i="7" s="1"/>
  <c r="D43" i="7"/>
  <c r="C43" i="7"/>
  <c r="H43" i="7"/>
  <c r="B44" i="7"/>
  <c r="G41" i="1"/>
  <c r="I41" i="1" s="1"/>
  <c r="H41" i="1"/>
  <c r="C41" i="1"/>
  <c r="B42" i="1"/>
  <c r="D41" i="1"/>
  <c r="K41" i="1" l="1"/>
  <c r="K43" i="7"/>
  <c r="G44" i="7"/>
  <c r="I44" i="7" s="1"/>
  <c r="D44" i="7"/>
  <c r="C44" i="7"/>
  <c r="B45" i="7"/>
  <c r="H44" i="7"/>
  <c r="H42" i="1"/>
  <c r="G42" i="1"/>
  <c r="I42" i="1" s="1"/>
  <c r="C42" i="1"/>
  <c r="B43" i="1"/>
  <c r="D42" i="1"/>
  <c r="K42" i="1" l="1"/>
  <c r="K44" i="7"/>
  <c r="G45" i="7"/>
  <c r="I45" i="7" s="1"/>
  <c r="D45" i="7"/>
  <c r="C45" i="7"/>
  <c r="H45" i="7"/>
  <c r="B46" i="7"/>
  <c r="G43" i="1"/>
  <c r="I43" i="1" s="1"/>
  <c r="H43" i="1"/>
  <c r="D43" i="1"/>
  <c r="B44" i="1"/>
  <c r="C43" i="1"/>
  <c r="K43" i="1" l="1"/>
  <c r="K45" i="7"/>
  <c r="G46" i="7"/>
  <c r="I46" i="7" s="1"/>
  <c r="D46" i="7"/>
  <c r="C46" i="7"/>
  <c r="B47" i="7"/>
  <c r="H46" i="7"/>
  <c r="H44" i="1"/>
  <c r="G44" i="1"/>
  <c r="I44" i="1" s="1"/>
  <c r="C44" i="1"/>
  <c r="D44" i="1"/>
  <c r="B45" i="1"/>
  <c r="K44" i="1" l="1"/>
  <c r="K46" i="7"/>
  <c r="G47" i="7"/>
  <c r="I47" i="7" s="1"/>
  <c r="D47" i="7"/>
  <c r="C47" i="7"/>
  <c r="H47" i="7"/>
  <c r="B48" i="7"/>
  <c r="H45" i="1"/>
  <c r="G45" i="1"/>
  <c r="I45" i="1" s="1"/>
  <c r="C45" i="1"/>
  <c r="B46" i="1"/>
  <c r="D45" i="1"/>
  <c r="K45" i="1" l="1"/>
  <c r="K47" i="7"/>
  <c r="G48" i="7"/>
  <c r="I48" i="7" s="1"/>
  <c r="D48" i="7"/>
  <c r="C48" i="7"/>
  <c r="B49" i="7"/>
  <c r="H48" i="7"/>
  <c r="H46" i="1"/>
  <c r="G46" i="1"/>
  <c r="I46" i="1" s="1"/>
  <c r="D46" i="1"/>
  <c r="C46" i="1"/>
  <c r="B47" i="1"/>
  <c r="K46" i="1" l="1"/>
  <c r="K48" i="7"/>
  <c r="G49" i="7"/>
  <c r="I49" i="7" s="1"/>
  <c r="D49" i="7"/>
  <c r="C49" i="7"/>
  <c r="H49" i="7"/>
  <c r="B50" i="7"/>
  <c r="G47" i="1"/>
  <c r="I47" i="1" s="1"/>
  <c r="H47" i="1"/>
  <c r="D47" i="1"/>
  <c r="B48" i="1"/>
  <c r="C47" i="1"/>
  <c r="K47" i="1" l="1"/>
  <c r="K49" i="7"/>
  <c r="G50" i="7"/>
  <c r="I50" i="7" s="1"/>
  <c r="D50" i="7"/>
  <c r="C50" i="7"/>
  <c r="B51" i="7"/>
  <c r="H50" i="7"/>
  <c r="H48" i="1"/>
  <c r="G48" i="1"/>
  <c r="I48" i="1" s="1"/>
  <c r="C48" i="1"/>
  <c r="B49" i="1"/>
  <c r="D48" i="1"/>
  <c r="K48" i="1" l="1"/>
  <c r="K50" i="7"/>
  <c r="G51" i="7"/>
  <c r="D51" i="7"/>
  <c r="I51" i="7"/>
  <c r="C51" i="7"/>
  <c r="H51" i="7"/>
  <c r="B52" i="7"/>
  <c r="H49" i="1"/>
  <c r="G49" i="1"/>
  <c r="I49" i="1" s="1"/>
  <c r="C49" i="1"/>
  <c r="B50" i="1"/>
  <c r="D49" i="1"/>
  <c r="K49" i="1" l="1"/>
  <c r="K51" i="7"/>
  <c r="K52" i="7"/>
  <c r="G52" i="7"/>
  <c r="D52" i="7"/>
  <c r="I52" i="7"/>
  <c r="C52" i="7"/>
  <c r="B53" i="7"/>
  <c r="H52" i="7"/>
  <c r="H50" i="1"/>
  <c r="G50" i="1"/>
  <c r="I50" i="1" s="1"/>
  <c r="C50" i="1"/>
  <c r="B51" i="1"/>
  <c r="D50" i="1"/>
  <c r="K50" i="1" l="1"/>
  <c r="K53" i="7"/>
  <c r="G53" i="7"/>
  <c r="D53" i="7"/>
  <c r="I53" i="7"/>
  <c r="C53" i="7"/>
  <c r="H53" i="7"/>
  <c r="B54" i="7"/>
  <c r="G51" i="1"/>
  <c r="I51" i="1" s="1"/>
  <c r="H51" i="1"/>
  <c r="D51" i="1"/>
  <c r="B52" i="1"/>
  <c r="C51" i="1"/>
  <c r="K51" i="1" l="1"/>
  <c r="K52" i="1"/>
  <c r="K54" i="7"/>
  <c r="G54" i="7"/>
  <c r="D54" i="7"/>
  <c r="I54" i="7"/>
  <c r="C54" i="7"/>
  <c r="B55" i="7"/>
  <c r="H54" i="7"/>
  <c r="I52" i="1"/>
  <c r="H52" i="1"/>
  <c r="G52" i="1"/>
  <c r="C52" i="1"/>
  <c r="B53" i="1"/>
  <c r="D52" i="1"/>
  <c r="K53" i="1" l="1"/>
  <c r="K55" i="7"/>
  <c r="G55" i="7"/>
  <c r="D55" i="7"/>
  <c r="I55" i="7"/>
  <c r="C55" i="7"/>
  <c r="H55" i="7"/>
  <c r="B56" i="7"/>
  <c r="I53" i="1"/>
  <c r="G53" i="1"/>
  <c r="H53" i="1"/>
  <c r="C53" i="1"/>
  <c r="B54" i="1"/>
  <c r="D53" i="1"/>
  <c r="K54" i="1" l="1"/>
  <c r="K56" i="7"/>
  <c r="G56" i="7"/>
  <c r="D56" i="7"/>
  <c r="I56" i="7"/>
  <c r="C56" i="7"/>
  <c r="B57" i="7"/>
  <c r="H56" i="7"/>
  <c r="H54" i="1"/>
  <c r="G54" i="1"/>
  <c r="I54" i="1"/>
  <c r="D54" i="1"/>
  <c r="B55" i="1"/>
  <c r="C54" i="1"/>
  <c r="K55" i="1" l="1"/>
  <c r="K57" i="7"/>
  <c r="G57" i="7"/>
  <c r="D57" i="7"/>
  <c r="I57" i="7"/>
  <c r="C57" i="7"/>
  <c r="H57" i="7"/>
  <c r="B58" i="7"/>
  <c r="H55" i="1"/>
  <c r="I55" i="1"/>
  <c r="G55" i="1"/>
  <c r="D55" i="1"/>
  <c r="B56" i="1"/>
  <c r="C55" i="1"/>
  <c r="K56" i="1" l="1"/>
  <c r="K58" i="7"/>
  <c r="G58" i="7"/>
  <c r="D58" i="7"/>
  <c r="I58" i="7"/>
  <c r="C58" i="7"/>
  <c r="B59" i="7"/>
  <c r="H58" i="7"/>
  <c r="I56" i="1"/>
  <c r="H56" i="1"/>
  <c r="G56" i="1"/>
  <c r="C56" i="1"/>
  <c r="B57" i="1"/>
  <c r="D56" i="1"/>
  <c r="K57" i="1" l="1"/>
  <c r="K59" i="7"/>
  <c r="G59" i="7"/>
  <c r="D59" i="7"/>
  <c r="I59" i="7"/>
  <c r="C59" i="7"/>
  <c r="H59" i="7"/>
  <c r="B60" i="7"/>
  <c r="I57" i="1"/>
  <c r="G57" i="1"/>
  <c r="H57" i="1"/>
  <c r="B58" i="1"/>
  <c r="D57" i="1"/>
  <c r="C57" i="1"/>
  <c r="K58" i="1" l="1"/>
  <c r="K60" i="7"/>
  <c r="G60" i="7"/>
  <c r="D60" i="7"/>
  <c r="I60" i="7"/>
  <c r="C60" i="7"/>
  <c r="B61" i="7"/>
  <c r="H60" i="7"/>
  <c r="H58" i="1"/>
  <c r="G58" i="1"/>
  <c r="I58" i="1"/>
  <c r="C58" i="1"/>
  <c r="D58" i="1"/>
  <c r="B59" i="1"/>
  <c r="K59" i="1" l="1"/>
  <c r="K61" i="7"/>
  <c r="G61" i="7"/>
  <c r="D61" i="7"/>
  <c r="I61" i="7"/>
  <c r="C61" i="7"/>
  <c r="H61" i="7"/>
  <c r="B62" i="7"/>
  <c r="G59" i="1"/>
  <c r="H59" i="1"/>
  <c r="I59" i="1"/>
  <c r="D59" i="1"/>
  <c r="B60" i="1"/>
  <c r="C59" i="1"/>
  <c r="K60" i="1" l="1"/>
  <c r="K62" i="7"/>
  <c r="G62" i="7"/>
  <c r="D62" i="7"/>
  <c r="I62" i="7"/>
  <c r="C62" i="7"/>
  <c r="B63" i="7"/>
  <c r="H62" i="7"/>
  <c r="I60" i="1"/>
  <c r="H60" i="1"/>
  <c r="G60" i="1"/>
  <c r="B61" i="1"/>
  <c r="D60" i="1"/>
  <c r="C60" i="1"/>
  <c r="K61" i="1" l="1"/>
  <c r="K63" i="7"/>
  <c r="G63" i="7"/>
  <c r="D63" i="7"/>
  <c r="I63" i="7"/>
  <c r="C63" i="7"/>
  <c r="H63" i="7"/>
  <c r="B64" i="7"/>
  <c r="H61" i="1"/>
  <c r="I61" i="1"/>
  <c r="G61" i="1"/>
  <c r="B62" i="1"/>
  <c r="D61" i="1"/>
  <c r="C61" i="1"/>
  <c r="K62" i="1" l="1"/>
  <c r="K64" i="7"/>
  <c r="G64" i="7"/>
  <c r="D64" i="7"/>
  <c r="I64" i="7"/>
  <c r="C64" i="7"/>
  <c r="B65" i="7"/>
  <c r="H64" i="7"/>
  <c r="H62" i="1"/>
  <c r="G62" i="1"/>
  <c r="I62" i="1"/>
  <c r="D62" i="1"/>
  <c r="B63" i="1"/>
  <c r="C62" i="1"/>
  <c r="K63" i="1" l="1"/>
  <c r="K65" i="7"/>
  <c r="G65" i="7"/>
  <c r="D65" i="7"/>
  <c r="I65" i="7"/>
  <c r="C65" i="7"/>
  <c r="H65" i="7"/>
  <c r="B66" i="7"/>
  <c r="I63" i="1"/>
  <c r="G63" i="1"/>
  <c r="H63" i="1"/>
  <c r="D63" i="1"/>
  <c r="B64" i="1"/>
  <c r="C63" i="1"/>
  <c r="K64" i="1" l="1"/>
  <c r="K66" i="7"/>
  <c r="G66" i="7"/>
  <c r="D66" i="7"/>
  <c r="I66" i="7"/>
  <c r="C66" i="7"/>
  <c r="B67" i="7"/>
  <c r="H66" i="7"/>
  <c r="I64" i="1"/>
  <c r="H64" i="1"/>
  <c r="G64" i="1"/>
  <c r="C64" i="1"/>
  <c r="B65" i="1"/>
  <c r="D64" i="1"/>
  <c r="K65" i="1" l="1"/>
  <c r="K67" i="7"/>
  <c r="G67" i="7"/>
  <c r="D67" i="7"/>
  <c r="I67" i="7"/>
  <c r="C67" i="7"/>
  <c r="H67" i="7"/>
  <c r="B68" i="7"/>
  <c r="H65" i="1"/>
  <c r="I65" i="1"/>
  <c r="G65" i="1"/>
  <c r="C65" i="1"/>
  <c r="B66" i="1"/>
  <c r="D65" i="1"/>
  <c r="K66" i="1" l="1"/>
  <c r="K68" i="7"/>
  <c r="G68" i="7"/>
  <c r="D68" i="7"/>
  <c r="I68" i="7"/>
  <c r="C68" i="7"/>
  <c r="B69" i="7"/>
  <c r="H68" i="7"/>
  <c r="H66" i="1"/>
  <c r="G66" i="1"/>
  <c r="I66" i="1"/>
  <c r="C66" i="1"/>
  <c r="B67" i="1"/>
  <c r="D66" i="1"/>
  <c r="K67" i="1" l="1"/>
  <c r="K69" i="7"/>
  <c r="G69" i="7"/>
  <c r="D69" i="7"/>
  <c r="I69" i="7"/>
  <c r="C69" i="7"/>
  <c r="H69" i="7"/>
  <c r="B70" i="7"/>
  <c r="G67" i="1"/>
  <c r="H67" i="1"/>
  <c r="I67" i="1"/>
  <c r="D67" i="1"/>
  <c r="B68" i="1"/>
  <c r="C67" i="1"/>
  <c r="K68" i="1" l="1"/>
  <c r="K70" i="7"/>
  <c r="G70" i="7"/>
  <c r="D70" i="7"/>
  <c r="I70" i="7"/>
  <c r="C70" i="7"/>
  <c r="B71" i="7"/>
  <c r="H70" i="7"/>
  <c r="I68" i="1"/>
  <c r="H68" i="1"/>
  <c r="G68" i="1"/>
  <c r="C68" i="1"/>
  <c r="B69" i="1"/>
  <c r="D68" i="1"/>
  <c r="K69" i="1" l="1"/>
  <c r="K71" i="7"/>
  <c r="G71" i="7"/>
  <c r="D71" i="7"/>
  <c r="I71" i="7"/>
  <c r="C71" i="7"/>
  <c r="H71" i="7"/>
  <c r="B72" i="7"/>
  <c r="H69" i="1"/>
  <c r="I69" i="1"/>
  <c r="G69" i="1"/>
  <c r="C69" i="1"/>
  <c r="B70" i="1"/>
  <c r="D69" i="1"/>
  <c r="K70" i="1" l="1"/>
  <c r="K72" i="7"/>
  <c r="G72" i="7"/>
  <c r="D72" i="7"/>
  <c r="I72" i="7"/>
  <c r="C72" i="7"/>
  <c r="B73" i="7"/>
  <c r="H72" i="7"/>
  <c r="H70" i="1"/>
  <c r="G70" i="1"/>
  <c r="I70" i="1"/>
  <c r="B71" i="1"/>
  <c r="C70" i="1"/>
  <c r="D70" i="1"/>
  <c r="K71" i="1" l="1"/>
  <c r="K73" i="7"/>
  <c r="G73" i="7"/>
  <c r="D73" i="7"/>
  <c r="I73" i="7"/>
  <c r="C73" i="7"/>
  <c r="H73" i="7"/>
  <c r="B74" i="7"/>
  <c r="G71" i="1"/>
  <c r="H71" i="1"/>
  <c r="I71" i="1"/>
  <c r="D71" i="1"/>
  <c r="B72" i="1"/>
  <c r="C71" i="1"/>
  <c r="K72" i="1" l="1"/>
  <c r="K74" i="7"/>
  <c r="G74" i="7"/>
  <c r="D74" i="7"/>
  <c r="I74" i="7"/>
  <c r="C74" i="7"/>
  <c r="B75" i="7"/>
  <c r="H74" i="7"/>
  <c r="I72" i="1"/>
  <c r="H72" i="1"/>
  <c r="G72" i="1"/>
  <c r="C72" i="1"/>
  <c r="B73" i="1"/>
  <c r="D72" i="1"/>
  <c r="K73" i="1" l="1"/>
  <c r="K75" i="7"/>
  <c r="G75" i="7"/>
  <c r="D75" i="7"/>
  <c r="I75" i="7"/>
  <c r="C75" i="7"/>
  <c r="H75" i="7"/>
  <c r="H73" i="1"/>
  <c r="I73" i="1"/>
  <c r="G73" i="1"/>
  <c r="C73" i="1"/>
  <c r="D73" i="1"/>
  <c r="B74" i="1"/>
  <c r="K74" i="1" l="1"/>
  <c r="H74" i="1"/>
  <c r="G74" i="1"/>
  <c r="I74" i="1"/>
  <c r="C74" i="1"/>
  <c r="B75" i="1"/>
  <c r="D74" i="1"/>
  <c r="K75" i="1" l="1"/>
  <c r="I75" i="1"/>
  <c r="G75" i="1"/>
  <c r="H75" i="1"/>
  <c r="C75" i="1"/>
  <c r="D75" i="1"/>
</calcChain>
</file>

<file path=xl/sharedStrings.xml><?xml version="1.0" encoding="utf-8"?>
<sst xmlns="http://schemas.openxmlformats.org/spreadsheetml/2006/main" count="122" uniqueCount="60">
  <si>
    <t>Barrel</t>
  </si>
  <si>
    <t>Riser</t>
  </si>
  <si>
    <t>Landowner:</t>
  </si>
  <si>
    <t>*********</t>
  </si>
  <si>
    <t>Project:</t>
  </si>
  <si>
    <t>*****</t>
  </si>
  <si>
    <t xml:space="preserve">County: </t>
  </si>
  <si>
    <t>State:</t>
  </si>
  <si>
    <t>Tract ID:</t>
  </si>
  <si>
    <t>By:</t>
  </si>
  <si>
    <t>Date:</t>
  </si>
  <si>
    <t>Checked:</t>
  </si>
  <si>
    <t>Subject :</t>
  </si>
  <si>
    <t>Field/Reach ID:</t>
  </si>
  <si>
    <t>Diameter, in.</t>
  </si>
  <si>
    <t>El. Outlet Inv.</t>
  </si>
  <si>
    <t>El. Inlet Inv.</t>
  </si>
  <si>
    <t>Length, ft.</t>
  </si>
  <si>
    <r>
      <t xml:space="preserve">Manning </t>
    </r>
    <r>
      <rPr>
        <b/>
        <i/>
        <sz val="9"/>
        <rFont val="Arial"/>
        <family val="2"/>
      </rPr>
      <t>n</t>
    </r>
  </si>
  <si>
    <t>L, inside, ft.</t>
  </si>
  <si>
    <t>W, inside, ft.</t>
  </si>
  <si>
    <t>El. Crest</t>
  </si>
  <si>
    <r>
      <t>C</t>
    </r>
    <r>
      <rPr>
        <b/>
        <vertAlign val="subscript"/>
        <sz val="9"/>
        <rFont val="Arial"/>
        <family val="2"/>
      </rPr>
      <t>weir</t>
    </r>
  </si>
  <si>
    <r>
      <t>Q</t>
    </r>
    <r>
      <rPr>
        <b/>
        <vertAlign val="subscript"/>
        <sz val="9"/>
        <rFont val="Arial"/>
        <family val="2"/>
      </rPr>
      <t>orifice</t>
    </r>
    <r>
      <rPr>
        <b/>
        <sz val="9"/>
        <rFont val="Arial"/>
        <family val="2"/>
      </rPr>
      <t>, cfs</t>
    </r>
  </si>
  <si>
    <r>
      <t>Q</t>
    </r>
    <r>
      <rPr>
        <b/>
        <vertAlign val="subscript"/>
        <sz val="9"/>
        <rFont val="Arial"/>
        <family val="2"/>
      </rPr>
      <t>weir</t>
    </r>
    <r>
      <rPr>
        <b/>
        <sz val="9"/>
        <rFont val="Arial"/>
        <family val="2"/>
      </rPr>
      <t>, cfs</t>
    </r>
  </si>
  <si>
    <r>
      <t>L</t>
    </r>
    <r>
      <rPr>
        <b/>
        <vertAlign val="subscript"/>
        <sz val="9"/>
        <rFont val="Arial"/>
        <family val="2"/>
      </rPr>
      <t>weir</t>
    </r>
    <r>
      <rPr>
        <b/>
        <sz val="9"/>
        <rFont val="Arial"/>
        <family val="2"/>
      </rPr>
      <t>, ft.</t>
    </r>
  </si>
  <si>
    <r>
      <t>H</t>
    </r>
    <r>
      <rPr>
        <b/>
        <vertAlign val="subscript"/>
        <sz val="9"/>
        <rFont val="Arial"/>
        <family val="2"/>
      </rPr>
      <t>riser</t>
    </r>
    <r>
      <rPr>
        <b/>
        <sz val="9"/>
        <rFont val="Arial"/>
        <family val="2"/>
      </rPr>
      <t>, ft.</t>
    </r>
  </si>
  <si>
    <t>El. W.S., ft.</t>
  </si>
  <si>
    <t>El. DHW</t>
  </si>
  <si>
    <t>Stage Incr., ft.</t>
  </si>
  <si>
    <r>
      <t>H</t>
    </r>
    <r>
      <rPr>
        <b/>
        <vertAlign val="subscript"/>
        <sz val="9"/>
        <rFont val="Arial"/>
        <family val="2"/>
      </rPr>
      <t>outlet</t>
    </r>
    <r>
      <rPr>
        <b/>
        <sz val="9"/>
        <rFont val="Arial"/>
        <family val="2"/>
      </rPr>
      <t>, ft.</t>
    </r>
  </si>
  <si>
    <r>
      <t>H</t>
    </r>
    <r>
      <rPr>
        <b/>
        <vertAlign val="subscript"/>
        <sz val="9"/>
        <rFont val="Arial"/>
        <family val="2"/>
      </rPr>
      <t>inlet</t>
    </r>
    <r>
      <rPr>
        <b/>
        <sz val="9"/>
        <rFont val="Arial"/>
        <family val="2"/>
      </rPr>
      <t>, ft.</t>
    </r>
  </si>
  <si>
    <r>
      <t>Q</t>
    </r>
    <r>
      <rPr>
        <b/>
        <vertAlign val="subscript"/>
        <sz val="9"/>
        <rFont val="Arial"/>
        <family val="2"/>
      </rPr>
      <t>inlet</t>
    </r>
    <r>
      <rPr>
        <b/>
        <sz val="9"/>
        <rFont val="Arial"/>
        <family val="2"/>
      </rPr>
      <t>, cfs</t>
    </r>
  </si>
  <si>
    <r>
      <t>Q</t>
    </r>
    <r>
      <rPr>
        <b/>
        <vertAlign val="subscript"/>
        <sz val="9"/>
        <rFont val="Arial"/>
        <family val="2"/>
      </rPr>
      <t>outlet</t>
    </r>
    <r>
      <rPr>
        <b/>
        <sz val="9"/>
        <rFont val="Arial"/>
        <family val="2"/>
      </rPr>
      <t>, cfs</t>
    </r>
  </si>
  <si>
    <r>
      <t>K</t>
    </r>
    <r>
      <rPr>
        <b/>
        <vertAlign val="subscript"/>
        <sz val="9"/>
        <rFont val="Arial"/>
        <family val="2"/>
      </rPr>
      <t>x</t>
    </r>
  </si>
  <si>
    <r>
      <t>K</t>
    </r>
    <r>
      <rPr>
        <b/>
        <vertAlign val="subscript"/>
        <sz val="9"/>
        <rFont val="Arial"/>
        <family val="2"/>
      </rPr>
      <t>e</t>
    </r>
  </si>
  <si>
    <r>
      <t>K</t>
    </r>
    <r>
      <rPr>
        <b/>
        <vertAlign val="subscript"/>
        <sz val="9"/>
        <rFont val="Arial"/>
        <family val="2"/>
      </rPr>
      <t>b</t>
    </r>
  </si>
  <si>
    <r>
      <t>K</t>
    </r>
    <r>
      <rPr>
        <b/>
        <vertAlign val="subscript"/>
        <sz val="9"/>
        <rFont val="Arial"/>
        <family val="2"/>
      </rPr>
      <t>m</t>
    </r>
  </si>
  <si>
    <r>
      <t>K</t>
    </r>
    <r>
      <rPr>
        <b/>
        <vertAlign val="subscript"/>
        <sz val="9"/>
        <rFont val="Arial"/>
        <family val="2"/>
      </rPr>
      <t>p</t>
    </r>
  </si>
  <si>
    <r>
      <t>Q</t>
    </r>
    <r>
      <rPr>
        <b/>
        <vertAlign val="subscript"/>
        <sz val="9"/>
        <rFont val="Arial"/>
        <family val="2"/>
      </rPr>
      <t>design</t>
    </r>
    <r>
      <rPr>
        <b/>
        <sz val="9"/>
        <rFont val="Arial"/>
        <family val="2"/>
      </rPr>
      <t>, cfs</t>
    </r>
  </si>
  <si>
    <r>
      <t>Diam.</t>
    </r>
    <r>
      <rPr>
        <b/>
        <vertAlign val="subscript"/>
        <sz val="9"/>
        <rFont val="Arial"/>
        <family val="2"/>
      </rPr>
      <t>inside</t>
    </r>
    <r>
      <rPr>
        <b/>
        <sz val="9"/>
        <rFont val="Arial"/>
        <family val="2"/>
      </rPr>
      <t>, in.</t>
    </r>
  </si>
  <si>
    <r>
      <t>A</t>
    </r>
    <r>
      <rPr>
        <b/>
        <vertAlign val="subscript"/>
        <sz val="9"/>
        <rFont val="Arial"/>
        <family val="2"/>
      </rPr>
      <t>riser</t>
    </r>
    <r>
      <rPr>
        <b/>
        <sz val="9"/>
        <rFont val="Arial"/>
        <family val="2"/>
      </rPr>
      <t>, sf.</t>
    </r>
  </si>
  <si>
    <r>
      <t>A</t>
    </r>
    <r>
      <rPr>
        <b/>
        <vertAlign val="subscript"/>
        <sz val="9"/>
        <rFont val="Arial"/>
        <family val="2"/>
      </rPr>
      <t>barrel</t>
    </r>
    <r>
      <rPr>
        <b/>
        <sz val="9"/>
        <rFont val="Arial"/>
        <family val="2"/>
      </rPr>
      <t>, sf.</t>
    </r>
  </si>
  <si>
    <r>
      <t>Pipe Entrance Loss Coefficient (K</t>
    </r>
    <r>
      <rPr>
        <b/>
        <vertAlign val="subscript"/>
        <sz val="9"/>
        <rFont val="Arial"/>
        <family val="2"/>
      </rPr>
      <t>e</t>
    </r>
    <r>
      <rPr>
        <b/>
        <sz val="9"/>
        <rFont val="Arial"/>
        <family val="2"/>
      </rPr>
      <t>) Guidance:</t>
    </r>
  </si>
  <si>
    <t>INSTRUCTIONS</t>
  </si>
  <si>
    <t>1.  Enter project, designer information in the title boxes.</t>
  </si>
  <si>
    <t>3.  Enter an appropriate weir coefficient.  Note that 3.1 (broad-crested weir) is common.</t>
  </si>
  <si>
    <t>4.  Enter the design high water elevation.</t>
  </si>
  <si>
    <t>5.  Select a stage increment.  Note that this spreadsheet is limited to 53-total calculation increments.</t>
  </si>
  <si>
    <r>
      <t>6.  Enter the barrel pipe diameter, inlet/outlet invert elevations, pipe length and appropriate Manning-</t>
    </r>
    <r>
      <rPr>
        <b/>
        <i/>
        <sz val="10"/>
        <color theme="1"/>
        <rFont val="Arial"/>
        <family val="2"/>
      </rPr>
      <t>n</t>
    </r>
    <r>
      <rPr>
        <b/>
        <sz val="10"/>
        <color theme="1"/>
        <rFont val="Arial"/>
        <family val="2"/>
      </rPr>
      <t xml:space="preserve"> value.</t>
    </r>
  </si>
  <si>
    <r>
      <t>7.  Enter an appropriate discharge coefficient (C</t>
    </r>
    <r>
      <rPr>
        <b/>
        <vertAlign val="subscript"/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>) value.  Note that 0.6 is common.</t>
    </r>
  </si>
  <si>
    <r>
      <t>C</t>
    </r>
    <r>
      <rPr>
        <b/>
        <vertAlign val="subscript"/>
        <sz val="9"/>
        <rFont val="Arial"/>
        <family val="2"/>
      </rPr>
      <t>d</t>
    </r>
  </si>
  <si>
    <r>
      <t>8.  Enter appropriate entrance (K</t>
    </r>
    <r>
      <rPr>
        <b/>
        <vertAlign val="subscript"/>
        <sz val="10"/>
        <color theme="1"/>
        <rFont val="Arial"/>
        <family val="2"/>
      </rPr>
      <t>e</t>
    </r>
    <r>
      <rPr>
        <b/>
        <sz val="10"/>
        <color theme="1"/>
        <rFont val="Arial"/>
        <family val="2"/>
      </rPr>
      <t>), exit (K</t>
    </r>
    <r>
      <rPr>
        <b/>
        <vertAlign val="subscript"/>
        <sz val="10"/>
        <color theme="1"/>
        <rFont val="Arial"/>
        <family val="2"/>
      </rPr>
      <t>x</t>
    </r>
    <r>
      <rPr>
        <b/>
        <sz val="10"/>
        <color theme="1"/>
        <rFont val="Arial"/>
        <family val="2"/>
      </rPr>
      <t>) and pipe bend (K</t>
    </r>
    <r>
      <rPr>
        <b/>
        <vertAlign val="subscript"/>
        <sz val="10"/>
        <color theme="1"/>
        <rFont val="Arial"/>
        <family val="2"/>
      </rPr>
      <t>b</t>
    </r>
    <r>
      <rPr>
        <b/>
        <sz val="10"/>
        <color theme="1"/>
        <rFont val="Arial"/>
        <family val="2"/>
      </rPr>
      <t>) loss coefficients.  Note that 0.0, 0.5, and 0.0 are common for regular, straight pipe with straight-cut inlet, outlet shapes.</t>
    </r>
  </si>
  <si>
    <t>9.  The spreadsheet will calculate flow (cfs) over each flow regime and list the limiting (smallest) flow value.  This will be the design flow value.  Note that a design must not be allowed to enter into riser orifice flow at any time throughout the routing process.</t>
  </si>
  <si>
    <t>2.  Enter the riser dimensions. Note that length, width and diameter measurements should be "inside-to-inside" dimensions.</t>
  </si>
  <si>
    <t>For riser/barrel flow computations…</t>
  </si>
  <si>
    <t>Equations:</t>
  </si>
  <si>
    <t>Flow-types Diagram:</t>
  </si>
  <si>
    <t>Reference:  NEH-650, EFH, Chapter 3, Hydraulics</t>
  </si>
  <si>
    <t>* User Input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</si>
</sst>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>
    <font>
      <sz val="10"/>
      <name val="Arial"/>
    </font>
    <font>
      <sz val="10"/>
      <color indexed="18"/>
      <name val="Arial"/>
      <family val="2"/>
    </font>
    <font>
      <b/>
      <i/>
      <sz val="9"/>
      <color indexed="9"/>
      <name val="Arial"/>
      <family val="2"/>
    </font>
    <font>
      <sz val="10"/>
      <color indexed="8"/>
      <name val="Arial"/>
      <family val="2"/>
    </font>
    <font>
      <b/>
      <i/>
      <sz val="10"/>
      <color indexed="16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i/>
      <sz val="9"/>
      <name val="Arial"/>
      <family val="2"/>
    </font>
    <font>
      <sz val="10"/>
      <color rgb="FF0000FF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24"/>
      </patternFill>
    </fill>
    <fill>
      <patternFill patternType="solid">
        <fgColor theme="0" tint="-4.9989318521683403E-2"/>
        <bgColor auto="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10" fillId="2" borderId="5" xfId="0" applyFont="1" applyFill="1" applyBorder="1" applyAlignment="1" applyProtection="1">
      <alignment horizontal="left" indent="1"/>
      <protection locked="0"/>
    </xf>
    <xf numFmtId="0" fontId="8" fillId="2" borderId="0" xfId="0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/>
    <xf numFmtId="0" fontId="8" fillId="0" borderId="0" xfId="0" applyFont="1" applyProtection="1"/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indent="1"/>
    </xf>
    <xf numFmtId="0" fontId="10" fillId="2" borderId="4" xfId="0" applyFont="1" applyFill="1" applyBorder="1" applyAlignment="1" applyProtection="1">
      <alignment horizontal="left" indent="1"/>
    </xf>
    <xf numFmtId="0" fontId="10" fillId="2" borderId="6" xfId="0" applyFont="1" applyFill="1" applyBorder="1" applyAlignment="1" applyProtection="1">
      <alignment horizontal="left" indent="1"/>
    </xf>
    <xf numFmtId="0" fontId="10" fillId="2" borderId="7" xfId="0" applyFont="1" applyFill="1" applyBorder="1" applyAlignment="1" applyProtection="1">
      <alignment horizontal="left" indent="1"/>
      <protection locked="0"/>
    </xf>
    <xf numFmtId="0" fontId="7" fillId="2" borderId="1" xfId="0" applyFont="1" applyFill="1" applyBorder="1" applyProtection="1"/>
    <xf numFmtId="0" fontId="7" fillId="2" borderId="2" xfId="0" applyFont="1" applyFill="1" applyBorder="1" applyProtection="1"/>
    <xf numFmtId="0" fontId="7" fillId="2" borderId="3" xfId="0" applyFont="1" applyFill="1" applyBorder="1" applyProtection="1"/>
    <xf numFmtId="0" fontId="7" fillId="0" borderId="0" xfId="0" applyFont="1" applyProtection="1"/>
    <xf numFmtId="0" fontId="7" fillId="2" borderId="4" xfId="0" applyFont="1" applyFill="1" applyBorder="1" applyProtection="1"/>
    <xf numFmtId="0" fontId="7" fillId="2" borderId="5" xfId="0" applyFont="1" applyFill="1" applyBorder="1" applyProtection="1"/>
    <xf numFmtId="0" fontId="7" fillId="2" borderId="0" xfId="0" applyFont="1" applyFill="1" applyBorder="1" applyProtection="1"/>
    <xf numFmtId="0" fontId="7" fillId="2" borderId="6" xfId="0" applyFont="1" applyFill="1" applyBorder="1" applyProtection="1"/>
    <xf numFmtId="0" fontId="7" fillId="0" borderId="0" xfId="0" applyFont="1" applyFill="1" applyBorder="1" applyProtection="1"/>
    <xf numFmtId="0" fontId="7" fillId="2" borderId="7" xfId="0" applyFont="1" applyFill="1" applyBorder="1" applyProtection="1"/>
    <xf numFmtId="0" fontId="7" fillId="2" borderId="5" xfId="0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right"/>
    </xf>
    <xf numFmtId="0" fontId="7" fillId="2" borderId="6" xfId="0" applyFont="1" applyFill="1" applyBorder="1" applyAlignment="1" applyProtection="1">
      <alignment horizontal="right"/>
    </xf>
    <xf numFmtId="0" fontId="7" fillId="2" borderId="8" xfId="0" applyFont="1" applyFill="1" applyBorder="1" applyProtection="1"/>
    <xf numFmtId="0" fontId="7" fillId="2" borderId="9" xfId="0" applyFont="1" applyFill="1" applyBorder="1" applyProtection="1"/>
    <xf numFmtId="0" fontId="7" fillId="0" borderId="0" xfId="0" applyFont="1" applyFill="1" applyProtection="1"/>
    <xf numFmtId="0" fontId="7" fillId="0" borderId="0" xfId="0" applyFont="1" applyBorder="1" applyProtection="1"/>
    <xf numFmtId="0" fontId="5" fillId="0" borderId="0" xfId="0" applyFont="1" applyBorder="1" applyProtection="1"/>
    <xf numFmtId="0" fontId="13" fillId="3" borderId="12" xfId="0" applyFont="1" applyFill="1" applyBorder="1" applyAlignment="1" applyProtection="1">
      <alignment horizontal="right"/>
    </xf>
    <xf numFmtId="0" fontId="7" fillId="0" borderId="13" xfId="0" applyFont="1" applyFill="1" applyBorder="1" applyAlignment="1" applyProtection="1"/>
    <xf numFmtId="0" fontId="9" fillId="0" borderId="0" xfId="0" applyFont="1" applyBorder="1" applyProtection="1"/>
    <xf numFmtId="2" fontId="7" fillId="0" borderId="13" xfId="0" applyNumberFormat="1" applyFont="1" applyFill="1" applyBorder="1" applyAlignment="1" applyProtection="1"/>
    <xf numFmtId="164" fontId="7" fillId="0" borderId="13" xfId="0" applyNumberFormat="1" applyFont="1" applyFill="1" applyBorder="1" applyAlignment="1" applyProtection="1"/>
    <xf numFmtId="0" fontId="13" fillId="5" borderId="12" xfId="0" applyFont="1" applyFill="1" applyBorder="1" applyAlignment="1" applyProtection="1">
      <alignment horizontal="right"/>
    </xf>
    <xf numFmtId="164" fontId="3" fillId="0" borderId="14" xfId="0" applyNumberFormat="1" applyFont="1" applyFill="1" applyBorder="1" applyAlignment="1" applyProtection="1"/>
    <xf numFmtId="2" fontId="3" fillId="0" borderId="14" xfId="0" applyNumberFormat="1" applyFont="1" applyFill="1" applyBorder="1" applyAlignment="1" applyProtection="1"/>
    <xf numFmtId="2" fontId="7" fillId="0" borderId="14" xfId="0" applyNumberFormat="1" applyFont="1" applyBorder="1" applyProtection="1"/>
    <xf numFmtId="0" fontId="7" fillId="0" borderId="14" xfId="0" applyFont="1" applyBorder="1" applyProtection="1"/>
    <xf numFmtId="0" fontId="3" fillId="0" borderId="14" xfId="0" applyFont="1" applyFill="1" applyBorder="1" applyAlignment="1" applyProtection="1"/>
    <xf numFmtId="164" fontId="3" fillId="0" borderId="15" xfId="0" applyNumberFormat="1" applyFont="1" applyFill="1" applyBorder="1" applyAlignment="1" applyProtection="1"/>
    <xf numFmtId="2" fontId="3" fillId="0" borderId="15" xfId="0" applyNumberFormat="1" applyFont="1" applyFill="1" applyBorder="1" applyAlignment="1" applyProtection="1"/>
    <xf numFmtId="2" fontId="7" fillId="0" borderId="15" xfId="0" applyNumberFormat="1" applyFont="1" applyBorder="1" applyProtection="1"/>
    <xf numFmtId="0" fontId="7" fillId="0" borderId="15" xfId="0" applyFont="1" applyBorder="1" applyProtection="1"/>
    <xf numFmtId="0" fontId="3" fillId="0" borderId="15" xfId="0" applyFont="1" applyFill="1" applyBorder="1" applyAlignment="1" applyProtection="1"/>
    <xf numFmtId="2" fontId="7" fillId="0" borderId="16" xfId="0" applyNumberFormat="1" applyFont="1" applyBorder="1" applyProtection="1"/>
    <xf numFmtId="0" fontId="13" fillId="3" borderId="0" xfId="0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13" fillId="3" borderId="17" xfId="0" applyFont="1" applyFill="1" applyBorder="1" applyAlignment="1" applyProtection="1">
      <alignment horizontal="right"/>
    </xf>
    <xf numFmtId="164" fontId="12" fillId="4" borderId="13" xfId="0" applyNumberFormat="1" applyFont="1" applyFill="1" applyBorder="1" applyAlignment="1" applyProtection="1">
      <protection locked="0"/>
    </xf>
    <xf numFmtId="165" fontId="12" fillId="4" borderId="13" xfId="0" applyNumberFormat="1" applyFont="1" applyFill="1" applyBorder="1" applyAlignment="1" applyProtection="1">
      <protection locked="0"/>
    </xf>
    <xf numFmtId="0" fontId="12" fillId="4" borderId="13" xfId="0" applyFont="1" applyFill="1" applyBorder="1" applyAlignment="1" applyProtection="1">
      <alignment horizontal="right"/>
      <protection locked="0"/>
    </xf>
    <xf numFmtId="2" fontId="12" fillId="4" borderId="13" xfId="0" applyNumberFormat="1" applyFont="1" applyFill="1" applyBorder="1" applyAlignment="1" applyProtection="1">
      <alignment horizontal="right"/>
      <protection locked="0"/>
    </xf>
    <xf numFmtId="2" fontId="12" fillId="4" borderId="13" xfId="0" applyNumberFormat="1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right"/>
    </xf>
    <xf numFmtId="164" fontId="12" fillId="4" borderId="13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left"/>
    </xf>
    <xf numFmtId="0" fontId="7" fillId="2" borderId="11" xfId="0" applyFont="1" applyFill="1" applyBorder="1" applyProtection="1"/>
    <xf numFmtId="0" fontId="8" fillId="0" borderId="4" xfId="0" applyFont="1" applyBorder="1"/>
    <xf numFmtId="0" fontId="7" fillId="0" borderId="6" xfId="0" applyFont="1" applyFill="1" applyBorder="1" applyProtection="1"/>
    <xf numFmtId="0" fontId="7" fillId="0" borderId="6" xfId="0" applyFont="1" applyBorder="1" applyProtection="1"/>
    <xf numFmtId="0" fontId="7" fillId="0" borderId="4" xfId="0" applyFont="1" applyBorder="1" applyProtection="1"/>
    <xf numFmtId="0" fontId="15" fillId="0" borderId="4" xfId="0" applyFont="1" applyBorder="1" applyProtection="1"/>
    <xf numFmtId="0" fontId="15" fillId="0" borderId="0" xfId="0" applyFont="1" applyBorder="1" applyProtection="1"/>
    <xf numFmtId="0" fontId="7" fillId="0" borderId="4" xfId="0" applyFont="1" applyFill="1" applyBorder="1" applyProtection="1"/>
    <xf numFmtId="0" fontId="7" fillId="0" borderId="8" xfId="0" applyFont="1" applyFill="1" applyBorder="1" applyProtection="1"/>
    <xf numFmtId="0" fontId="7" fillId="0" borderId="5" xfId="0" applyFont="1" applyBorder="1" applyProtection="1"/>
    <xf numFmtId="0" fontId="7" fillId="0" borderId="5" xfId="0" applyFont="1" applyFill="1" applyBorder="1" applyProtection="1"/>
    <xf numFmtId="0" fontId="7" fillId="0" borderId="9" xfId="0" applyFont="1" applyFill="1" applyBorder="1" applyProtection="1"/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164" fontId="12" fillId="0" borderId="0" xfId="0" applyNumberFormat="1" applyFont="1" applyFill="1" applyBorder="1" applyAlignment="1" applyProtection="1"/>
    <xf numFmtId="0" fontId="19" fillId="0" borderId="0" xfId="1" applyFont="1" applyBorder="1" applyProtection="1"/>
    <xf numFmtId="0" fontId="8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2" fillId="6" borderId="10" xfId="0" applyFont="1" applyFill="1" applyBorder="1" applyAlignment="1" applyProtection="1">
      <alignment horizontal="center"/>
    </xf>
    <xf numFmtId="0" fontId="12" fillId="6" borderId="11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17</xdr:row>
      <xdr:rowOff>169818</xdr:rowOff>
    </xdr:from>
    <xdr:ext cx="1615440" cy="2438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A27FD21-1F2D-4EC0-9716-562BAE5A9AF0}"/>
                </a:ext>
              </a:extLst>
            </xdr:cNvPr>
            <xdr:cNvSpPr txBox="1"/>
          </xdr:nvSpPr>
          <xdr:spPr>
            <a:xfrm>
              <a:off x="91440" y="3174275"/>
              <a:ext cx="1615440" cy="243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𝑤𝑒𝑖𝑟</m:t>
                        </m:r>
                      </m:sub>
                    </m:sSub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𝑤𝑒𝑖𝑟</m:t>
                        </m:r>
                      </m:sub>
                    </m:sSub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𝑤𝑒𝑖𝑟</m:t>
                        </m:r>
                      </m:sub>
                    </m:sSub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𝐻</m:t>
                        </m:r>
                      </m:e>
                      <m:sup>
                        <m:f>
                          <m:fPr>
                            <m:type m:val="lin"/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A27FD21-1F2D-4EC0-9716-562BAE5A9AF0}"/>
                </a:ext>
              </a:extLst>
            </xdr:cNvPr>
            <xdr:cNvSpPr txBox="1"/>
          </xdr:nvSpPr>
          <xdr:spPr>
            <a:xfrm>
              <a:off x="91440" y="3174275"/>
              <a:ext cx="1615440" cy="243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𝑄_𝑤𝑒𝑖𝑟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n-US" sz="1100" b="0" i="0">
                  <a:latin typeface="Cambria Math" panose="02040503050406030204" pitchFamily="18" charset="0"/>
                </a:rPr>
                <a:t>𝐶_𝑤𝑒𝑖𝑟 𝐿_𝑤𝑒𝑖𝑟 𝐻^(3∕2)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137160</xdr:colOff>
      <xdr:row>19</xdr:row>
      <xdr:rowOff>38100</xdr:rowOff>
    </xdr:from>
    <xdr:ext cx="189738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A84D2D8-EF0E-49C5-AAC8-9AC92119AA82}"/>
                </a:ext>
              </a:extLst>
            </xdr:cNvPr>
            <xdr:cNvSpPr txBox="1"/>
          </xdr:nvSpPr>
          <xdr:spPr>
            <a:xfrm>
              <a:off x="137160" y="3459480"/>
              <a:ext cx="189738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𝑜𝑟𝑖𝑓𝑖𝑐𝑒</m:t>
                        </m:r>
                      </m:sub>
                    </m:sSub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𝑜𝑟𝑖𝑓𝑖𝑐𝑒</m:t>
                        </m:r>
                      </m:sub>
                    </m:sSub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𝑟𝑖𝑠𝑒𝑟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𝑔𝐻</m:t>
                        </m:r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7A84D2D8-EF0E-49C5-AAC8-9AC92119AA82}"/>
                </a:ext>
              </a:extLst>
            </xdr:cNvPr>
            <xdr:cNvSpPr txBox="1"/>
          </xdr:nvSpPr>
          <xdr:spPr>
            <a:xfrm>
              <a:off x="137160" y="3459480"/>
              <a:ext cx="189738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𝑄_𝑜𝑟𝑖𝑓𝑖𝑐𝑒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n-US" sz="1100" b="0" i="0">
                  <a:latin typeface="Cambria Math" panose="02040503050406030204" pitchFamily="18" charset="0"/>
                </a:rPr>
                <a:t>𝐶_𝑜𝑟𝑖𝑓𝑖𝑐𝑒 𝐴_𝑟𝑖𝑠𝑒𝑟 √2𝑔𝐻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91440</xdr:colOff>
      <xdr:row>20</xdr:row>
      <xdr:rowOff>114300</xdr:rowOff>
    </xdr:from>
    <xdr:ext cx="2194560" cy="304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256DE00-3E8F-45D3-BAB0-F79E5AD9D026}"/>
                </a:ext>
              </a:extLst>
            </xdr:cNvPr>
            <xdr:cNvSpPr txBox="1"/>
          </xdr:nvSpPr>
          <xdr:spPr>
            <a:xfrm>
              <a:off x="91440" y="3703320"/>
              <a:ext cx="2194560" cy="3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𝑖𝑛𝑙𝑒𝑡</m:t>
                        </m:r>
                      </m:sub>
                    </m:sSub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𝑜𝑟𝑖𝑓𝑖𝑐𝑒</m:t>
                        </m:r>
                      </m:sub>
                    </m:sSub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𝑏𝑎𝑟𝑟𝑒𝑙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𝑔</m:t>
                        </m:r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𝐻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𝑖𝑛𝑙𝑒𝑡</m:t>
                            </m:r>
                          </m:sub>
                        </m:sSub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256DE00-3E8F-45D3-BAB0-F79E5AD9D026}"/>
                </a:ext>
              </a:extLst>
            </xdr:cNvPr>
            <xdr:cNvSpPr txBox="1"/>
          </xdr:nvSpPr>
          <xdr:spPr>
            <a:xfrm>
              <a:off x="91440" y="3703320"/>
              <a:ext cx="2194560" cy="304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𝑄_𝑖𝑛𝑙𝑒𝑡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n-US" sz="1100" b="0" i="0">
                  <a:latin typeface="Cambria Math" panose="02040503050406030204" pitchFamily="18" charset="0"/>
                </a:rPr>
                <a:t>𝐶_𝑜𝑟𝑖𝑓𝑖𝑐𝑒 𝐴_𝑏𝑎𝑟𝑟𝑒𝑙 √(2𝑔𝐻_𝑖𝑛𝑙𝑒𝑡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129540</xdr:colOff>
      <xdr:row>22</xdr:row>
      <xdr:rowOff>30480</xdr:rowOff>
    </xdr:from>
    <xdr:ext cx="2103120" cy="5715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D6695E96-20A8-49BE-BB31-ADCA0FFC6D98}"/>
                </a:ext>
              </a:extLst>
            </xdr:cNvPr>
            <xdr:cNvSpPr txBox="1"/>
          </xdr:nvSpPr>
          <xdr:spPr>
            <a:xfrm>
              <a:off x="129540" y="3954780"/>
              <a:ext cx="2103120" cy="571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𝑄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𝑜𝑢𝑡𝑙𝑒𝑡</m:t>
                        </m:r>
                      </m:sub>
                    </m:sSub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𝑏𝑎𝑟𝑟𝑒𝑙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𝑔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𝐻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𝑜𝑢𝑡𝑙𝑒𝑡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𝑝</m:t>
                                </m:r>
                              </m:sub>
                            </m:s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D6695E96-20A8-49BE-BB31-ADCA0FFC6D98}"/>
                </a:ext>
              </a:extLst>
            </xdr:cNvPr>
            <xdr:cNvSpPr txBox="1"/>
          </xdr:nvSpPr>
          <xdr:spPr>
            <a:xfrm>
              <a:off x="129540" y="3954780"/>
              <a:ext cx="2103120" cy="571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𝑄_𝑜𝑢𝑡𝑙𝑒𝑡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n-US" sz="1100" b="0" i="0">
                  <a:latin typeface="Cambria Math" panose="02040503050406030204" pitchFamily="18" charset="0"/>
                </a:rPr>
                <a:t>𝐴_𝑏𝑎𝑟𝑟𝑒𝑙 √((2𝑔𝐻_𝑜𝑢𝑡𝑙𝑒𝑡)/(1+𝐾_𝑚+𝐾_𝑝 𝐿))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464820</xdr:colOff>
      <xdr:row>25</xdr:row>
      <xdr:rowOff>53340</xdr:rowOff>
    </xdr:from>
    <xdr:ext cx="1036320" cy="5181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F44EAD7-F9B3-4B4F-9403-08925D4D8B6C}"/>
                </a:ext>
              </a:extLst>
            </xdr:cNvPr>
            <xdr:cNvSpPr txBox="1"/>
          </xdr:nvSpPr>
          <xdr:spPr>
            <a:xfrm>
              <a:off x="1440180" y="4480560"/>
              <a:ext cx="1036320" cy="518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𝑝</m:t>
                        </m:r>
                      </m:sub>
                    </m:sSub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5087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f>
                              <m:fPr>
                                <m:type m:val="lin"/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3</m:t>
                                </m:r>
                              </m:den>
                            </m:f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F44EAD7-F9B3-4B4F-9403-08925D4D8B6C}"/>
                </a:ext>
              </a:extLst>
            </xdr:cNvPr>
            <xdr:cNvSpPr txBox="1"/>
          </xdr:nvSpPr>
          <xdr:spPr>
            <a:xfrm>
              <a:off x="1440180" y="4480560"/>
              <a:ext cx="1036320" cy="5181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𝐾_𝑝</a:t>
              </a:r>
              <a:r>
                <a:rPr lang="en-US" sz="1100" i="0">
                  <a:latin typeface="Cambria Math" panose="02040503050406030204" pitchFamily="18" charset="0"/>
                </a:rPr>
                <a:t>=(</a:t>
              </a:r>
              <a:r>
                <a:rPr lang="en-US" sz="1100" b="0" i="0">
                  <a:latin typeface="Cambria Math" panose="02040503050406030204" pitchFamily="18" charset="0"/>
                </a:rPr>
                <a:t>5087𝑛^2)/𝑑^(4∕3) 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0</xdr:col>
      <xdr:colOff>60960</xdr:colOff>
      <xdr:row>29</xdr:row>
      <xdr:rowOff>68579</xdr:rowOff>
    </xdr:from>
    <xdr:to>
      <xdr:col>4</xdr:col>
      <xdr:colOff>253144</xdr:colOff>
      <xdr:row>49</xdr:row>
      <xdr:rowOff>48218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B001615-CA8C-4593-A8ED-031416996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5166359"/>
          <a:ext cx="2950624" cy="333243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290232</xdr:colOff>
      <xdr:row>18</xdr:row>
      <xdr:rowOff>32657</xdr:rowOff>
    </xdr:from>
    <xdr:to>
      <xdr:col>8</xdr:col>
      <xdr:colOff>87085</xdr:colOff>
      <xdr:row>42</xdr:row>
      <xdr:rowOff>97971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1C623CF-546C-4260-BE3A-91D2ACA52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4575" y="3211286"/>
          <a:ext cx="3106110" cy="398417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oneCellAnchor>
    <xdr:from>
      <xdr:col>1</xdr:col>
      <xdr:colOff>15240</xdr:colOff>
      <xdr:row>25</xdr:row>
      <xdr:rowOff>160020</xdr:rowOff>
    </xdr:from>
    <xdr:ext cx="1219200" cy="2743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2879CD57-3D7A-459D-BF66-F85F9C314306}"/>
                </a:ext>
              </a:extLst>
            </xdr:cNvPr>
            <xdr:cNvSpPr txBox="1"/>
          </xdr:nvSpPr>
          <xdr:spPr>
            <a:xfrm>
              <a:off x="167640" y="4587240"/>
              <a:ext cx="1219200" cy="274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</m:sSub>
                    <m:r>
                      <a:rPr lang="en-US" sz="110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2879CD57-3D7A-459D-BF66-F85F9C314306}"/>
                </a:ext>
              </a:extLst>
            </xdr:cNvPr>
            <xdr:cNvSpPr txBox="1"/>
          </xdr:nvSpPr>
          <xdr:spPr>
            <a:xfrm>
              <a:off x="167640" y="4587240"/>
              <a:ext cx="1219200" cy="2743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𝐾_𝑚</a:t>
              </a:r>
              <a:r>
                <a:rPr lang="en-US" sz="1100" i="0">
                  <a:latin typeface="Cambria Math" panose="02040503050406030204" pitchFamily="18" charset="0"/>
                </a:rPr>
                <a:t>=</a:t>
              </a:r>
              <a:r>
                <a:rPr lang="en-US" sz="1100" b="0" i="0">
                  <a:latin typeface="Cambria Math" panose="02040503050406030204" pitchFamily="18" charset="0"/>
                </a:rPr>
                <a:t>𝐾_𝑥+𝐾_𝑒+𝐾_𝑏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ives.sc.egov.usda.gov/OpenNonWebContent.aspx?content=17542.wba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3152-1557-4F99-8A9D-A3E362F937B7}">
  <dimension ref="A1:I50"/>
  <sheetViews>
    <sheetView showGridLines="0" tabSelected="1" view="pageLayout" zoomScaleNormal="100" zoomScaleSheetLayoutView="100" workbookViewId="0">
      <selection activeCell="F45" sqref="F45"/>
    </sheetView>
  </sheetViews>
  <sheetFormatPr defaultColWidth="8.77734375" defaultRowHeight="13.2"/>
  <cols>
    <col min="1" max="1" width="4.109375" style="30" customWidth="1"/>
    <col min="2" max="6" width="11.77734375" style="17" customWidth="1"/>
    <col min="7" max="7" width="11.77734375" style="30" customWidth="1"/>
    <col min="8" max="8" width="11.77734375" style="17" customWidth="1"/>
    <col min="9" max="9" width="4.109375" style="30" customWidth="1"/>
    <col min="10" max="16384" width="8.77734375" style="17"/>
  </cols>
  <sheetData>
    <row r="1" spans="1:9">
      <c r="A1" s="61" t="s">
        <v>44</v>
      </c>
      <c r="B1" s="23"/>
      <c r="C1" s="23"/>
      <c r="D1" s="23"/>
      <c r="E1" s="23"/>
      <c r="F1" s="23"/>
      <c r="G1" s="23"/>
      <c r="H1" s="23"/>
      <c r="I1" s="62"/>
    </row>
    <row r="2" spans="1:9">
      <c r="A2" s="63" t="s">
        <v>55</v>
      </c>
      <c r="B2" s="31"/>
      <c r="C2" s="31"/>
      <c r="D2" s="31"/>
      <c r="E2" s="31"/>
      <c r="F2" s="31"/>
      <c r="G2" s="22"/>
      <c r="H2" s="31"/>
      <c r="I2" s="64"/>
    </row>
    <row r="3" spans="1:9">
      <c r="A3" s="63" t="s">
        <v>45</v>
      </c>
      <c r="B3" s="31"/>
      <c r="C3" s="31"/>
      <c r="D3" s="31"/>
      <c r="E3" s="31"/>
      <c r="F3" s="31"/>
      <c r="G3" s="22"/>
      <c r="H3" s="31"/>
      <c r="I3" s="64"/>
    </row>
    <row r="4" spans="1:9">
      <c r="A4" s="79" t="s">
        <v>54</v>
      </c>
      <c r="B4" s="80"/>
      <c r="C4" s="80"/>
      <c r="D4" s="80"/>
      <c r="E4" s="80"/>
      <c r="F4" s="80"/>
      <c r="G4" s="80"/>
      <c r="H4" s="80"/>
      <c r="I4" s="81"/>
    </row>
    <row r="5" spans="1:9">
      <c r="A5" s="79"/>
      <c r="B5" s="80"/>
      <c r="C5" s="80"/>
      <c r="D5" s="80"/>
      <c r="E5" s="80"/>
      <c r="F5" s="80"/>
      <c r="G5" s="80"/>
      <c r="H5" s="80"/>
      <c r="I5" s="81"/>
    </row>
    <row r="6" spans="1:9">
      <c r="A6" s="63" t="s">
        <v>46</v>
      </c>
      <c r="B6" s="31"/>
      <c r="C6" s="31"/>
      <c r="D6" s="31"/>
      <c r="E6" s="31"/>
      <c r="F6" s="22"/>
      <c r="G6" s="31"/>
      <c r="H6" s="31"/>
      <c r="I6" s="65"/>
    </row>
    <row r="7" spans="1:9">
      <c r="A7" s="63" t="s">
        <v>47</v>
      </c>
      <c r="B7" s="31"/>
      <c r="C7" s="31"/>
      <c r="D7" s="31"/>
      <c r="E7" s="31"/>
      <c r="F7" s="22"/>
      <c r="G7" s="31"/>
      <c r="H7" s="31"/>
      <c r="I7" s="65"/>
    </row>
    <row r="8" spans="1:9" ht="13.2" customHeight="1">
      <c r="A8" s="74" t="s">
        <v>48</v>
      </c>
      <c r="B8" s="75"/>
      <c r="C8" s="75"/>
      <c r="D8" s="75"/>
      <c r="E8" s="75"/>
      <c r="F8" s="75"/>
      <c r="G8" s="75"/>
      <c r="H8" s="75"/>
      <c r="I8" s="76"/>
    </row>
    <row r="9" spans="1:9">
      <c r="A9" s="79" t="s">
        <v>49</v>
      </c>
      <c r="B9" s="80"/>
      <c r="C9" s="80"/>
      <c r="D9" s="80"/>
      <c r="E9" s="80"/>
      <c r="F9" s="80"/>
      <c r="G9" s="80"/>
      <c r="H9" s="80"/>
      <c r="I9" s="81"/>
    </row>
    <row r="10" spans="1:9">
      <c r="A10" s="79"/>
      <c r="B10" s="80"/>
      <c r="C10" s="80"/>
      <c r="D10" s="80"/>
      <c r="E10" s="80"/>
      <c r="F10" s="80"/>
      <c r="G10" s="80"/>
      <c r="H10" s="80"/>
      <c r="I10" s="81"/>
    </row>
    <row r="11" spans="1:9" ht="15.6">
      <c r="A11" s="63" t="s">
        <v>50</v>
      </c>
      <c r="B11" s="31"/>
      <c r="C11" s="31"/>
      <c r="D11" s="31"/>
      <c r="E11" s="31"/>
      <c r="F11" s="22"/>
      <c r="G11" s="31"/>
      <c r="H11" s="31"/>
      <c r="I11" s="65"/>
    </row>
    <row r="12" spans="1:9" ht="15.6" customHeight="1">
      <c r="A12" s="79" t="s">
        <v>52</v>
      </c>
      <c r="B12" s="80"/>
      <c r="C12" s="80"/>
      <c r="D12" s="80"/>
      <c r="E12" s="80"/>
      <c r="F12" s="80"/>
      <c r="G12" s="80"/>
      <c r="H12" s="80"/>
      <c r="I12" s="81"/>
    </row>
    <row r="13" spans="1:9">
      <c r="A13" s="79"/>
      <c r="B13" s="80"/>
      <c r="C13" s="80"/>
      <c r="D13" s="80"/>
      <c r="E13" s="80"/>
      <c r="F13" s="80"/>
      <c r="G13" s="80"/>
      <c r="H13" s="80"/>
      <c r="I13" s="81"/>
    </row>
    <row r="14" spans="1:9" ht="13.2" customHeight="1">
      <c r="A14" s="79" t="s">
        <v>53</v>
      </c>
      <c r="B14" s="80"/>
      <c r="C14" s="80"/>
      <c r="D14" s="80"/>
      <c r="E14" s="80"/>
      <c r="F14" s="80"/>
      <c r="G14" s="80"/>
      <c r="H14" s="80"/>
      <c r="I14" s="81"/>
    </row>
    <row r="15" spans="1:9">
      <c r="A15" s="79"/>
      <c r="B15" s="80"/>
      <c r="C15" s="80"/>
      <c r="D15" s="80"/>
      <c r="E15" s="80"/>
      <c r="F15" s="80"/>
      <c r="G15" s="80"/>
      <c r="H15" s="80"/>
      <c r="I15" s="81"/>
    </row>
    <row r="16" spans="1:9">
      <c r="A16" s="79"/>
      <c r="B16" s="80"/>
      <c r="C16" s="80"/>
      <c r="D16" s="80"/>
      <c r="E16" s="80"/>
      <c r="F16" s="80"/>
      <c r="G16" s="80"/>
      <c r="H16" s="80"/>
      <c r="I16" s="81"/>
    </row>
    <row r="17" spans="1:9">
      <c r="A17" s="66"/>
      <c r="B17" s="1"/>
      <c r="C17" s="1"/>
      <c r="D17" s="1"/>
      <c r="E17" s="1"/>
      <c r="F17" s="31"/>
      <c r="G17" s="1"/>
      <c r="H17" s="1"/>
      <c r="I17" s="64"/>
    </row>
    <row r="18" spans="1:9" ht="13.8">
      <c r="A18" s="67" t="s">
        <v>56</v>
      </c>
      <c r="B18" s="1"/>
      <c r="C18" s="1"/>
      <c r="D18" s="1"/>
      <c r="E18" s="68" t="s">
        <v>43</v>
      </c>
      <c r="F18" s="1"/>
      <c r="G18" s="1"/>
      <c r="H18" s="1"/>
      <c r="I18" s="64"/>
    </row>
    <row r="19" spans="1:9">
      <c r="A19" s="69"/>
      <c r="B19" s="1"/>
      <c r="C19" s="1"/>
      <c r="D19" s="1"/>
      <c r="E19" s="1"/>
      <c r="F19" s="1"/>
      <c r="G19" s="1"/>
      <c r="H19" s="1"/>
      <c r="I19" s="64"/>
    </row>
    <row r="20" spans="1:9">
      <c r="A20" s="69"/>
      <c r="B20" s="1"/>
      <c r="C20" s="1"/>
      <c r="D20" s="1"/>
      <c r="E20" s="1"/>
      <c r="F20" s="1"/>
      <c r="G20" s="1"/>
      <c r="H20" s="1"/>
      <c r="I20" s="64"/>
    </row>
    <row r="21" spans="1:9">
      <c r="A21" s="69"/>
      <c r="B21" s="1"/>
      <c r="C21" s="1"/>
      <c r="D21" s="1"/>
      <c r="E21" s="1"/>
      <c r="F21" s="1"/>
      <c r="G21" s="1"/>
      <c r="H21" s="1"/>
      <c r="I21" s="64"/>
    </row>
    <row r="22" spans="1:9">
      <c r="A22" s="69"/>
      <c r="B22" s="1"/>
      <c r="C22" s="1"/>
      <c r="D22" s="1"/>
      <c r="E22" s="1"/>
      <c r="F22" s="1"/>
      <c r="G22" s="1"/>
      <c r="H22" s="1"/>
      <c r="I22" s="64"/>
    </row>
    <row r="23" spans="1:9">
      <c r="A23" s="69"/>
      <c r="B23" s="1"/>
      <c r="C23" s="1"/>
      <c r="D23" s="1"/>
      <c r="E23" s="1"/>
      <c r="F23" s="1"/>
      <c r="G23" s="1"/>
      <c r="H23" s="1"/>
      <c r="I23" s="64"/>
    </row>
    <row r="24" spans="1:9">
      <c r="A24" s="69"/>
      <c r="B24" s="1"/>
      <c r="C24" s="1"/>
      <c r="D24" s="1"/>
      <c r="E24" s="1"/>
      <c r="F24" s="1"/>
      <c r="G24" s="1"/>
      <c r="H24" s="1"/>
      <c r="I24" s="64"/>
    </row>
    <row r="25" spans="1:9">
      <c r="A25" s="69"/>
      <c r="B25" s="1"/>
      <c r="C25" s="1"/>
      <c r="D25" s="1"/>
      <c r="E25" s="1"/>
      <c r="F25" s="1"/>
      <c r="G25" s="1"/>
      <c r="H25" s="1"/>
      <c r="I25" s="64"/>
    </row>
    <row r="26" spans="1:9">
      <c r="A26" s="69"/>
      <c r="B26" s="1"/>
      <c r="C26" s="1"/>
      <c r="D26" s="1"/>
      <c r="E26" s="1"/>
      <c r="F26" s="1"/>
      <c r="G26" s="1"/>
      <c r="H26" s="1"/>
      <c r="I26" s="64"/>
    </row>
    <row r="27" spans="1:9">
      <c r="A27" s="69"/>
      <c r="B27" s="1"/>
      <c r="C27" s="1"/>
      <c r="D27" s="1"/>
      <c r="E27" s="1"/>
      <c r="F27" s="1"/>
      <c r="G27" s="1"/>
      <c r="H27" s="1"/>
      <c r="I27" s="64"/>
    </row>
    <row r="28" spans="1:9">
      <c r="A28" s="69"/>
      <c r="B28" s="1"/>
      <c r="C28" s="1"/>
      <c r="D28" s="1"/>
      <c r="E28" s="1"/>
      <c r="F28" s="1"/>
      <c r="G28" s="1"/>
      <c r="H28" s="1"/>
      <c r="I28" s="64"/>
    </row>
    <row r="29" spans="1:9">
      <c r="A29" s="67" t="s">
        <v>57</v>
      </c>
      <c r="B29" s="31"/>
      <c r="C29" s="1"/>
      <c r="D29" s="1"/>
      <c r="E29" s="1"/>
      <c r="F29" s="1"/>
      <c r="G29" s="1"/>
      <c r="H29" s="1"/>
      <c r="I29" s="64"/>
    </row>
    <row r="30" spans="1:9">
      <c r="A30" s="69"/>
      <c r="B30" s="1"/>
      <c r="C30" s="1"/>
      <c r="D30" s="1"/>
      <c r="E30" s="1"/>
      <c r="F30" s="1"/>
      <c r="G30" s="1"/>
      <c r="H30" s="1"/>
      <c r="I30" s="64"/>
    </row>
    <row r="31" spans="1:9">
      <c r="A31" s="69"/>
      <c r="B31" s="1"/>
      <c r="C31" s="1"/>
      <c r="D31" s="1"/>
      <c r="E31" s="1"/>
      <c r="F31" s="1"/>
      <c r="G31" s="1"/>
      <c r="H31" s="1"/>
      <c r="I31" s="64"/>
    </row>
    <row r="32" spans="1:9">
      <c r="A32" s="69"/>
      <c r="B32" s="31"/>
      <c r="C32" s="31"/>
      <c r="D32" s="31"/>
      <c r="E32" s="31"/>
      <c r="F32" s="31"/>
      <c r="G32" s="22"/>
      <c r="H32" s="31"/>
      <c r="I32" s="64"/>
    </row>
    <row r="33" spans="1:9">
      <c r="A33" s="69"/>
      <c r="B33" s="31"/>
      <c r="C33" s="31"/>
      <c r="D33" s="31"/>
      <c r="E33" s="31"/>
      <c r="F33" s="31"/>
      <c r="G33" s="22"/>
      <c r="H33" s="31"/>
      <c r="I33" s="64"/>
    </row>
    <row r="34" spans="1:9">
      <c r="A34" s="69"/>
      <c r="B34" s="31"/>
      <c r="C34" s="31"/>
      <c r="D34" s="31"/>
      <c r="E34" s="31"/>
      <c r="F34" s="31"/>
      <c r="G34" s="22"/>
      <c r="H34" s="31"/>
      <c r="I34" s="64"/>
    </row>
    <row r="35" spans="1:9">
      <c r="A35" s="69"/>
      <c r="B35" s="31"/>
      <c r="C35" s="31"/>
      <c r="D35" s="31"/>
      <c r="E35" s="31"/>
      <c r="F35" s="31"/>
      <c r="G35" s="22"/>
      <c r="H35" s="31"/>
      <c r="I35" s="64"/>
    </row>
    <row r="36" spans="1:9">
      <c r="A36" s="69"/>
      <c r="B36" s="31"/>
      <c r="C36" s="31"/>
      <c r="D36" s="31"/>
      <c r="E36" s="31"/>
      <c r="F36" s="31"/>
      <c r="G36" s="22"/>
      <c r="H36" s="31"/>
      <c r="I36" s="64"/>
    </row>
    <row r="37" spans="1:9">
      <c r="A37" s="69"/>
      <c r="B37" s="31"/>
      <c r="C37" s="31"/>
      <c r="D37" s="31"/>
      <c r="E37" s="31"/>
      <c r="F37" s="31"/>
      <c r="G37" s="22"/>
      <c r="H37" s="31"/>
      <c r="I37" s="64"/>
    </row>
    <row r="38" spans="1:9">
      <c r="A38" s="69"/>
      <c r="B38" s="31"/>
      <c r="C38" s="31"/>
      <c r="D38" s="31"/>
      <c r="E38" s="31"/>
      <c r="F38" s="31"/>
      <c r="G38" s="22"/>
      <c r="H38" s="31"/>
      <c r="I38" s="64"/>
    </row>
    <row r="39" spans="1:9">
      <c r="A39" s="69"/>
      <c r="B39" s="31"/>
      <c r="C39" s="31"/>
      <c r="D39" s="31"/>
      <c r="E39" s="31"/>
      <c r="F39" s="31"/>
      <c r="G39" s="22"/>
      <c r="H39" s="31"/>
      <c r="I39" s="64"/>
    </row>
    <row r="40" spans="1:9">
      <c r="A40" s="69"/>
      <c r="B40" s="31"/>
      <c r="C40" s="31"/>
      <c r="D40" s="31"/>
      <c r="E40" s="31"/>
      <c r="F40" s="31"/>
      <c r="G40" s="22"/>
      <c r="H40" s="31"/>
      <c r="I40" s="64"/>
    </row>
    <row r="41" spans="1:9">
      <c r="A41" s="69"/>
      <c r="B41" s="31"/>
      <c r="C41" s="31"/>
      <c r="D41" s="31"/>
      <c r="E41" s="31"/>
      <c r="F41" s="31"/>
      <c r="G41" s="22"/>
      <c r="H41" s="31"/>
      <c r="I41" s="64"/>
    </row>
    <row r="42" spans="1:9">
      <c r="A42" s="69"/>
      <c r="B42" s="31"/>
      <c r="C42" s="31"/>
      <c r="D42" s="31"/>
      <c r="E42" s="31"/>
      <c r="F42" s="31"/>
      <c r="G42" s="22"/>
      <c r="H42" s="31"/>
      <c r="I42" s="64"/>
    </row>
    <row r="43" spans="1:9">
      <c r="A43" s="69"/>
      <c r="B43" s="31"/>
      <c r="C43" s="31"/>
      <c r="D43" s="31"/>
      <c r="E43" s="31"/>
      <c r="F43" s="31"/>
      <c r="G43" s="22"/>
      <c r="H43" s="31"/>
      <c r="I43" s="64"/>
    </row>
    <row r="44" spans="1:9">
      <c r="A44" s="69"/>
      <c r="B44" s="31"/>
      <c r="C44" s="31"/>
      <c r="D44" s="31"/>
      <c r="E44" s="31"/>
      <c r="F44" s="31"/>
      <c r="G44" s="22"/>
      <c r="H44" s="31"/>
      <c r="I44" s="64"/>
    </row>
    <row r="45" spans="1:9">
      <c r="A45" s="69"/>
      <c r="B45" s="31"/>
      <c r="C45" s="31"/>
      <c r="D45" s="31"/>
      <c r="E45" s="31"/>
      <c r="F45" s="78" t="s">
        <v>58</v>
      </c>
      <c r="G45" s="22"/>
      <c r="H45" s="31"/>
      <c r="I45" s="64"/>
    </row>
    <row r="46" spans="1:9">
      <c r="A46" s="69"/>
      <c r="B46" s="31"/>
      <c r="C46" s="31"/>
      <c r="D46" s="31"/>
      <c r="E46" s="31"/>
      <c r="F46" s="31"/>
      <c r="G46" s="22"/>
      <c r="H46" s="31"/>
      <c r="I46" s="64"/>
    </row>
    <row r="47" spans="1:9">
      <c r="A47" s="69"/>
      <c r="B47" s="31"/>
      <c r="C47" s="31"/>
      <c r="D47" s="31"/>
      <c r="E47" s="31"/>
      <c r="F47" s="31"/>
      <c r="G47" s="22"/>
      <c r="H47" s="31"/>
      <c r="I47" s="64"/>
    </row>
    <row r="48" spans="1:9">
      <c r="A48" s="69"/>
      <c r="B48" s="31"/>
      <c r="C48" s="31"/>
      <c r="D48" s="31"/>
      <c r="E48" s="31"/>
      <c r="F48" s="31"/>
      <c r="G48" s="22"/>
      <c r="H48" s="31"/>
      <c r="I48" s="64"/>
    </row>
    <row r="49" spans="1:9">
      <c r="A49" s="69"/>
      <c r="B49" s="31"/>
      <c r="C49" s="31"/>
      <c r="D49" s="31"/>
      <c r="E49" s="31"/>
      <c r="F49" s="31"/>
      <c r="G49" s="22"/>
      <c r="H49" s="31"/>
      <c r="I49" s="64"/>
    </row>
    <row r="50" spans="1:9">
      <c r="A50" s="70"/>
      <c r="B50" s="71"/>
      <c r="C50" s="71"/>
      <c r="D50" s="71"/>
      <c r="E50" s="71"/>
      <c r="F50" s="71"/>
      <c r="G50" s="72"/>
      <c r="H50" s="71"/>
      <c r="I50" s="73"/>
    </row>
  </sheetData>
  <sheetProtection sheet="1" objects="1" scenarios="1" selectLockedCells="1"/>
  <mergeCells count="4">
    <mergeCell ref="A4:I5"/>
    <mergeCell ref="A9:I10"/>
    <mergeCell ref="A12:I13"/>
    <mergeCell ref="A14:I16"/>
  </mergeCells>
  <hyperlinks>
    <hyperlink ref="F45" r:id="rId1" xr:uid="{B9DD872F-BE32-49EF-95BE-462A7A81AB84}"/>
  </hyperlinks>
  <pageMargins left="0.75" right="0.75" top="1.5" bottom="0.5" header="0.5" footer="0.5"/>
  <pageSetup orientation="portrait" r:id="rId2"/>
  <headerFooter alignWithMargins="0">
    <oddHeader>&amp;L&amp;G&amp;C&amp;11Riser, Barrel 
Hydraulics
&amp;"Arial,Bold"&amp;10Instructions&amp;R&amp;"Arial,Bold"&amp;8Ver 1.0
 04/2020&amp;"Arial,Regular"
Sheet &amp;P of 1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"/>
  <sheetViews>
    <sheetView showGridLines="0" view="pageLayout" topLeftCell="A4" zoomScaleNormal="100" zoomScaleSheetLayoutView="100" workbookViewId="0">
      <selection activeCell="E14" sqref="E14"/>
    </sheetView>
  </sheetViews>
  <sheetFormatPr defaultColWidth="8.77734375" defaultRowHeight="13.2"/>
  <cols>
    <col min="1" max="1" width="2.21875" style="30" customWidth="1"/>
    <col min="2" max="6" width="11.77734375" style="17" customWidth="1"/>
    <col min="7" max="7" width="11.77734375" style="30" customWidth="1"/>
    <col min="8" max="11" width="11.77734375" style="17" customWidth="1"/>
    <col min="12" max="12" width="2.21875" style="30" customWidth="1"/>
    <col min="13" max="16384" width="8.77734375" style="17"/>
  </cols>
  <sheetData>
    <row r="1" spans="1:19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9" ht="13.8">
      <c r="A2" s="18"/>
      <c r="B2" s="3" t="s">
        <v>2</v>
      </c>
      <c r="C2" s="2" t="s">
        <v>3</v>
      </c>
      <c r="D2" s="19"/>
      <c r="E2" s="19"/>
      <c r="F2" s="19"/>
      <c r="G2" s="20"/>
      <c r="H2" s="3" t="s">
        <v>4</v>
      </c>
      <c r="I2" s="2" t="s">
        <v>3</v>
      </c>
      <c r="J2" s="19"/>
      <c r="K2" s="19"/>
      <c r="L2" s="21"/>
      <c r="M2" s="22"/>
      <c r="N2" s="22"/>
      <c r="O2" s="22"/>
      <c r="P2" s="22"/>
      <c r="Q2" s="22"/>
      <c r="R2" s="22"/>
    </row>
    <row r="3" spans="1:19" ht="13.8">
      <c r="A3" s="11"/>
      <c r="B3" s="3" t="s">
        <v>6</v>
      </c>
      <c r="C3" s="2" t="s">
        <v>3</v>
      </c>
      <c r="D3" s="19"/>
      <c r="E3" s="4" t="s">
        <v>7</v>
      </c>
      <c r="F3" s="2" t="s">
        <v>3</v>
      </c>
      <c r="G3" s="10"/>
      <c r="H3" s="3" t="s">
        <v>8</v>
      </c>
      <c r="I3" s="2" t="s">
        <v>3</v>
      </c>
      <c r="J3" s="23"/>
      <c r="K3" s="23"/>
      <c r="L3" s="12"/>
      <c r="M3" s="5"/>
      <c r="N3" s="5"/>
      <c r="O3" s="22"/>
      <c r="P3" s="5"/>
      <c r="Q3" s="5"/>
      <c r="R3" s="22"/>
    </row>
    <row r="4" spans="1:19" ht="13.8">
      <c r="A4" s="11"/>
      <c r="B4" s="3" t="s">
        <v>9</v>
      </c>
      <c r="C4" s="2" t="s">
        <v>3</v>
      </c>
      <c r="D4" s="24"/>
      <c r="E4" s="3" t="s">
        <v>10</v>
      </c>
      <c r="F4" s="2" t="s">
        <v>3</v>
      </c>
      <c r="G4" s="10"/>
      <c r="H4" s="3" t="s">
        <v>11</v>
      </c>
      <c r="I4" s="13" t="s">
        <v>5</v>
      </c>
      <c r="J4" s="3" t="s">
        <v>10</v>
      </c>
      <c r="K4" s="2" t="s">
        <v>5</v>
      </c>
      <c r="L4" s="12"/>
      <c r="M4" s="6"/>
      <c r="N4" s="6"/>
      <c r="O4" s="22"/>
      <c r="P4" s="6"/>
      <c r="Q4" s="6"/>
      <c r="R4" s="22"/>
    </row>
    <row r="5" spans="1:19">
      <c r="A5" s="25"/>
      <c r="B5" s="3"/>
      <c r="C5" s="20"/>
      <c r="D5" s="26"/>
      <c r="E5" s="26"/>
      <c r="F5" s="26"/>
      <c r="G5" s="26"/>
      <c r="H5" s="26"/>
      <c r="I5" s="26"/>
      <c r="J5" s="20"/>
      <c r="K5" s="20"/>
      <c r="L5" s="27"/>
      <c r="M5" s="22"/>
      <c r="N5" s="22"/>
      <c r="O5" s="22"/>
      <c r="P5" s="22"/>
      <c r="Q5" s="22"/>
      <c r="R5" s="22"/>
    </row>
    <row r="6" spans="1:19" ht="13.8">
      <c r="A6" s="25"/>
      <c r="B6" s="3" t="s">
        <v>12</v>
      </c>
      <c r="C6" s="2" t="s">
        <v>3</v>
      </c>
      <c r="D6" s="24"/>
      <c r="E6" s="24"/>
      <c r="F6" s="24"/>
      <c r="G6" s="26"/>
      <c r="H6" s="26"/>
      <c r="I6" s="3" t="s">
        <v>13</v>
      </c>
      <c r="J6" s="2" t="s">
        <v>5</v>
      </c>
      <c r="K6" s="19"/>
      <c r="L6" s="27"/>
      <c r="M6" s="22"/>
      <c r="N6" s="22"/>
      <c r="O6" s="22"/>
      <c r="P6" s="22"/>
      <c r="Q6" s="22"/>
      <c r="R6" s="22"/>
    </row>
    <row r="7" spans="1:19">
      <c r="A7" s="28"/>
      <c r="B7" s="19"/>
      <c r="C7" s="19"/>
      <c r="D7" s="19"/>
      <c r="E7" s="19"/>
      <c r="F7" s="19"/>
      <c r="G7" s="19"/>
      <c r="H7" s="19"/>
      <c r="I7" s="19"/>
      <c r="J7" s="19"/>
      <c r="K7" s="19"/>
      <c r="L7" s="29"/>
      <c r="M7" s="22"/>
      <c r="N7" s="22"/>
      <c r="O7" s="22"/>
      <c r="P7" s="22"/>
      <c r="Q7" s="22"/>
      <c r="R7" s="22"/>
    </row>
    <row r="8" spans="1:19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2"/>
      <c r="O8" s="22"/>
      <c r="P8" s="22"/>
      <c r="Q8" s="22"/>
      <c r="R8" s="22"/>
      <c r="S8" s="22"/>
    </row>
    <row r="9" spans="1:19">
      <c r="A9" s="7"/>
      <c r="B9" s="7"/>
      <c r="C9" s="7"/>
      <c r="D9" s="7"/>
      <c r="E9" s="7"/>
      <c r="F9" s="7"/>
      <c r="G9" s="7"/>
      <c r="H9" s="7"/>
      <c r="I9" s="7"/>
      <c r="J9" s="82" t="s">
        <v>59</v>
      </c>
      <c r="K9" s="83"/>
      <c r="L9" s="7"/>
      <c r="M9" s="7"/>
      <c r="N9" s="22"/>
      <c r="O9" s="22"/>
      <c r="P9" s="22"/>
      <c r="Q9" s="22"/>
      <c r="R9" s="22"/>
      <c r="S9" s="22"/>
    </row>
    <row r="10" spans="1:19" ht="6" customHeight="1">
      <c r="B10" s="31"/>
      <c r="C10" s="31"/>
      <c r="D10" s="31"/>
      <c r="E10" s="31"/>
      <c r="F10" s="31"/>
      <c r="G10" s="22"/>
      <c r="H10" s="31"/>
      <c r="I10" s="31"/>
      <c r="J10" s="31"/>
      <c r="K10" s="31"/>
      <c r="M10" s="22"/>
      <c r="N10" s="22"/>
      <c r="O10" s="22"/>
      <c r="P10" s="22"/>
      <c r="Q10" s="22"/>
      <c r="R10" s="22"/>
      <c r="S10" s="22"/>
    </row>
    <row r="11" spans="1:19">
      <c r="B11" s="32" t="s">
        <v>1</v>
      </c>
      <c r="C11" s="31"/>
      <c r="D11" s="31"/>
      <c r="E11" s="31"/>
      <c r="F11" s="30"/>
      <c r="G11" s="32" t="s">
        <v>0</v>
      </c>
      <c r="H11" s="31"/>
      <c r="I11" s="31"/>
      <c r="J11" s="31"/>
      <c r="K11" s="31"/>
      <c r="N11" s="22"/>
      <c r="O11" s="22"/>
      <c r="P11" s="22"/>
      <c r="Q11" s="22"/>
      <c r="R11" s="22"/>
      <c r="S11" s="22"/>
    </row>
    <row r="12" spans="1:19" ht="6" customHeight="1">
      <c r="A12" s="17"/>
      <c r="B12" s="31"/>
      <c r="C12" s="31"/>
      <c r="D12" s="31"/>
      <c r="E12" s="31"/>
      <c r="F12" s="30"/>
      <c r="G12" s="31"/>
      <c r="H12" s="31"/>
      <c r="I12" s="31"/>
      <c r="J12" s="31"/>
      <c r="K12" s="31"/>
      <c r="M12" s="22"/>
      <c r="N12" s="22"/>
      <c r="O12" s="22"/>
      <c r="P12" s="22"/>
      <c r="Q12" s="22"/>
      <c r="R12" s="22"/>
      <c r="S12" s="22"/>
    </row>
    <row r="13" spans="1:19" ht="13.8">
      <c r="B13" s="33" t="s">
        <v>19</v>
      </c>
      <c r="C13" s="33" t="s">
        <v>20</v>
      </c>
      <c r="D13" s="33" t="s">
        <v>21</v>
      </c>
      <c r="E13" s="33" t="s">
        <v>22</v>
      </c>
      <c r="F13" s="5"/>
      <c r="G13" s="33" t="s">
        <v>14</v>
      </c>
      <c r="H13" s="33" t="s">
        <v>16</v>
      </c>
      <c r="I13" s="33" t="s">
        <v>15</v>
      </c>
      <c r="J13" s="33" t="s">
        <v>17</v>
      </c>
      <c r="K13" s="33" t="s">
        <v>18</v>
      </c>
      <c r="L13" s="5"/>
      <c r="M13" s="22"/>
      <c r="N13" s="8"/>
      <c r="O13" s="8"/>
      <c r="P13" s="22"/>
      <c r="Q13" s="8"/>
      <c r="R13" s="8"/>
      <c r="S13" s="22"/>
    </row>
    <row r="14" spans="1:19">
      <c r="B14" s="54">
        <v>2</v>
      </c>
      <c r="C14" s="54">
        <v>2</v>
      </c>
      <c r="D14" s="54">
        <v>117</v>
      </c>
      <c r="E14" s="58">
        <v>3.1</v>
      </c>
      <c r="F14" s="6"/>
      <c r="G14" s="54">
        <v>36</v>
      </c>
      <c r="H14" s="54">
        <v>113.3</v>
      </c>
      <c r="I14" s="54">
        <v>113</v>
      </c>
      <c r="J14" s="54">
        <v>56</v>
      </c>
      <c r="K14" s="55">
        <v>1.2E-2</v>
      </c>
      <c r="L14" s="6"/>
      <c r="M14" s="22"/>
      <c r="N14" s="9"/>
      <c r="O14" s="9"/>
      <c r="P14" s="22"/>
      <c r="Q14" s="9"/>
      <c r="R14" s="9"/>
      <c r="S14" s="22"/>
    </row>
    <row r="15" spans="1:19">
      <c r="B15" s="35"/>
      <c r="C15" s="35"/>
      <c r="D15" s="35"/>
      <c r="E15" s="35"/>
      <c r="F15" s="30"/>
      <c r="G15" s="35"/>
      <c r="H15" s="35"/>
      <c r="I15" s="35"/>
      <c r="J15" s="35"/>
      <c r="K15" s="35"/>
      <c r="M15" s="22"/>
      <c r="N15" s="9"/>
      <c r="O15" s="9"/>
      <c r="P15" s="22"/>
      <c r="Q15" s="9"/>
      <c r="R15" s="9"/>
      <c r="S15" s="22"/>
    </row>
    <row r="16" spans="1:19" ht="13.8">
      <c r="B16" s="33" t="s">
        <v>26</v>
      </c>
      <c r="C16" s="33" t="s">
        <v>25</v>
      </c>
      <c r="D16" s="33" t="s">
        <v>41</v>
      </c>
      <c r="E16" s="35"/>
      <c r="F16" s="30"/>
      <c r="G16" s="33" t="s">
        <v>51</v>
      </c>
      <c r="H16" s="33" t="s">
        <v>42</v>
      </c>
      <c r="J16" s="35"/>
      <c r="K16" s="35"/>
      <c r="M16" s="22"/>
      <c r="N16" s="9"/>
      <c r="O16" s="9"/>
      <c r="P16" s="22"/>
      <c r="Q16" s="9"/>
      <c r="R16" s="9"/>
      <c r="S16" s="22"/>
    </row>
    <row r="17" spans="2:19">
      <c r="B17" s="37">
        <f>$D$14-$H$14</f>
        <v>3.7000000000000028</v>
      </c>
      <c r="C17" s="36">
        <f>ROUND(((2*$B$14)+(2*$C$14)),2)</f>
        <v>8</v>
      </c>
      <c r="D17" s="36">
        <f>ROUND(B14*C14,2)</f>
        <v>4</v>
      </c>
      <c r="E17" s="35"/>
      <c r="F17" s="30"/>
      <c r="G17" s="58">
        <v>0.6</v>
      </c>
      <c r="H17" s="36">
        <f>ROUND(((G14/24)^2)*PI(),2)</f>
        <v>7.07</v>
      </c>
      <c r="J17" s="22"/>
      <c r="K17" s="22"/>
      <c r="M17" s="22"/>
      <c r="N17" s="9"/>
      <c r="O17" s="9"/>
      <c r="P17" s="22"/>
      <c r="Q17" s="9"/>
      <c r="R17" s="9"/>
      <c r="S17" s="22"/>
    </row>
    <row r="18" spans="2:19">
      <c r="B18" s="35"/>
      <c r="C18" s="35"/>
      <c r="D18" s="35"/>
      <c r="E18" s="35"/>
      <c r="F18" s="30"/>
      <c r="G18" s="35"/>
      <c r="H18" s="35"/>
      <c r="I18" s="35"/>
      <c r="J18" s="35"/>
      <c r="K18" s="35"/>
      <c r="M18" s="22"/>
      <c r="N18" s="9"/>
      <c r="O18" s="9"/>
      <c r="P18" s="22"/>
      <c r="Q18" s="9"/>
      <c r="R18" s="9"/>
      <c r="S18" s="22"/>
    </row>
    <row r="19" spans="2:19" ht="13.8">
      <c r="B19" s="33" t="s">
        <v>28</v>
      </c>
      <c r="C19" s="33" t="s">
        <v>29</v>
      </c>
      <c r="D19" s="35"/>
      <c r="E19" s="35"/>
      <c r="F19" s="5"/>
      <c r="G19" s="38" t="s">
        <v>34</v>
      </c>
      <c r="H19" s="38" t="s">
        <v>35</v>
      </c>
      <c r="I19" s="38" t="s">
        <v>36</v>
      </c>
      <c r="J19" s="38" t="s">
        <v>37</v>
      </c>
      <c r="K19" s="38" t="s">
        <v>38</v>
      </c>
      <c r="L19" s="5"/>
      <c r="M19" s="22"/>
      <c r="N19" s="9"/>
      <c r="O19" s="9"/>
      <c r="P19" s="22"/>
      <c r="Q19" s="9"/>
      <c r="R19" s="9"/>
      <c r="S19" s="22"/>
    </row>
    <row r="20" spans="2:19">
      <c r="B20" s="54">
        <v>118.4</v>
      </c>
      <c r="C20" s="58">
        <v>0.05</v>
      </c>
      <c r="D20" s="35"/>
      <c r="E20" s="35"/>
      <c r="F20" s="6"/>
      <c r="G20" s="60">
        <v>1</v>
      </c>
      <c r="H20" s="56">
        <v>0.5</v>
      </c>
      <c r="I20" s="57">
        <v>0</v>
      </c>
      <c r="J20" s="37">
        <f>G20+H20+I20</f>
        <v>1.5</v>
      </c>
      <c r="K20" s="34">
        <f>ROUND((5087*$K$14^2)/($G$14^(4/3)),4)</f>
        <v>6.1999999999999998E-3</v>
      </c>
      <c r="L20" s="6"/>
      <c r="M20" s="22"/>
      <c r="N20" s="9"/>
      <c r="O20" s="9"/>
      <c r="P20" s="22"/>
      <c r="Q20" s="9"/>
      <c r="R20" s="9"/>
      <c r="S20" s="22"/>
    </row>
    <row r="21" spans="2:19">
      <c r="B21" s="31"/>
      <c r="C21" s="31"/>
      <c r="D21" s="31"/>
      <c r="E21" s="31"/>
      <c r="F21" s="30"/>
      <c r="G21" s="31"/>
      <c r="H21" s="31"/>
      <c r="I21" s="31"/>
      <c r="J21" s="31"/>
      <c r="K21" s="31"/>
      <c r="M21" s="22"/>
      <c r="N21" s="9"/>
      <c r="O21" s="9"/>
      <c r="P21" s="22"/>
      <c r="Q21" s="9"/>
      <c r="R21" s="9"/>
      <c r="S21" s="22"/>
    </row>
    <row r="22" spans="2:19" ht="13.8">
      <c r="B22" s="50" t="s">
        <v>27</v>
      </c>
      <c r="C22" s="50" t="s">
        <v>24</v>
      </c>
      <c r="D22" s="50" t="s">
        <v>23</v>
      </c>
      <c r="E22" s="51"/>
      <c r="F22" s="52"/>
      <c r="G22" s="50" t="s">
        <v>31</v>
      </c>
      <c r="H22" s="50" t="s">
        <v>30</v>
      </c>
      <c r="I22" s="50" t="s">
        <v>32</v>
      </c>
      <c r="J22" s="53" t="s">
        <v>33</v>
      </c>
      <c r="K22" s="50" t="s">
        <v>39</v>
      </c>
      <c r="L22" s="22"/>
      <c r="M22" s="9"/>
      <c r="N22" s="9"/>
      <c r="O22" s="22"/>
      <c r="P22" s="9"/>
      <c r="Q22" s="9"/>
      <c r="R22" s="22"/>
    </row>
    <row r="23" spans="2:19">
      <c r="B23" s="40">
        <f>$D$14</f>
        <v>117</v>
      </c>
      <c r="C23" s="40">
        <f>IF($B23="","",ROUNDDOWN($E$14*$C$17*((B23-$D$14)^(3/2)),2))</f>
        <v>0</v>
      </c>
      <c r="D23" s="41">
        <f>IF($B23="","",ROUNDDOWN($G$17*$D$17*SQRT(2*32.2*($B23-$D$14)),2))</f>
        <v>0</v>
      </c>
      <c r="E23" s="42"/>
      <c r="F23" s="43"/>
      <c r="G23" s="39">
        <f>IF($B23="","",ROUND($B23-($H$14+(0.5*$G$14/12)),2))</f>
        <v>2.2000000000000002</v>
      </c>
      <c r="H23" s="39">
        <f>IF($B23="","",ROUND($B23-($I$14+(0.5*$G$14/12)),2))</f>
        <v>2.5</v>
      </c>
      <c r="I23" s="43">
        <f>IF($B23="","",ROUND($G$17*$H$17*SQRT(2*32.2*G23),2))</f>
        <v>50.49</v>
      </c>
      <c r="J23" s="49">
        <f>IF($B23="","",$H$17*SQRT((2*32.2*H23)/($J$20+($K$20*$J$14))))</f>
        <v>66.004780608913748</v>
      </c>
      <c r="K23" s="41">
        <f>IF($B23="","",MIN($C23,$D23,$I23,$J23))</f>
        <v>0</v>
      </c>
      <c r="L23" s="22"/>
      <c r="M23" s="9"/>
      <c r="N23" s="9"/>
      <c r="O23" s="22"/>
      <c r="P23" s="9"/>
      <c r="Q23" s="9"/>
      <c r="R23" s="22"/>
    </row>
    <row r="24" spans="2:19">
      <c r="B24" s="45">
        <f t="shared" ref="B24:B75" si="0">IF($B23="","",IF($B23+$C$20&lt;=B$20,$B23+$C$20,""))</f>
        <v>117.05</v>
      </c>
      <c r="C24" s="45">
        <f>IF($B24="","",ROUNDDOWN($E$14*$C$17*((B24-$D$14)^(3/2)),2))</f>
        <v>0.27</v>
      </c>
      <c r="D24" s="46">
        <f t="shared" ref="D24:D75" si="1">IF($B24="","",ROUNDDOWN($G$17*$D$17*SQRT(2*32.2*($B24-$D$14)),2))</f>
        <v>4.3</v>
      </c>
      <c r="E24" s="47"/>
      <c r="F24" s="48"/>
      <c r="G24" s="44">
        <f t="shared" ref="G24:G75" si="2">IF($B24="","",ROUND($B24-($H$14+(0.5*$G$14/12)),2))</f>
        <v>2.25</v>
      </c>
      <c r="H24" s="44">
        <f t="shared" ref="H24:H75" si="3">IF($B24="","",ROUND($B24-($I$14+(0.5*$G$14/12)),2))</f>
        <v>2.5499999999999998</v>
      </c>
      <c r="I24" s="45">
        <f t="shared" ref="I24:I75" si="4">IF($B24="","",ROUND($G$17*$H$17*SQRT(2*32.2*G24),2))</f>
        <v>51.06</v>
      </c>
      <c r="J24" s="49">
        <f t="shared" ref="J24:J75" si="5">IF($B24="","",$H$17*SQRT((2*32.2*H24)/($J$20+($K$20*$J$14))))</f>
        <v>66.661560771523</v>
      </c>
      <c r="K24" s="41">
        <f t="shared" ref="K24:K75" si="6">IF($B24="","",MIN($C24,$D24,$I24,$J24))</f>
        <v>0.27</v>
      </c>
      <c r="L24" s="22"/>
      <c r="M24" s="9"/>
      <c r="N24" s="9"/>
      <c r="O24" s="22"/>
      <c r="P24" s="9"/>
      <c r="Q24" s="9"/>
      <c r="R24" s="22"/>
    </row>
    <row r="25" spans="2:19">
      <c r="B25" s="45">
        <f t="shared" si="0"/>
        <v>117.1</v>
      </c>
      <c r="C25" s="45">
        <f t="shared" ref="C25:C75" si="7">IF($B25="","",ROUNDDOWN($E$14*$C$17*((B25-$D$14)^(3/2)),2))</f>
        <v>0.78</v>
      </c>
      <c r="D25" s="46">
        <f t="shared" si="1"/>
        <v>6.09</v>
      </c>
      <c r="E25" s="47"/>
      <c r="F25" s="48"/>
      <c r="G25" s="44">
        <f t="shared" si="2"/>
        <v>2.2999999999999998</v>
      </c>
      <c r="H25" s="44">
        <f t="shared" si="3"/>
        <v>2.6</v>
      </c>
      <c r="I25" s="45">
        <f t="shared" si="4"/>
        <v>51.63</v>
      </c>
      <c r="J25" s="49">
        <f t="shared" si="5"/>
        <v>67.311932863052377</v>
      </c>
      <c r="K25" s="41">
        <f t="shared" si="6"/>
        <v>0.78</v>
      </c>
      <c r="L25" s="22"/>
      <c r="M25" s="9"/>
      <c r="N25" s="9"/>
      <c r="O25" s="22"/>
      <c r="P25" s="9"/>
      <c r="Q25" s="9"/>
      <c r="R25" s="22"/>
    </row>
    <row r="26" spans="2:19">
      <c r="B26" s="45">
        <f t="shared" si="0"/>
        <v>117.14999999999999</v>
      </c>
      <c r="C26" s="45">
        <f t="shared" si="7"/>
        <v>1.44</v>
      </c>
      <c r="D26" s="46">
        <f t="shared" si="1"/>
        <v>7.45</v>
      </c>
      <c r="E26" s="47"/>
      <c r="F26" s="48"/>
      <c r="G26" s="44">
        <f t="shared" si="2"/>
        <v>2.35</v>
      </c>
      <c r="H26" s="44">
        <f t="shared" si="3"/>
        <v>2.65</v>
      </c>
      <c r="I26" s="45">
        <f t="shared" si="4"/>
        <v>52.19</v>
      </c>
      <c r="J26" s="49">
        <f t="shared" si="5"/>
        <v>67.956080868636676</v>
      </c>
      <c r="K26" s="41">
        <f t="shared" si="6"/>
        <v>1.44</v>
      </c>
      <c r="L26" s="22"/>
      <c r="M26" s="9"/>
      <c r="N26" s="9"/>
      <c r="O26" s="22"/>
      <c r="P26" s="9"/>
      <c r="Q26" s="9"/>
      <c r="R26" s="22"/>
    </row>
    <row r="27" spans="2:19">
      <c r="B27" s="45">
        <f t="shared" si="0"/>
        <v>117.19999999999999</v>
      </c>
      <c r="C27" s="45">
        <f t="shared" si="7"/>
        <v>2.21</v>
      </c>
      <c r="D27" s="46">
        <f t="shared" si="1"/>
        <v>8.61</v>
      </c>
      <c r="E27" s="47"/>
      <c r="F27" s="48"/>
      <c r="G27" s="44">
        <f t="shared" si="2"/>
        <v>2.4</v>
      </c>
      <c r="H27" s="44">
        <f t="shared" si="3"/>
        <v>2.7</v>
      </c>
      <c r="I27" s="45">
        <f t="shared" si="4"/>
        <v>52.74</v>
      </c>
      <c r="J27" s="49">
        <f t="shared" si="5"/>
        <v>68.594180134245377</v>
      </c>
      <c r="K27" s="41">
        <f t="shared" si="6"/>
        <v>2.21</v>
      </c>
      <c r="L27" s="22"/>
      <c r="M27" s="9"/>
      <c r="N27" s="9"/>
      <c r="O27" s="22"/>
      <c r="P27" s="9"/>
      <c r="Q27" s="9"/>
      <c r="R27" s="22"/>
    </row>
    <row r="28" spans="2:19">
      <c r="B28" s="45">
        <f t="shared" si="0"/>
        <v>117.24999999999999</v>
      </c>
      <c r="C28" s="45">
        <f t="shared" si="7"/>
        <v>3.09</v>
      </c>
      <c r="D28" s="46">
        <f t="shared" si="1"/>
        <v>9.6199999999999992</v>
      </c>
      <c r="E28" s="47"/>
      <c r="F28" s="48"/>
      <c r="G28" s="44">
        <f t="shared" si="2"/>
        <v>2.4500000000000002</v>
      </c>
      <c r="H28" s="44">
        <f t="shared" si="3"/>
        <v>2.75</v>
      </c>
      <c r="I28" s="45">
        <f t="shared" si="4"/>
        <v>53.28</v>
      </c>
      <c r="J28" s="49">
        <f t="shared" si="5"/>
        <v>69.226397924158391</v>
      </c>
      <c r="K28" s="41">
        <f t="shared" si="6"/>
        <v>3.09</v>
      </c>
      <c r="L28" s="22"/>
      <c r="M28" s="9"/>
      <c r="N28" s="9"/>
      <c r="O28" s="22"/>
      <c r="P28" s="9"/>
      <c r="Q28" s="9"/>
      <c r="R28" s="22"/>
    </row>
    <row r="29" spans="2:19">
      <c r="B29" s="45">
        <f t="shared" si="0"/>
        <v>117.29999999999998</v>
      </c>
      <c r="C29" s="45">
        <f t="shared" si="7"/>
        <v>4.07</v>
      </c>
      <c r="D29" s="46">
        <f t="shared" si="1"/>
        <v>10.54</v>
      </c>
      <c r="E29" s="47"/>
      <c r="F29" s="48"/>
      <c r="G29" s="44">
        <f t="shared" si="2"/>
        <v>2.5</v>
      </c>
      <c r="H29" s="44">
        <f t="shared" si="3"/>
        <v>2.8</v>
      </c>
      <c r="I29" s="45">
        <f t="shared" si="4"/>
        <v>53.82</v>
      </c>
      <c r="J29" s="49">
        <f t="shared" si="5"/>
        <v>69.852893933025697</v>
      </c>
      <c r="K29" s="41">
        <f t="shared" si="6"/>
        <v>4.07</v>
      </c>
      <c r="L29" s="22"/>
      <c r="M29" s="9"/>
      <c r="N29" s="9"/>
      <c r="O29" s="22"/>
      <c r="P29" s="9"/>
      <c r="Q29" s="9"/>
      <c r="R29" s="22"/>
    </row>
    <row r="30" spans="2:19">
      <c r="B30" s="45">
        <f t="shared" si="0"/>
        <v>117.34999999999998</v>
      </c>
      <c r="C30" s="45">
        <f t="shared" si="7"/>
        <v>5.13</v>
      </c>
      <c r="D30" s="46">
        <f t="shared" si="1"/>
        <v>11.39</v>
      </c>
      <c r="E30" s="47"/>
      <c r="F30" s="48"/>
      <c r="G30" s="44">
        <f t="shared" si="2"/>
        <v>2.5499999999999998</v>
      </c>
      <c r="H30" s="44">
        <f t="shared" si="3"/>
        <v>2.85</v>
      </c>
      <c r="I30" s="45">
        <f t="shared" si="4"/>
        <v>54.36</v>
      </c>
      <c r="J30" s="49">
        <f t="shared" si="5"/>
        <v>70.473820756953103</v>
      </c>
      <c r="K30" s="41">
        <f t="shared" si="6"/>
        <v>5.13</v>
      </c>
      <c r="L30" s="22"/>
      <c r="M30" s="9"/>
      <c r="N30" s="9"/>
      <c r="O30" s="22"/>
      <c r="P30" s="9"/>
      <c r="Q30" s="9"/>
      <c r="R30" s="22"/>
    </row>
    <row r="31" spans="2:19">
      <c r="B31" s="45">
        <f t="shared" si="0"/>
        <v>117.39999999999998</v>
      </c>
      <c r="C31" s="45">
        <f t="shared" si="7"/>
        <v>6.27</v>
      </c>
      <c r="D31" s="46">
        <f t="shared" si="1"/>
        <v>12.18</v>
      </c>
      <c r="E31" s="47"/>
      <c r="F31" s="48"/>
      <c r="G31" s="44">
        <f t="shared" si="2"/>
        <v>2.6</v>
      </c>
      <c r="H31" s="44">
        <f t="shared" si="3"/>
        <v>2.9</v>
      </c>
      <c r="I31" s="45">
        <f t="shared" si="4"/>
        <v>54.89</v>
      </c>
      <c r="J31" s="49">
        <f t="shared" si="5"/>
        <v>71.089324327551267</v>
      </c>
      <c r="K31" s="41">
        <f t="shared" si="6"/>
        <v>6.27</v>
      </c>
      <c r="L31" s="22"/>
      <c r="M31" s="9"/>
      <c r="N31" s="9"/>
      <c r="O31" s="22"/>
      <c r="P31" s="9"/>
      <c r="Q31" s="9"/>
      <c r="R31" s="22"/>
    </row>
    <row r="32" spans="2:19">
      <c r="B32" s="45">
        <f t="shared" si="0"/>
        <v>117.44999999999997</v>
      </c>
      <c r="C32" s="45">
        <f t="shared" si="7"/>
        <v>7.48</v>
      </c>
      <c r="D32" s="46">
        <f t="shared" si="1"/>
        <v>12.91</v>
      </c>
      <c r="E32" s="47"/>
      <c r="F32" s="48"/>
      <c r="G32" s="44">
        <f t="shared" si="2"/>
        <v>2.65</v>
      </c>
      <c r="H32" s="44">
        <f t="shared" si="3"/>
        <v>2.95</v>
      </c>
      <c r="I32" s="45">
        <f t="shared" si="4"/>
        <v>55.42</v>
      </c>
      <c r="J32" s="49">
        <f t="shared" si="5"/>
        <v>71.699544312445866</v>
      </c>
      <c r="K32" s="41">
        <f t="shared" si="6"/>
        <v>7.48</v>
      </c>
      <c r="L32" s="22"/>
      <c r="M32" s="9"/>
      <c r="N32" s="9"/>
      <c r="O32" s="22"/>
      <c r="P32" s="9"/>
      <c r="Q32" s="9"/>
      <c r="R32" s="22"/>
    </row>
    <row r="33" spans="2:18">
      <c r="B33" s="45">
        <f t="shared" si="0"/>
        <v>117.49999999999997</v>
      </c>
      <c r="C33" s="45">
        <f t="shared" si="7"/>
        <v>8.76</v>
      </c>
      <c r="D33" s="46">
        <f t="shared" si="1"/>
        <v>13.61</v>
      </c>
      <c r="E33" s="47"/>
      <c r="F33" s="48"/>
      <c r="G33" s="44">
        <f t="shared" si="2"/>
        <v>2.7</v>
      </c>
      <c r="H33" s="44">
        <f t="shared" si="3"/>
        <v>3</v>
      </c>
      <c r="I33" s="45">
        <f t="shared" si="4"/>
        <v>55.94</v>
      </c>
      <c r="J33" s="49">
        <f t="shared" si="5"/>
        <v>72.304614485363274</v>
      </c>
      <c r="K33" s="41">
        <f t="shared" si="6"/>
        <v>8.76</v>
      </c>
      <c r="L33" s="22"/>
      <c r="M33" s="9"/>
      <c r="N33" s="9"/>
      <c r="O33" s="22"/>
      <c r="P33" s="9"/>
      <c r="Q33" s="9"/>
      <c r="R33" s="22"/>
    </row>
    <row r="34" spans="2:18">
      <c r="B34" s="45">
        <f t="shared" si="0"/>
        <v>117.54999999999997</v>
      </c>
      <c r="C34" s="45">
        <f t="shared" si="7"/>
        <v>10.11</v>
      </c>
      <c r="D34" s="46">
        <f t="shared" si="1"/>
        <v>14.28</v>
      </c>
      <c r="E34" s="47"/>
      <c r="F34" s="48"/>
      <c r="G34" s="44">
        <f t="shared" si="2"/>
        <v>2.75</v>
      </c>
      <c r="H34" s="44">
        <f t="shared" si="3"/>
        <v>3.05</v>
      </c>
      <c r="I34" s="45">
        <f t="shared" si="4"/>
        <v>56.45</v>
      </c>
      <c r="J34" s="49">
        <f t="shared" si="5"/>
        <v>72.904663068569349</v>
      </c>
      <c r="K34" s="41">
        <f t="shared" si="6"/>
        <v>10.11</v>
      </c>
      <c r="L34" s="22"/>
      <c r="M34" s="9"/>
      <c r="N34" s="9"/>
      <c r="O34" s="22"/>
      <c r="P34" s="9"/>
      <c r="Q34" s="9"/>
      <c r="R34" s="22"/>
    </row>
    <row r="35" spans="2:18">
      <c r="B35" s="45">
        <f t="shared" si="0"/>
        <v>117.59999999999997</v>
      </c>
      <c r="C35" s="45">
        <f t="shared" si="7"/>
        <v>11.52</v>
      </c>
      <c r="D35" s="46">
        <f t="shared" si="1"/>
        <v>14.91</v>
      </c>
      <c r="E35" s="47"/>
      <c r="F35" s="48"/>
      <c r="G35" s="44">
        <f t="shared" si="2"/>
        <v>2.8</v>
      </c>
      <c r="H35" s="44">
        <f t="shared" si="3"/>
        <v>3.1</v>
      </c>
      <c r="I35" s="45">
        <f t="shared" si="4"/>
        <v>56.96</v>
      </c>
      <c r="J35" s="49">
        <f t="shared" si="5"/>
        <v>73.499813050144809</v>
      </c>
      <c r="K35" s="41">
        <f t="shared" si="6"/>
        <v>11.52</v>
      </c>
      <c r="L35" s="22"/>
      <c r="M35" s="9"/>
      <c r="N35" s="9"/>
      <c r="O35" s="22"/>
      <c r="P35" s="9"/>
      <c r="Q35" s="9"/>
      <c r="R35" s="22"/>
    </row>
    <row r="36" spans="2:18">
      <c r="B36" s="45">
        <f t="shared" si="0"/>
        <v>117.64999999999996</v>
      </c>
      <c r="C36" s="45">
        <f t="shared" si="7"/>
        <v>12.99</v>
      </c>
      <c r="D36" s="46">
        <f t="shared" si="1"/>
        <v>15.52</v>
      </c>
      <c r="E36" s="47"/>
      <c r="F36" s="48"/>
      <c r="G36" s="44">
        <f t="shared" si="2"/>
        <v>2.85</v>
      </c>
      <c r="H36" s="44">
        <f t="shared" si="3"/>
        <v>3.15</v>
      </c>
      <c r="I36" s="45">
        <f t="shared" si="4"/>
        <v>57.47</v>
      </c>
      <c r="J36" s="49">
        <f t="shared" si="5"/>
        <v>74.090182478320656</v>
      </c>
      <c r="K36" s="41">
        <f t="shared" si="6"/>
        <v>12.99</v>
      </c>
      <c r="L36" s="22"/>
      <c r="M36" s="9"/>
      <c r="N36" s="9"/>
      <c r="O36" s="22"/>
      <c r="P36" s="9"/>
      <c r="Q36" s="9"/>
      <c r="R36" s="22"/>
    </row>
    <row r="37" spans="2:18">
      <c r="B37" s="45">
        <f t="shared" si="0"/>
        <v>117.69999999999996</v>
      </c>
      <c r="C37" s="45">
        <f t="shared" si="7"/>
        <v>14.52</v>
      </c>
      <c r="D37" s="46">
        <f t="shared" si="1"/>
        <v>16.11</v>
      </c>
      <c r="E37" s="47"/>
      <c r="F37" s="48"/>
      <c r="G37" s="44">
        <f t="shared" si="2"/>
        <v>2.9</v>
      </c>
      <c r="H37" s="44">
        <f t="shared" si="3"/>
        <v>3.2</v>
      </c>
      <c r="I37" s="45">
        <f t="shared" si="4"/>
        <v>57.97</v>
      </c>
      <c r="J37" s="49">
        <f t="shared" si="5"/>
        <v>74.6758847348692</v>
      </c>
      <c r="K37" s="41">
        <f t="shared" si="6"/>
        <v>14.52</v>
      </c>
      <c r="L37" s="9"/>
      <c r="M37" s="9"/>
      <c r="N37" s="22"/>
      <c r="O37" s="9"/>
      <c r="P37" s="9"/>
      <c r="Q37" s="22"/>
    </row>
    <row r="38" spans="2:18">
      <c r="B38" s="45">
        <f>IF($B37="","",IF($B37+$C$20&lt;=B$20,$B37+$C$20,""))</f>
        <v>117.74999999999996</v>
      </c>
      <c r="C38" s="45">
        <f t="shared" si="7"/>
        <v>16.100000000000001</v>
      </c>
      <c r="D38" s="46">
        <f t="shared" si="1"/>
        <v>16.670000000000002</v>
      </c>
      <c r="E38" s="47"/>
      <c r="F38" s="48"/>
      <c r="G38" s="44">
        <f t="shared" si="2"/>
        <v>2.95</v>
      </c>
      <c r="H38" s="44">
        <f t="shared" si="3"/>
        <v>3.25</v>
      </c>
      <c r="I38" s="45">
        <f t="shared" si="4"/>
        <v>58.47</v>
      </c>
      <c r="J38" s="49">
        <f t="shared" si="5"/>
        <v>75.257028789343579</v>
      </c>
      <c r="K38" s="41">
        <f t="shared" si="6"/>
        <v>16.100000000000001</v>
      </c>
      <c r="L38" s="22"/>
      <c r="M38" s="9"/>
      <c r="N38" s="9"/>
      <c r="O38" s="22"/>
      <c r="P38" s="9"/>
      <c r="Q38" s="9"/>
      <c r="R38" s="22"/>
    </row>
    <row r="39" spans="2:18">
      <c r="B39" s="45">
        <f t="shared" si="0"/>
        <v>117.79999999999995</v>
      </c>
      <c r="C39" s="45">
        <f t="shared" si="7"/>
        <v>17.739999999999998</v>
      </c>
      <c r="D39" s="46">
        <f t="shared" si="1"/>
        <v>17.22</v>
      </c>
      <c r="E39" s="47"/>
      <c r="F39" s="48"/>
      <c r="G39" s="44">
        <f t="shared" si="2"/>
        <v>3</v>
      </c>
      <c r="H39" s="44">
        <f t="shared" si="3"/>
        <v>3.3</v>
      </c>
      <c r="I39" s="45">
        <f t="shared" si="4"/>
        <v>58.96</v>
      </c>
      <c r="J39" s="49">
        <f t="shared" si="5"/>
        <v>75.833719435780708</v>
      </c>
      <c r="K39" s="41">
        <f t="shared" si="6"/>
        <v>17.22</v>
      </c>
      <c r="L39" s="22"/>
      <c r="M39" s="31"/>
      <c r="N39" s="31"/>
      <c r="O39" s="31"/>
      <c r="P39" s="31"/>
      <c r="Q39" s="31"/>
      <c r="R39" s="31"/>
    </row>
    <row r="40" spans="2:18">
      <c r="B40" s="45">
        <f t="shared" si="0"/>
        <v>117.84999999999995</v>
      </c>
      <c r="C40" s="45">
        <f t="shared" si="7"/>
        <v>19.43</v>
      </c>
      <c r="D40" s="46">
        <f t="shared" si="1"/>
        <v>17.75</v>
      </c>
      <c r="E40" s="47"/>
      <c r="F40" s="48"/>
      <c r="G40" s="44">
        <f t="shared" si="2"/>
        <v>3.05</v>
      </c>
      <c r="H40" s="44">
        <f t="shared" si="3"/>
        <v>3.35</v>
      </c>
      <c r="I40" s="45">
        <f t="shared" si="4"/>
        <v>59.45</v>
      </c>
      <c r="J40" s="49">
        <f t="shared" si="5"/>
        <v>76.40605751332366</v>
      </c>
      <c r="K40" s="41">
        <f t="shared" si="6"/>
        <v>17.75</v>
      </c>
      <c r="L40" s="22"/>
    </row>
    <row r="41" spans="2:18">
      <c r="B41" s="45">
        <f t="shared" si="0"/>
        <v>117.89999999999995</v>
      </c>
      <c r="C41" s="45">
        <f t="shared" si="7"/>
        <v>21.17</v>
      </c>
      <c r="D41" s="46">
        <f t="shared" si="1"/>
        <v>18.27</v>
      </c>
      <c r="E41" s="47"/>
      <c r="F41" s="48"/>
      <c r="G41" s="44">
        <f t="shared" si="2"/>
        <v>3.1</v>
      </c>
      <c r="H41" s="44">
        <f t="shared" si="3"/>
        <v>3.4</v>
      </c>
      <c r="I41" s="45">
        <f t="shared" si="4"/>
        <v>59.94</v>
      </c>
      <c r="J41" s="49">
        <f t="shared" si="5"/>
        <v>76.9741401120788</v>
      </c>
      <c r="K41" s="41">
        <f t="shared" si="6"/>
        <v>18.27</v>
      </c>
      <c r="L41" s="22"/>
    </row>
    <row r="42" spans="2:18">
      <c r="B42" s="45">
        <f t="shared" si="0"/>
        <v>117.94999999999995</v>
      </c>
      <c r="C42" s="45">
        <f t="shared" si="7"/>
        <v>22.96</v>
      </c>
      <c r="D42" s="46">
        <f t="shared" si="1"/>
        <v>18.77</v>
      </c>
      <c r="E42" s="47"/>
      <c r="F42" s="48"/>
      <c r="G42" s="44">
        <f t="shared" si="2"/>
        <v>3.15</v>
      </c>
      <c r="H42" s="44">
        <f t="shared" si="3"/>
        <v>3.45</v>
      </c>
      <c r="I42" s="45">
        <f t="shared" si="4"/>
        <v>60.42</v>
      </c>
      <c r="J42" s="49">
        <f t="shared" si="5"/>
        <v>77.538060765398015</v>
      </c>
      <c r="K42" s="41">
        <f t="shared" si="6"/>
        <v>18.77</v>
      </c>
      <c r="L42" s="22"/>
    </row>
    <row r="43" spans="2:18">
      <c r="B43" s="45">
        <f t="shared" si="0"/>
        <v>117.99999999999994</v>
      </c>
      <c r="C43" s="45">
        <f t="shared" si="7"/>
        <v>24.79</v>
      </c>
      <c r="D43" s="46">
        <f t="shared" si="1"/>
        <v>19.25</v>
      </c>
      <c r="E43" s="47"/>
      <c r="F43" s="48"/>
      <c r="G43" s="44">
        <f t="shared" si="2"/>
        <v>3.2</v>
      </c>
      <c r="H43" s="44">
        <f t="shared" si="3"/>
        <v>3.5</v>
      </c>
      <c r="I43" s="45">
        <f t="shared" si="4"/>
        <v>60.9</v>
      </c>
      <c r="J43" s="49">
        <f t="shared" si="5"/>
        <v>78.097909629664045</v>
      </c>
      <c r="K43" s="41">
        <f t="shared" si="6"/>
        <v>19.25</v>
      </c>
      <c r="L43" s="22"/>
    </row>
    <row r="44" spans="2:18">
      <c r="B44" s="45">
        <f t="shared" si="0"/>
        <v>118.04999999999994</v>
      </c>
      <c r="C44" s="45">
        <f t="shared" si="7"/>
        <v>26.68</v>
      </c>
      <c r="D44" s="46">
        <f t="shared" si="1"/>
        <v>19.73</v>
      </c>
      <c r="E44" s="47"/>
      <c r="F44" s="48"/>
      <c r="G44" s="44">
        <f t="shared" si="2"/>
        <v>3.25</v>
      </c>
      <c r="H44" s="44">
        <f t="shared" si="3"/>
        <v>3.55</v>
      </c>
      <c r="I44" s="45">
        <f t="shared" si="4"/>
        <v>61.37</v>
      </c>
      <c r="J44" s="49">
        <f t="shared" si="5"/>
        <v>78.65377365255776</v>
      </c>
      <c r="K44" s="41">
        <f t="shared" si="6"/>
        <v>19.73</v>
      </c>
      <c r="L44" s="22"/>
    </row>
    <row r="45" spans="2:18">
      <c r="B45" s="45">
        <f t="shared" si="0"/>
        <v>118.09999999999994</v>
      </c>
      <c r="C45" s="45">
        <f t="shared" si="7"/>
        <v>28.61</v>
      </c>
      <c r="D45" s="46">
        <f t="shared" si="1"/>
        <v>20.190000000000001</v>
      </c>
      <c r="E45" s="47"/>
      <c r="F45" s="48"/>
      <c r="G45" s="44">
        <f t="shared" si="2"/>
        <v>3.3</v>
      </c>
      <c r="H45" s="44">
        <f t="shared" si="3"/>
        <v>3.6</v>
      </c>
      <c r="I45" s="45">
        <f t="shared" si="4"/>
        <v>61.84</v>
      </c>
      <c r="J45" s="49">
        <f t="shared" si="5"/>
        <v>79.205736730696501</v>
      </c>
      <c r="K45" s="41">
        <f t="shared" si="6"/>
        <v>20.190000000000001</v>
      </c>
      <c r="L45" s="22"/>
    </row>
    <row r="46" spans="2:18">
      <c r="B46" s="45">
        <f t="shared" si="0"/>
        <v>118.14999999999993</v>
      </c>
      <c r="C46" s="45">
        <f t="shared" si="7"/>
        <v>30.58</v>
      </c>
      <c r="D46" s="46">
        <f t="shared" si="1"/>
        <v>20.65</v>
      </c>
      <c r="E46" s="47"/>
      <c r="F46" s="48"/>
      <c r="G46" s="44">
        <f t="shared" si="2"/>
        <v>3.35</v>
      </c>
      <c r="H46" s="44">
        <f t="shared" si="3"/>
        <v>3.65</v>
      </c>
      <c r="I46" s="45">
        <f t="shared" si="4"/>
        <v>62.31</v>
      </c>
      <c r="J46" s="49">
        <f t="shared" si="5"/>
        <v>79.753879857452844</v>
      </c>
      <c r="K46" s="41">
        <f t="shared" si="6"/>
        <v>20.65</v>
      </c>
      <c r="L46" s="22"/>
    </row>
    <row r="47" spans="2:18">
      <c r="B47" s="45">
        <f t="shared" si="0"/>
        <v>118.19999999999993</v>
      </c>
      <c r="C47" s="45">
        <f t="shared" si="7"/>
        <v>32.6</v>
      </c>
      <c r="D47" s="46">
        <f t="shared" si="1"/>
        <v>21.09</v>
      </c>
      <c r="E47" s="47"/>
      <c r="F47" s="48"/>
      <c r="G47" s="44">
        <f t="shared" si="2"/>
        <v>3.4</v>
      </c>
      <c r="H47" s="44">
        <f t="shared" si="3"/>
        <v>3.7</v>
      </c>
      <c r="I47" s="45">
        <f t="shared" si="4"/>
        <v>62.77</v>
      </c>
      <c r="J47" s="49">
        <f t="shared" si="5"/>
        <v>80.298281261691017</v>
      </c>
      <c r="K47" s="41">
        <f t="shared" si="6"/>
        <v>21.09</v>
      </c>
      <c r="L47" s="22"/>
    </row>
    <row r="48" spans="2:18">
      <c r="B48" s="45">
        <f t="shared" si="0"/>
        <v>118.24999999999993</v>
      </c>
      <c r="C48" s="45">
        <f t="shared" si="7"/>
        <v>34.65</v>
      </c>
      <c r="D48" s="46">
        <f t="shared" si="1"/>
        <v>21.53</v>
      </c>
      <c r="E48" s="47"/>
      <c r="F48" s="48"/>
      <c r="G48" s="44">
        <f t="shared" si="2"/>
        <v>3.45</v>
      </c>
      <c r="H48" s="44">
        <f t="shared" si="3"/>
        <v>3.75</v>
      </c>
      <c r="I48" s="45">
        <f t="shared" si="4"/>
        <v>63.23</v>
      </c>
      <c r="J48" s="49">
        <f t="shared" si="5"/>
        <v>80.839016538094128</v>
      </c>
      <c r="K48" s="41">
        <f t="shared" si="6"/>
        <v>21.53</v>
      </c>
      <c r="L48" s="31"/>
    </row>
    <row r="49" spans="2:12">
      <c r="B49" s="45">
        <f t="shared" si="0"/>
        <v>118.29999999999993</v>
      </c>
      <c r="C49" s="45">
        <f t="shared" si="7"/>
        <v>36.75</v>
      </c>
      <c r="D49" s="46">
        <f t="shared" si="1"/>
        <v>21.95</v>
      </c>
      <c r="E49" s="47"/>
      <c r="F49" s="48"/>
      <c r="G49" s="44">
        <f t="shared" si="2"/>
        <v>3.5</v>
      </c>
      <c r="H49" s="44">
        <f t="shared" si="3"/>
        <v>3.8</v>
      </c>
      <c r="I49" s="45">
        <f t="shared" si="4"/>
        <v>63.69</v>
      </c>
      <c r="J49" s="49">
        <f t="shared" si="5"/>
        <v>81.376158769696616</v>
      </c>
      <c r="K49" s="41">
        <f t="shared" si="6"/>
        <v>21.95</v>
      </c>
      <c r="L49" s="17"/>
    </row>
    <row r="50" spans="2:12">
      <c r="B50" s="45">
        <f t="shared" si="0"/>
        <v>118.34999999999992</v>
      </c>
      <c r="C50" s="45">
        <f t="shared" si="7"/>
        <v>38.9</v>
      </c>
      <c r="D50" s="46">
        <f t="shared" si="1"/>
        <v>22.37</v>
      </c>
      <c r="E50" s="47"/>
      <c r="F50" s="48"/>
      <c r="G50" s="44">
        <f t="shared" si="2"/>
        <v>3.55</v>
      </c>
      <c r="H50" s="44">
        <f t="shared" si="3"/>
        <v>3.85</v>
      </c>
      <c r="I50" s="45">
        <f t="shared" si="4"/>
        <v>64.14</v>
      </c>
      <c r="J50" s="49">
        <f t="shared" si="5"/>
        <v>81.909778643184538</v>
      </c>
      <c r="K50" s="41">
        <f t="shared" si="6"/>
        <v>22.37</v>
      </c>
      <c r="L50" s="17"/>
    </row>
    <row r="51" spans="2:12">
      <c r="B51" s="45">
        <f t="shared" si="0"/>
        <v>118.39999999999992</v>
      </c>
      <c r="C51" s="45">
        <f t="shared" si="7"/>
        <v>41.08</v>
      </c>
      <c r="D51" s="46">
        <f t="shared" si="1"/>
        <v>22.78</v>
      </c>
      <c r="E51" s="47"/>
      <c r="F51" s="48"/>
      <c r="G51" s="44">
        <f t="shared" si="2"/>
        <v>3.6</v>
      </c>
      <c r="H51" s="44">
        <f t="shared" si="3"/>
        <v>3.9</v>
      </c>
      <c r="I51" s="45">
        <f t="shared" si="4"/>
        <v>64.59</v>
      </c>
      <c r="J51" s="49">
        <f t="shared" si="5"/>
        <v>82.43994455747837</v>
      </c>
      <c r="K51" s="41">
        <f t="shared" si="6"/>
        <v>22.78</v>
      </c>
      <c r="L51" s="17"/>
    </row>
    <row r="52" spans="2:12">
      <c r="B52" s="45" t="str">
        <f t="shared" si="0"/>
        <v/>
      </c>
      <c r="C52" s="45" t="str">
        <f t="shared" si="7"/>
        <v/>
      </c>
      <c r="D52" s="46" t="str">
        <f t="shared" si="1"/>
        <v/>
      </c>
      <c r="E52" s="47"/>
      <c r="F52" s="48"/>
      <c r="G52" s="44" t="str">
        <f t="shared" si="2"/>
        <v/>
      </c>
      <c r="H52" s="44" t="str">
        <f t="shared" si="3"/>
        <v/>
      </c>
      <c r="I52" s="45" t="str">
        <f t="shared" si="4"/>
        <v/>
      </c>
      <c r="J52" s="49" t="str">
        <f t="shared" si="5"/>
        <v/>
      </c>
      <c r="K52" s="41" t="str">
        <f t="shared" si="6"/>
        <v/>
      </c>
      <c r="L52" s="17"/>
    </row>
    <row r="53" spans="2:12">
      <c r="B53" s="45" t="str">
        <f t="shared" si="0"/>
        <v/>
      </c>
      <c r="C53" s="45" t="str">
        <f t="shared" si="7"/>
        <v/>
      </c>
      <c r="D53" s="46" t="str">
        <f t="shared" si="1"/>
        <v/>
      </c>
      <c r="E53" s="47"/>
      <c r="F53" s="48"/>
      <c r="G53" s="44" t="str">
        <f t="shared" si="2"/>
        <v/>
      </c>
      <c r="H53" s="44" t="str">
        <f t="shared" si="3"/>
        <v/>
      </c>
      <c r="I53" s="45" t="str">
        <f t="shared" si="4"/>
        <v/>
      </c>
      <c r="J53" s="49" t="str">
        <f t="shared" si="5"/>
        <v/>
      </c>
      <c r="K53" s="41" t="str">
        <f t="shared" si="6"/>
        <v/>
      </c>
      <c r="L53" s="17"/>
    </row>
    <row r="54" spans="2:12">
      <c r="B54" s="45" t="str">
        <f t="shared" si="0"/>
        <v/>
      </c>
      <c r="C54" s="45" t="str">
        <f t="shared" si="7"/>
        <v/>
      </c>
      <c r="D54" s="46" t="str">
        <f t="shared" si="1"/>
        <v/>
      </c>
      <c r="E54" s="47"/>
      <c r="F54" s="48"/>
      <c r="G54" s="44" t="str">
        <f t="shared" si="2"/>
        <v/>
      </c>
      <c r="H54" s="44" t="str">
        <f t="shared" si="3"/>
        <v/>
      </c>
      <c r="I54" s="45" t="str">
        <f t="shared" si="4"/>
        <v/>
      </c>
      <c r="J54" s="49" t="str">
        <f t="shared" si="5"/>
        <v/>
      </c>
      <c r="K54" s="41" t="str">
        <f t="shared" si="6"/>
        <v/>
      </c>
      <c r="L54" s="17"/>
    </row>
    <row r="55" spans="2:12">
      <c r="B55" s="45" t="str">
        <f t="shared" si="0"/>
        <v/>
      </c>
      <c r="C55" s="45" t="str">
        <f t="shared" si="7"/>
        <v/>
      </c>
      <c r="D55" s="46" t="str">
        <f t="shared" si="1"/>
        <v/>
      </c>
      <c r="E55" s="47"/>
      <c r="F55" s="48"/>
      <c r="G55" s="44" t="str">
        <f t="shared" si="2"/>
        <v/>
      </c>
      <c r="H55" s="44" t="str">
        <f t="shared" si="3"/>
        <v/>
      </c>
      <c r="I55" s="45" t="str">
        <f t="shared" si="4"/>
        <v/>
      </c>
      <c r="J55" s="49" t="str">
        <f t="shared" si="5"/>
        <v/>
      </c>
      <c r="K55" s="41" t="str">
        <f t="shared" si="6"/>
        <v/>
      </c>
      <c r="L55" s="17"/>
    </row>
    <row r="56" spans="2:12">
      <c r="B56" s="45" t="str">
        <f t="shared" si="0"/>
        <v/>
      </c>
      <c r="C56" s="45" t="str">
        <f t="shared" si="7"/>
        <v/>
      </c>
      <c r="D56" s="46" t="str">
        <f t="shared" si="1"/>
        <v/>
      </c>
      <c r="E56" s="47"/>
      <c r="F56" s="48"/>
      <c r="G56" s="44" t="str">
        <f t="shared" si="2"/>
        <v/>
      </c>
      <c r="H56" s="44" t="str">
        <f t="shared" si="3"/>
        <v/>
      </c>
      <c r="I56" s="45" t="str">
        <f t="shared" si="4"/>
        <v/>
      </c>
      <c r="J56" s="49" t="str">
        <f t="shared" si="5"/>
        <v/>
      </c>
      <c r="K56" s="41" t="str">
        <f t="shared" si="6"/>
        <v/>
      </c>
      <c r="L56" s="17"/>
    </row>
    <row r="57" spans="2:12">
      <c r="B57" s="45" t="str">
        <f t="shared" si="0"/>
        <v/>
      </c>
      <c r="C57" s="45" t="str">
        <f t="shared" si="7"/>
        <v/>
      </c>
      <c r="D57" s="46" t="str">
        <f t="shared" si="1"/>
        <v/>
      </c>
      <c r="E57" s="47"/>
      <c r="F57" s="48"/>
      <c r="G57" s="44" t="str">
        <f t="shared" si="2"/>
        <v/>
      </c>
      <c r="H57" s="44" t="str">
        <f t="shared" si="3"/>
        <v/>
      </c>
      <c r="I57" s="45" t="str">
        <f t="shared" si="4"/>
        <v/>
      </c>
      <c r="J57" s="49" t="str">
        <f t="shared" si="5"/>
        <v/>
      </c>
      <c r="K57" s="41" t="str">
        <f t="shared" si="6"/>
        <v/>
      </c>
      <c r="L57" s="17"/>
    </row>
    <row r="58" spans="2:12">
      <c r="B58" s="45" t="str">
        <f t="shared" si="0"/>
        <v/>
      </c>
      <c r="C58" s="45" t="str">
        <f t="shared" si="7"/>
        <v/>
      </c>
      <c r="D58" s="46" t="str">
        <f t="shared" si="1"/>
        <v/>
      </c>
      <c r="E58" s="47"/>
      <c r="F58" s="48"/>
      <c r="G58" s="44" t="str">
        <f t="shared" si="2"/>
        <v/>
      </c>
      <c r="H58" s="44" t="str">
        <f t="shared" si="3"/>
        <v/>
      </c>
      <c r="I58" s="45" t="str">
        <f t="shared" si="4"/>
        <v/>
      </c>
      <c r="J58" s="49" t="str">
        <f t="shared" si="5"/>
        <v/>
      </c>
      <c r="K58" s="41" t="str">
        <f t="shared" si="6"/>
        <v/>
      </c>
      <c r="L58" s="17"/>
    </row>
    <row r="59" spans="2:12">
      <c r="B59" s="45" t="str">
        <f t="shared" si="0"/>
        <v/>
      </c>
      <c r="C59" s="45" t="str">
        <f t="shared" si="7"/>
        <v/>
      </c>
      <c r="D59" s="46" t="str">
        <f t="shared" si="1"/>
        <v/>
      </c>
      <c r="E59" s="47"/>
      <c r="F59" s="48"/>
      <c r="G59" s="44" t="str">
        <f t="shared" si="2"/>
        <v/>
      </c>
      <c r="H59" s="44" t="str">
        <f t="shared" si="3"/>
        <v/>
      </c>
      <c r="I59" s="45" t="str">
        <f t="shared" si="4"/>
        <v/>
      </c>
      <c r="J59" s="49" t="str">
        <f t="shared" si="5"/>
        <v/>
      </c>
      <c r="K59" s="41" t="str">
        <f t="shared" si="6"/>
        <v/>
      </c>
      <c r="L59" s="17"/>
    </row>
    <row r="60" spans="2:12">
      <c r="B60" s="45" t="str">
        <f t="shared" si="0"/>
        <v/>
      </c>
      <c r="C60" s="45" t="str">
        <f t="shared" si="7"/>
        <v/>
      </c>
      <c r="D60" s="46" t="str">
        <f t="shared" si="1"/>
        <v/>
      </c>
      <c r="E60" s="47"/>
      <c r="F60" s="48"/>
      <c r="G60" s="44" t="str">
        <f t="shared" si="2"/>
        <v/>
      </c>
      <c r="H60" s="44" t="str">
        <f t="shared" si="3"/>
        <v/>
      </c>
      <c r="I60" s="45" t="str">
        <f t="shared" si="4"/>
        <v/>
      </c>
      <c r="J60" s="49" t="str">
        <f t="shared" si="5"/>
        <v/>
      </c>
      <c r="K60" s="41" t="str">
        <f t="shared" si="6"/>
        <v/>
      </c>
      <c r="L60" s="17"/>
    </row>
    <row r="61" spans="2:12">
      <c r="B61" s="45" t="str">
        <f t="shared" si="0"/>
        <v/>
      </c>
      <c r="C61" s="45" t="str">
        <f t="shared" si="7"/>
        <v/>
      </c>
      <c r="D61" s="46" t="str">
        <f t="shared" si="1"/>
        <v/>
      </c>
      <c r="E61" s="47"/>
      <c r="F61" s="48"/>
      <c r="G61" s="44" t="str">
        <f t="shared" si="2"/>
        <v/>
      </c>
      <c r="H61" s="44" t="str">
        <f t="shared" si="3"/>
        <v/>
      </c>
      <c r="I61" s="45" t="str">
        <f t="shared" si="4"/>
        <v/>
      </c>
      <c r="J61" s="49" t="str">
        <f t="shared" si="5"/>
        <v/>
      </c>
      <c r="K61" s="41" t="str">
        <f t="shared" si="6"/>
        <v/>
      </c>
      <c r="L61" s="17"/>
    </row>
    <row r="62" spans="2:12">
      <c r="B62" s="45" t="str">
        <f t="shared" si="0"/>
        <v/>
      </c>
      <c r="C62" s="45" t="str">
        <f t="shared" si="7"/>
        <v/>
      </c>
      <c r="D62" s="46" t="str">
        <f t="shared" si="1"/>
        <v/>
      </c>
      <c r="E62" s="47"/>
      <c r="F62" s="48"/>
      <c r="G62" s="44" t="str">
        <f t="shared" si="2"/>
        <v/>
      </c>
      <c r="H62" s="44" t="str">
        <f t="shared" si="3"/>
        <v/>
      </c>
      <c r="I62" s="45" t="str">
        <f t="shared" si="4"/>
        <v/>
      </c>
      <c r="J62" s="49" t="str">
        <f t="shared" si="5"/>
        <v/>
      </c>
      <c r="K62" s="41" t="str">
        <f t="shared" si="6"/>
        <v/>
      </c>
      <c r="L62" s="17"/>
    </row>
    <row r="63" spans="2:12">
      <c r="B63" s="45" t="str">
        <f t="shared" si="0"/>
        <v/>
      </c>
      <c r="C63" s="45" t="str">
        <f t="shared" si="7"/>
        <v/>
      </c>
      <c r="D63" s="46" t="str">
        <f t="shared" si="1"/>
        <v/>
      </c>
      <c r="E63" s="47"/>
      <c r="F63" s="48"/>
      <c r="G63" s="44" t="str">
        <f t="shared" si="2"/>
        <v/>
      </c>
      <c r="H63" s="44" t="str">
        <f t="shared" si="3"/>
        <v/>
      </c>
      <c r="I63" s="45" t="str">
        <f t="shared" si="4"/>
        <v/>
      </c>
      <c r="J63" s="49" t="str">
        <f t="shared" si="5"/>
        <v/>
      </c>
      <c r="K63" s="41" t="str">
        <f t="shared" si="6"/>
        <v/>
      </c>
      <c r="L63" s="17"/>
    </row>
    <row r="64" spans="2:12">
      <c r="B64" s="45" t="str">
        <f t="shared" si="0"/>
        <v/>
      </c>
      <c r="C64" s="45" t="str">
        <f t="shared" si="7"/>
        <v/>
      </c>
      <c r="D64" s="46" t="str">
        <f t="shared" si="1"/>
        <v/>
      </c>
      <c r="E64" s="47"/>
      <c r="F64" s="48"/>
      <c r="G64" s="44" t="str">
        <f t="shared" si="2"/>
        <v/>
      </c>
      <c r="H64" s="44" t="str">
        <f t="shared" si="3"/>
        <v/>
      </c>
      <c r="I64" s="45" t="str">
        <f t="shared" si="4"/>
        <v/>
      </c>
      <c r="J64" s="49" t="str">
        <f t="shared" si="5"/>
        <v/>
      </c>
      <c r="K64" s="41" t="str">
        <f t="shared" si="6"/>
        <v/>
      </c>
      <c r="L64" s="17"/>
    </row>
    <row r="65" spans="2:12">
      <c r="B65" s="45" t="str">
        <f t="shared" si="0"/>
        <v/>
      </c>
      <c r="C65" s="45" t="str">
        <f t="shared" si="7"/>
        <v/>
      </c>
      <c r="D65" s="46" t="str">
        <f t="shared" si="1"/>
        <v/>
      </c>
      <c r="E65" s="47"/>
      <c r="F65" s="48"/>
      <c r="G65" s="44" t="str">
        <f t="shared" si="2"/>
        <v/>
      </c>
      <c r="H65" s="44" t="str">
        <f t="shared" si="3"/>
        <v/>
      </c>
      <c r="I65" s="45" t="str">
        <f t="shared" si="4"/>
        <v/>
      </c>
      <c r="J65" s="49" t="str">
        <f t="shared" si="5"/>
        <v/>
      </c>
      <c r="K65" s="41" t="str">
        <f t="shared" si="6"/>
        <v/>
      </c>
      <c r="L65" s="17"/>
    </row>
    <row r="66" spans="2:12">
      <c r="B66" s="45" t="str">
        <f t="shared" si="0"/>
        <v/>
      </c>
      <c r="C66" s="45" t="str">
        <f t="shared" si="7"/>
        <v/>
      </c>
      <c r="D66" s="46" t="str">
        <f t="shared" si="1"/>
        <v/>
      </c>
      <c r="E66" s="47"/>
      <c r="F66" s="48"/>
      <c r="G66" s="44" t="str">
        <f t="shared" si="2"/>
        <v/>
      </c>
      <c r="H66" s="44" t="str">
        <f t="shared" si="3"/>
        <v/>
      </c>
      <c r="I66" s="45" t="str">
        <f t="shared" si="4"/>
        <v/>
      </c>
      <c r="J66" s="49" t="str">
        <f t="shared" si="5"/>
        <v/>
      </c>
      <c r="K66" s="41" t="str">
        <f t="shared" si="6"/>
        <v/>
      </c>
      <c r="L66" s="17"/>
    </row>
    <row r="67" spans="2:12">
      <c r="B67" s="45" t="str">
        <f t="shared" si="0"/>
        <v/>
      </c>
      <c r="C67" s="45" t="str">
        <f t="shared" si="7"/>
        <v/>
      </c>
      <c r="D67" s="46" t="str">
        <f t="shared" si="1"/>
        <v/>
      </c>
      <c r="E67" s="47"/>
      <c r="F67" s="48"/>
      <c r="G67" s="44" t="str">
        <f t="shared" si="2"/>
        <v/>
      </c>
      <c r="H67" s="44" t="str">
        <f t="shared" si="3"/>
        <v/>
      </c>
      <c r="I67" s="45" t="str">
        <f t="shared" si="4"/>
        <v/>
      </c>
      <c r="J67" s="49" t="str">
        <f t="shared" si="5"/>
        <v/>
      </c>
      <c r="K67" s="41" t="str">
        <f t="shared" si="6"/>
        <v/>
      </c>
      <c r="L67" s="17"/>
    </row>
    <row r="68" spans="2:12">
      <c r="B68" s="45" t="str">
        <f t="shared" si="0"/>
        <v/>
      </c>
      <c r="C68" s="45" t="str">
        <f t="shared" si="7"/>
        <v/>
      </c>
      <c r="D68" s="46" t="str">
        <f t="shared" si="1"/>
        <v/>
      </c>
      <c r="E68" s="47"/>
      <c r="F68" s="48"/>
      <c r="G68" s="44" t="str">
        <f t="shared" si="2"/>
        <v/>
      </c>
      <c r="H68" s="44" t="str">
        <f t="shared" si="3"/>
        <v/>
      </c>
      <c r="I68" s="45" t="str">
        <f t="shared" si="4"/>
        <v/>
      </c>
      <c r="J68" s="49" t="str">
        <f t="shared" si="5"/>
        <v/>
      </c>
      <c r="K68" s="41" t="str">
        <f t="shared" si="6"/>
        <v/>
      </c>
      <c r="L68" s="17"/>
    </row>
    <row r="69" spans="2:12">
      <c r="B69" s="45" t="str">
        <f t="shared" si="0"/>
        <v/>
      </c>
      <c r="C69" s="45" t="str">
        <f t="shared" si="7"/>
        <v/>
      </c>
      <c r="D69" s="46" t="str">
        <f t="shared" si="1"/>
        <v/>
      </c>
      <c r="E69" s="47"/>
      <c r="F69" s="48"/>
      <c r="G69" s="44" t="str">
        <f t="shared" si="2"/>
        <v/>
      </c>
      <c r="H69" s="44" t="str">
        <f t="shared" si="3"/>
        <v/>
      </c>
      <c r="I69" s="45" t="str">
        <f t="shared" si="4"/>
        <v/>
      </c>
      <c r="J69" s="49" t="str">
        <f t="shared" si="5"/>
        <v/>
      </c>
      <c r="K69" s="41" t="str">
        <f t="shared" si="6"/>
        <v/>
      </c>
      <c r="L69" s="17"/>
    </row>
    <row r="70" spans="2:12">
      <c r="B70" s="45" t="str">
        <f t="shared" si="0"/>
        <v/>
      </c>
      <c r="C70" s="45" t="str">
        <f t="shared" si="7"/>
        <v/>
      </c>
      <c r="D70" s="46" t="str">
        <f t="shared" si="1"/>
        <v/>
      </c>
      <c r="E70" s="47"/>
      <c r="F70" s="48"/>
      <c r="G70" s="44" t="str">
        <f t="shared" si="2"/>
        <v/>
      </c>
      <c r="H70" s="44" t="str">
        <f t="shared" si="3"/>
        <v/>
      </c>
      <c r="I70" s="45" t="str">
        <f t="shared" si="4"/>
        <v/>
      </c>
      <c r="J70" s="49" t="str">
        <f t="shared" si="5"/>
        <v/>
      </c>
      <c r="K70" s="41" t="str">
        <f t="shared" si="6"/>
        <v/>
      </c>
      <c r="L70" s="17"/>
    </row>
    <row r="71" spans="2:12">
      <c r="B71" s="45" t="str">
        <f t="shared" si="0"/>
        <v/>
      </c>
      <c r="C71" s="45" t="str">
        <f t="shared" si="7"/>
        <v/>
      </c>
      <c r="D71" s="46" t="str">
        <f t="shared" si="1"/>
        <v/>
      </c>
      <c r="E71" s="47"/>
      <c r="F71" s="48"/>
      <c r="G71" s="44" t="str">
        <f t="shared" si="2"/>
        <v/>
      </c>
      <c r="H71" s="44" t="str">
        <f t="shared" si="3"/>
        <v/>
      </c>
      <c r="I71" s="45" t="str">
        <f t="shared" si="4"/>
        <v/>
      </c>
      <c r="J71" s="49" t="str">
        <f t="shared" si="5"/>
        <v/>
      </c>
      <c r="K71" s="41" t="str">
        <f t="shared" si="6"/>
        <v/>
      </c>
      <c r="L71" s="17"/>
    </row>
    <row r="72" spans="2:12">
      <c r="B72" s="45" t="str">
        <f t="shared" si="0"/>
        <v/>
      </c>
      <c r="C72" s="45" t="str">
        <f t="shared" si="7"/>
        <v/>
      </c>
      <c r="D72" s="46" t="str">
        <f t="shared" si="1"/>
        <v/>
      </c>
      <c r="E72" s="47"/>
      <c r="F72" s="48"/>
      <c r="G72" s="44" t="str">
        <f t="shared" si="2"/>
        <v/>
      </c>
      <c r="H72" s="44" t="str">
        <f t="shared" si="3"/>
        <v/>
      </c>
      <c r="I72" s="45" t="str">
        <f t="shared" si="4"/>
        <v/>
      </c>
      <c r="J72" s="49" t="str">
        <f t="shared" si="5"/>
        <v/>
      </c>
      <c r="K72" s="41" t="str">
        <f t="shared" si="6"/>
        <v/>
      </c>
      <c r="L72" s="17"/>
    </row>
    <row r="73" spans="2:12">
      <c r="B73" s="45" t="str">
        <f t="shared" si="0"/>
        <v/>
      </c>
      <c r="C73" s="45" t="str">
        <f t="shared" si="7"/>
        <v/>
      </c>
      <c r="D73" s="46" t="str">
        <f t="shared" si="1"/>
        <v/>
      </c>
      <c r="E73" s="47"/>
      <c r="F73" s="48"/>
      <c r="G73" s="44" t="str">
        <f t="shared" si="2"/>
        <v/>
      </c>
      <c r="H73" s="44" t="str">
        <f t="shared" si="3"/>
        <v/>
      </c>
      <c r="I73" s="45" t="str">
        <f t="shared" si="4"/>
        <v/>
      </c>
      <c r="J73" s="49" t="str">
        <f t="shared" si="5"/>
        <v/>
      </c>
      <c r="K73" s="41" t="str">
        <f t="shared" si="6"/>
        <v/>
      </c>
      <c r="L73" s="17"/>
    </row>
    <row r="74" spans="2:12">
      <c r="B74" s="45" t="str">
        <f t="shared" si="0"/>
        <v/>
      </c>
      <c r="C74" s="45" t="str">
        <f t="shared" si="7"/>
        <v/>
      </c>
      <c r="D74" s="46" t="str">
        <f t="shared" si="1"/>
        <v/>
      </c>
      <c r="E74" s="47"/>
      <c r="F74" s="48"/>
      <c r="G74" s="44" t="str">
        <f t="shared" si="2"/>
        <v/>
      </c>
      <c r="H74" s="44" t="str">
        <f t="shared" si="3"/>
        <v/>
      </c>
      <c r="I74" s="45" t="str">
        <f t="shared" si="4"/>
        <v/>
      </c>
      <c r="J74" s="49" t="str">
        <f t="shared" si="5"/>
        <v/>
      </c>
      <c r="K74" s="41" t="str">
        <f t="shared" si="6"/>
        <v/>
      </c>
      <c r="L74" s="17"/>
    </row>
    <row r="75" spans="2:12">
      <c r="B75" s="45" t="str">
        <f t="shared" si="0"/>
        <v/>
      </c>
      <c r="C75" s="45" t="str">
        <f t="shared" si="7"/>
        <v/>
      </c>
      <c r="D75" s="46" t="str">
        <f t="shared" si="1"/>
        <v/>
      </c>
      <c r="E75" s="47"/>
      <c r="F75" s="48"/>
      <c r="G75" s="44" t="str">
        <f t="shared" si="2"/>
        <v/>
      </c>
      <c r="H75" s="44" t="str">
        <f t="shared" si="3"/>
        <v/>
      </c>
      <c r="I75" s="45" t="str">
        <f t="shared" si="4"/>
        <v/>
      </c>
      <c r="J75" s="49" t="str">
        <f t="shared" si="5"/>
        <v/>
      </c>
      <c r="K75" s="41" t="str">
        <f t="shared" si="6"/>
        <v/>
      </c>
      <c r="L75" s="17"/>
    </row>
  </sheetData>
  <sheetProtection sheet="1" objects="1" scenarios="1" selectLockedCells="1"/>
  <mergeCells count="1">
    <mergeCell ref="J9:K9"/>
  </mergeCells>
  <phoneticPr fontId="6" type="noConversion"/>
  <pageMargins left="0.75" right="0.75" top="1.5" bottom="0.5" header="0.5" footer="0.5"/>
  <pageSetup orientation="landscape" r:id="rId1"/>
  <headerFooter alignWithMargins="0">
    <oddHeader>&amp;L&amp;G&amp;C&amp;11Riser, Barrel 
Hydraulics
&amp;"Arial,Bold"&amp;10Rectangular Riser&amp;R&amp;"Arial,Bold"&amp;8Ver 1.0
 04/2020&amp;"Arial,Regular"
Sheet &amp;P of 2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51099-A0FC-48CC-8EED-90C20AEF2526}">
  <dimension ref="A1:S75"/>
  <sheetViews>
    <sheetView showGridLines="0" view="pageLayout" zoomScaleNormal="100" zoomScaleSheetLayoutView="100" workbookViewId="0">
      <selection activeCell="B14" sqref="B14"/>
    </sheetView>
  </sheetViews>
  <sheetFormatPr defaultColWidth="8.77734375" defaultRowHeight="13.2"/>
  <cols>
    <col min="1" max="1" width="2.21875" style="30" customWidth="1"/>
    <col min="2" max="6" width="11.77734375" style="17" customWidth="1"/>
    <col min="7" max="7" width="11.77734375" style="30" customWidth="1"/>
    <col min="8" max="11" width="11.77734375" style="17" customWidth="1"/>
    <col min="12" max="12" width="2.21875" style="30" customWidth="1"/>
    <col min="13" max="16384" width="8.77734375" style="17"/>
  </cols>
  <sheetData>
    <row r="1" spans="1:19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9" ht="13.8">
      <c r="A2" s="18"/>
      <c r="B2" s="3" t="s">
        <v>2</v>
      </c>
      <c r="C2" s="2" t="s">
        <v>3</v>
      </c>
      <c r="D2" s="19"/>
      <c r="E2" s="19"/>
      <c r="F2" s="19"/>
      <c r="G2" s="20"/>
      <c r="H2" s="3" t="s">
        <v>4</v>
      </c>
      <c r="I2" s="2" t="s">
        <v>3</v>
      </c>
      <c r="J2" s="19"/>
      <c r="K2" s="19"/>
      <c r="L2" s="21"/>
      <c r="M2" s="22"/>
      <c r="N2" s="22"/>
      <c r="O2" s="22"/>
      <c r="P2" s="22"/>
      <c r="Q2" s="22"/>
      <c r="R2" s="22"/>
    </row>
    <row r="3" spans="1:19" ht="13.8">
      <c r="A3" s="11"/>
      <c r="B3" s="3" t="s">
        <v>6</v>
      </c>
      <c r="C3" s="2" t="s">
        <v>3</v>
      </c>
      <c r="D3" s="19"/>
      <c r="E3" s="4" t="s">
        <v>7</v>
      </c>
      <c r="F3" s="2" t="s">
        <v>3</v>
      </c>
      <c r="G3" s="10"/>
      <c r="H3" s="3" t="s">
        <v>8</v>
      </c>
      <c r="I3" s="2" t="s">
        <v>3</v>
      </c>
      <c r="J3" s="23"/>
      <c r="K3" s="23"/>
      <c r="L3" s="12"/>
      <c r="M3" s="5"/>
      <c r="N3" s="5"/>
      <c r="O3" s="22"/>
      <c r="P3" s="5"/>
      <c r="Q3" s="5"/>
      <c r="R3" s="22"/>
    </row>
    <row r="4" spans="1:19" ht="13.8">
      <c r="A4" s="11"/>
      <c r="B4" s="3" t="s">
        <v>9</v>
      </c>
      <c r="C4" s="2" t="s">
        <v>3</v>
      </c>
      <c r="D4" s="24"/>
      <c r="E4" s="3" t="s">
        <v>10</v>
      </c>
      <c r="F4" s="2" t="s">
        <v>3</v>
      </c>
      <c r="G4" s="10"/>
      <c r="H4" s="3" t="s">
        <v>11</v>
      </c>
      <c r="I4" s="13" t="s">
        <v>5</v>
      </c>
      <c r="J4" s="3" t="s">
        <v>10</v>
      </c>
      <c r="K4" s="2" t="s">
        <v>5</v>
      </c>
      <c r="L4" s="12"/>
      <c r="M4" s="6"/>
      <c r="N4" s="6"/>
      <c r="O4" s="22"/>
      <c r="P4" s="6"/>
      <c r="Q4" s="6"/>
      <c r="R4" s="22"/>
    </row>
    <row r="5" spans="1:19">
      <c r="A5" s="25"/>
      <c r="B5" s="3"/>
      <c r="C5" s="20"/>
      <c r="D5" s="26"/>
      <c r="E5" s="26"/>
      <c r="F5" s="26"/>
      <c r="G5" s="26"/>
      <c r="H5" s="26"/>
      <c r="I5" s="26"/>
      <c r="J5" s="20"/>
      <c r="K5" s="20"/>
      <c r="L5" s="27"/>
      <c r="M5" s="22"/>
      <c r="N5" s="22"/>
      <c r="O5" s="22"/>
      <c r="P5" s="22"/>
      <c r="Q5" s="22"/>
      <c r="R5" s="22"/>
    </row>
    <row r="6" spans="1:19" ht="13.8">
      <c r="A6" s="25"/>
      <c r="B6" s="3" t="s">
        <v>12</v>
      </c>
      <c r="C6" s="2" t="s">
        <v>3</v>
      </c>
      <c r="D6" s="24"/>
      <c r="E6" s="24"/>
      <c r="F6" s="24"/>
      <c r="G6" s="26"/>
      <c r="H6" s="26"/>
      <c r="I6" s="3" t="s">
        <v>13</v>
      </c>
      <c r="J6" s="2" t="s">
        <v>5</v>
      </c>
      <c r="K6" s="19"/>
      <c r="L6" s="27"/>
      <c r="M6" s="22"/>
      <c r="N6" s="22"/>
      <c r="O6" s="22"/>
      <c r="P6" s="22"/>
      <c r="Q6" s="22"/>
      <c r="R6" s="22"/>
    </row>
    <row r="7" spans="1:19">
      <c r="A7" s="28"/>
      <c r="B7" s="19"/>
      <c r="C7" s="19"/>
      <c r="D7" s="19"/>
      <c r="E7" s="19"/>
      <c r="F7" s="19"/>
      <c r="G7" s="19"/>
      <c r="H7" s="19"/>
      <c r="I7" s="19"/>
      <c r="J7" s="19"/>
      <c r="K7" s="19"/>
      <c r="L7" s="29"/>
      <c r="M7" s="22"/>
      <c r="N7" s="22"/>
      <c r="O7" s="22"/>
      <c r="P7" s="22"/>
      <c r="Q7" s="22"/>
      <c r="R7" s="22"/>
    </row>
    <row r="8" spans="1:19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22"/>
      <c r="O8" s="22"/>
      <c r="P8" s="22"/>
      <c r="Q8" s="22"/>
      <c r="R8" s="22"/>
      <c r="S8" s="22"/>
    </row>
    <row r="9" spans="1:19">
      <c r="A9" s="7"/>
      <c r="B9" s="7"/>
      <c r="C9" s="7"/>
      <c r="D9" s="7"/>
      <c r="E9" s="7"/>
      <c r="F9" s="7"/>
      <c r="G9" s="7"/>
      <c r="H9" s="7"/>
      <c r="I9" s="7"/>
      <c r="J9" s="82" t="s">
        <v>59</v>
      </c>
      <c r="K9" s="83"/>
      <c r="L9" s="7"/>
      <c r="M9" s="7"/>
      <c r="N9" s="22"/>
      <c r="O9" s="22"/>
      <c r="P9" s="22"/>
      <c r="Q9" s="22"/>
      <c r="R9" s="22"/>
      <c r="S9" s="22"/>
    </row>
    <row r="10" spans="1:19" ht="6" customHeight="1">
      <c r="B10" s="31"/>
      <c r="C10" s="31"/>
      <c r="D10" s="31"/>
      <c r="E10" s="31"/>
      <c r="F10" s="31"/>
      <c r="G10" s="22"/>
      <c r="H10" s="31"/>
      <c r="I10" s="31"/>
      <c r="J10" s="31"/>
      <c r="K10" s="31"/>
      <c r="M10" s="22"/>
      <c r="N10" s="22"/>
      <c r="O10" s="22"/>
      <c r="P10" s="22"/>
      <c r="Q10" s="22"/>
      <c r="R10" s="22"/>
      <c r="S10" s="22"/>
    </row>
    <row r="11" spans="1:19">
      <c r="B11" s="32" t="s">
        <v>1</v>
      </c>
      <c r="C11" s="31"/>
      <c r="D11" s="31"/>
      <c r="E11" s="31"/>
      <c r="F11" s="30"/>
      <c r="G11" s="32" t="s">
        <v>0</v>
      </c>
      <c r="H11" s="31"/>
      <c r="I11" s="31"/>
      <c r="J11" s="31"/>
      <c r="K11" s="31"/>
      <c r="N11" s="22"/>
      <c r="O11" s="22"/>
      <c r="P11" s="22"/>
      <c r="Q11" s="22"/>
      <c r="R11" s="22"/>
      <c r="S11" s="22"/>
    </row>
    <row r="12" spans="1:19" ht="6" customHeight="1">
      <c r="A12" s="17"/>
      <c r="B12" s="31"/>
      <c r="C12" s="31"/>
      <c r="D12" s="31"/>
      <c r="E12" s="31"/>
      <c r="F12" s="30"/>
      <c r="G12" s="31"/>
      <c r="H12" s="31"/>
      <c r="I12" s="31"/>
      <c r="J12" s="31"/>
      <c r="K12" s="31"/>
      <c r="M12" s="22"/>
      <c r="N12" s="22"/>
      <c r="O12" s="22"/>
      <c r="P12" s="22"/>
      <c r="Q12" s="22"/>
      <c r="R12" s="22"/>
      <c r="S12" s="22"/>
    </row>
    <row r="13" spans="1:19" ht="13.8">
      <c r="B13" s="33" t="s">
        <v>40</v>
      </c>
      <c r="C13" s="33" t="s">
        <v>21</v>
      </c>
      <c r="D13" s="33" t="s">
        <v>22</v>
      </c>
      <c r="E13" s="59"/>
      <c r="F13" s="5"/>
      <c r="G13" s="33" t="s">
        <v>14</v>
      </c>
      <c r="H13" s="33" t="s">
        <v>16</v>
      </c>
      <c r="I13" s="33" t="s">
        <v>15</v>
      </c>
      <c r="J13" s="33" t="s">
        <v>17</v>
      </c>
      <c r="K13" s="33" t="s">
        <v>18</v>
      </c>
      <c r="L13" s="5"/>
      <c r="M13" s="22"/>
      <c r="N13" s="8"/>
      <c r="O13" s="8"/>
      <c r="P13" s="22"/>
      <c r="Q13" s="8"/>
      <c r="R13" s="8"/>
      <c r="S13" s="22"/>
    </row>
    <row r="14" spans="1:19">
      <c r="B14" s="54">
        <v>48</v>
      </c>
      <c r="C14" s="54">
        <v>117</v>
      </c>
      <c r="D14" s="58">
        <v>3.33</v>
      </c>
      <c r="E14" s="77"/>
      <c r="F14" s="6"/>
      <c r="G14" s="54">
        <v>36</v>
      </c>
      <c r="H14" s="54">
        <v>113.3</v>
      </c>
      <c r="I14" s="54">
        <v>113</v>
      </c>
      <c r="J14" s="54">
        <v>56</v>
      </c>
      <c r="K14" s="55">
        <v>1.2E-2</v>
      </c>
      <c r="L14" s="6"/>
      <c r="M14" s="22"/>
      <c r="N14" s="9"/>
      <c r="O14" s="9"/>
      <c r="P14" s="22"/>
      <c r="Q14" s="9"/>
      <c r="R14" s="9"/>
      <c r="S14" s="22"/>
    </row>
    <row r="15" spans="1:19">
      <c r="B15" s="35"/>
      <c r="C15" s="35"/>
      <c r="D15" s="35"/>
      <c r="E15" s="35"/>
      <c r="F15" s="30"/>
      <c r="G15" s="35"/>
      <c r="H15" s="35"/>
      <c r="I15" s="35"/>
      <c r="J15" s="35"/>
      <c r="K15" s="35"/>
      <c r="M15" s="22"/>
      <c r="N15" s="9"/>
      <c r="O15" s="9"/>
      <c r="P15" s="22"/>
      <c r="Q15" s="9"/>
      <c r="R15" s="9"/>
      <c r="S15" s="22"/>
    </row>
    <row r="16" spans="1:19" ht="13.8">
      <c r="B16" s="33" t="s">
        <v>26</v>
      </c>
      <c r="C16" s="33" t="s">
        <v>25</v>
      </c>
      <c r="D16" s="33" t="s">
        <v>41</v>
      </c>
      <c r="E16" s="35"/>
      <c r="F16" s="30"/>
      <c r="G16" s="33" t="s">
        <v>51</v>
      </c>
      <c r="H16" s="33" t="s">
        <v>42</v>
      </c>
      <c r="J16" s="35"/>
      <c r="K16" s="35"/>
      <c r="M16" s="22"/>
      <c r="N16" s="9"/>
      <c r="O16" s="9"/>
      <c r="P16" s="22"/>
      <c r="Q16" s="9"/>
      <c r="R16" s="9"/>
      <c r="S16" s="22"/>
    </row>
    <row r="17" spans="2:19">
      <c r="B17" s="37">
        <f>$C$14-$H$14</f>
        <v>3.7000000000000028</v>
      </c>
      <c r="C17" s="36">
        <f>ROUND(2*PI()*0.5*$B$14/12,2)</f>
        <v>12.57</v>
      </c>
      <c r="D17" s="36">
        <f>ROUND(0.25*PI()*(($B$14/12)^2),2)</f>
        <v>12.57</v>
      </c>
      <c r="E17" s="35"/>
      <c r="F17" s="30"/>
      <c r="G17" s="58">
        <v>0.6</v>
      </c>
      <c r="H17" s="36">
        <f>ROUND(((G14/24)^2)*PI(),2)</f>
        <v>7.07</v>
      </c>
      <c r="J17" s="22"/>
      <c r="K17" s="22"/>
      <c r="M17" s="22"/>
      <c r="N17" s="9"/>
      <c r="O17" s="9"/>
      <c r="P17" s="22"/>
      <c r="Q17" s="9"/>
      <c r="R17" s="9"/>
      <c r="S17" s="22"/>
    </row>
    <row r="18" spans="2:19">
      <c r="B18" s="35"/>
      <c r="C18" s="35"/>
      <c r="D18" s="35"/>
      <c r="E18" s="35"/>
      <c r="F18" s="30"/>
      <c r="G18" s="35"/>
      <c r="H18" s="35"/>
      <c r="I18" s="35"/>
      <c r="J18" s="35"/>
      <c r="K18" s="35"/>
      <c r="M18" s="22"/>
      <c r="N18" s="9"/>
      <c r="O18" s="9"/>
      <c r="P18" s="22"/>
      <c r="Q18" s="9"/>
      <c r="R18" s="9"/>
      <c r="S18" s="22"/>
    </row>
    <row r="19" spans="2:19" ht="13.8">
      <c r="B19" s="33" t="s">
        <v>28</v>
      </c>
      <c r="C19" s="33" t="s">
        <v>29</v>
      </c>
      <c r="D19" s="35"/>
      <c r="E19" s="35"/>
      <c r="F19" s="5"/>
      <c r="G19" s="38" t="s">
        <v>34</v>
      </c>
      <c r="H19" s="38" t="s">
        <v>35</v>
      </c>
      <c r="I19" s="38" t="s">
        <v>36</v>
      </c>
      <c r="J19" s="38" t="s">
        <v>37</v>
      </c>
      <c r="K19" s="38" t="s">
        <v>38</v>
      </c>
      <c r="L19" s="5"/>
      <c r="M19" s="22"/>
      <c r="N19" s="9"/>
      <c r="O19" s="9"/>
      <c r="P19" s="22"/>
      <c r="Q19" s="9"/>
      <c r="R19" s="9"/>
      <c r="S19" s="22"/>
    </row>
    <row r="20" spans="2:19">
      <c r="B20" s="54">
        <v>118.4</v>
      </c>
      <c r="C20" s="58">
        <v>0.05</v>
      </c>
      <c r="D20" s="35"/>
      <c r="E20" s="35"/>
      <c r="F20" s="6"/>
      <c r="G20" s="60">
        <v>1</v>
      </c>
      <c r="H20" s="56">
        <v>0.5</v>
      </c>
      <c r="I20" s="57">
        <v>0</v>
      </c>
      <c r="J20" s="37">
        <f>G20+H20+I20</f>
        <v>1.5</v>
      </c>
      <c r="K20" s="34">
        <f>ROUND((5087*$K$14^2)/($G$14^(4/3)),4)</f>
        <v>6.1999999999999998E-3</v>
      </c>
      <c r="L20" s="6"/>
      <c r="M20" s="22"/>
      <c r="N20" s="9"/>
      <c r="O20" s="9"/>
      <c r="P20" s="22"/>
      <c r="Q20" s="9"/>
      <c r="R20" s="9"/>
      <c r="S20" s="22"/>
    </row>
    <row r="21" spans="2:19">
      <c r="B21" s="31"/>
      <c r="C21" s="31"/>
      <c r="D21" s="31"/>
      <c r="E21" s="31"/>
      <c r="F21" s="30"/>
      <c r="G21" s="31"/>
      <c r="H21" s="31"/>
      <c r="I21" s="31"/>
      <c r="J21" s="31"/>
      <c r="K21" s="31"/>
      <c r="M21" s="22"/>
      <c r="N21" s="9"/>
      <c r="O21" s="9"/>
      <c r="P21" s="22"/>
      <c r="Q21" s="9"/>
      <c r="R21" s="9"/>
      <c r="S21" s="22"/>
    </row>
    <row r="22" spans="2:19" ht="13.8">
      <c r="B22" s="50" t="s">
        <v>27</v>
      </c>
      <c r="C22" s="50" t="s">
        <v>24</v>
      </c>
      <c r="D22" s="50" t="s">
        <v>23</v>
      </c>
      <c r="E22" s="51"/>
      <c r="F22" s="52"/>
      <c r="G22" s="50" t="s">
        <v>31</v>
      </c>
      <c r="H22" s="50" t="s">
        <v>30</v>
      </c>
      <c r="I22" s="50" t="s">
        <v>32</v>
      </c>
      <c r="J22" s="53" t="s">
        <v>33</v>
      </c>
      <c r="K22" s="50" t="s">
        <v>39</v>
      </c>
      <c r="L22" s="22"/>
      <c r="M22" s="9"/>
      <c r="N22" s="9"/>
      <c r="O22" s="22"/>
      <c r="P22" s="9"/>
      <c r="Q22" s="9"/>
      <c r="R22" s="22"/>
    </row>
    <row r="23" spans="2:19">
      <c r="B23" s="40">
        <f>$C$14</f>
        <v>117</v>
      </c>
      <c r="C23" s="40">
        <f t="shared" ref="C23:C54" si="0">IF($B23="","",ROUNDDOWN($D$14*$C$17*((B23-$C$14)^(3/2)),2))</f>
        <v>0</v>
      </c>
      <c r="D23" s="41">
        <f t="shared" ref="D23:D54" si="1">IF($B23="","",ROUNDDOWN($G$17*$D$17*SQRT(2*32.2*($B23-$C$14)),2))</f>
        <v>0</v>
      </c>
      <c r="E23" s="42"/>
      <c r="F23" s="43"/>
      <c r="G23" s="39">
        <f t="shared" ref="G23:G54" si="2">IF($B23="","",ROUND($B23-($H$14+(0.5*$G$14/12)),2))</f>
        <v>2.2000000000000002</v>
      </c>
      <c r="H23" s="39">
        <f t="shared" ref="H23:H54" si="3">IF($B23="","",ROUND($B23-($I$14+(0.5*$G$14/12)),2))</f>
        <v>2.5</v>
      </c>
      <c r="I23" s="43">
        <f>IF($B23="","",ROUND($G$17*$H$17*SQRT(2*32.2*G23),2))</f>
        <v>50.49</v>
      </c>
      <c r="J23" s="49">
        <f>IF($B23="","",$H$17*SQRT((2*32.2*H23)/($J$20+($K$20*$J$14))))</f>
        <v>66.004780608913748</v>
      </c>
      <c r="K23" s="41">
        <f>IF($B23="","",MIN($C23,$D23,$I23,$J23))</f>
        <v>0</v>
      </c>
      <c r="L23" s="22"/>
      <c r="M23" s="9"/>
      <c r="N23" s="9"/>
      <c r="O23" s="22"/>
      <c r="P23" s="9"/>
      <c r="Q23" s="9"/>
      <c r="R23" s="22"/>
    </row>
    <row r="24" spans="2:19">
      <c r="B24" s="45">
        <f t="shared" ref="B24:B75" si="4">IF($B23="","",IF($B23+$C$20&lt;=B$20,$B23+$C$20,""))</f>
        <v>117.05</v>
      </c>
      <c r="C24" s="45">
        <f t="shared" si="0"/>
        <v>0.46</v>
      </c>
      <c r="D24" s="46">
        <f t="shared" si="1"/>
        <v>13.53</v>
      </c>
      <c r="E24" s="47"/>
      <c r="F24" s="48"/>
      <c r="G24" s="44">
        <f t="shared" si="2"/>
        <v>2.25</v>
      </c>
      <c r="H24" s="44">
        <f t="shared" si="3"/>
        <v>2.5499999999999998</v>
      </c>
      <c r="I24" s="45">
        <f t="shared" ref="I24:I75" si="5">IF($B24="","",ROUND($G$17*$H$17*SQRT(2*32.2*G24),2))</f>
        <v>51.06</v>
      </c>
      <c r="J24" s="49">
        <f t="shared" ref="J24:J75" si="6">IF($B24="","",$H$17*SQRT((2*32.2*H24)/($J$20+($K$20*$J$14))))</f>
        <v>66.661560771523</v>
      </c>
      <c r="K24" s="41">
        <f t="shared" ref="K24:K75" si="7">IF($B24="","",MIN($C24,$D24,$I24,$J24))</f>
        <v>0.46</v>
      </c>
      <c r="L24" s="22"/>
      <c r="M24" s="9"/>
      <c r="N24" s="9"/>
      <c r="O24" s="22"/>
      <c r="P24" s="9"/>
      <c r="Q24" s="9"/>
      <c r="R24" s="22"/>
    </row>
    <row r="25" spans="2:19">
      <c r="B25" s="45">
        <f t="shared" si="4"/>
        <v>117.1</v>
      </c>
      <c r="C25" s="45">
        <f t="shared" si="0"/>
        <v>1.32</v>
      </c>
      <c r="D25" s="46">
        <f t="shared" si="1"/>
        <v>19.13</v>
      </c>
      <c r="E25" s="47"/>
      <c r="F25" s="48"/>
      <c r="G25" s="44">
        <f t="shared" si="2"/>
        <v>2.2999999999999998</v>
      </c>
      <c r="H25" s="44">
        <f t="shared" si="3"/>
        <v>2.6</v>
      </c>
      <c r="I25" s="45">
        <f t="shared" si="5"/>
        <v>51.63</v>
      </c>
      <c r="J25" s="49">
        <f t="shared" si="6"/>
        <v>67.311932863052377</v>
      </c>
      <c r="K25" s="41">
        <f t="shared" si="7"/>
        <v>1.32</v>
      </c>
      <c r="L25" s="22"/>
      <c r="M25" s="9"/>
      <c r="N25" s="9"/>
      <c r="O25" s="22"/>
      <c r="P25" s="9"/>
      <c r="Q25" s="9"/>
      <c r="R25" s="22"/>
    </row>
    <row r="26" spans="2:19">
      <c r="B26" s="45">
        <f t="shared" si="4"/>
        <v>117.14999999999999</v>
      </c>
      <c r="C26" s="45">
        <f t="shared" si="0"/>
        <v>2.4300000000000002</v>
      </c>
      <c r="D26" s="46">
        <f t="shared" si="1"/>
        <v>23.44</v>
      </c>
      <c r="E26" s="47"/>
      <c r="F26" s="48"/>
      <c r="G26" s="44">
        <f t="shared" si="2"/>
        <v>2.35</v>
      </c>
      <c r="H26" s="44">
        <f t="shared" si="3"/>
        <v>2.65</v>
      </c>
      <c r="I26" s="45">
        <f t="shared" si="5"/>
        <v>52.19</v>
      </c>
      <c r="J26" s="49">
        <f t="shared" si="6"/>
        <v>67.956080868636676</v>
      </c>
      <c r="K26" s="41">
        <f t="shared" si="7"/>
        <v>2.4300000000000002</v>
      </c>
      <c r="L26" s="22"/>
      <c r="M26" s="9"/>
      <c r="N26" s="9"/>
      <c r="O26" s="22"/>
      <c r="P26" s="9"/>
      <c r="Q26" s="9"/>
      <c r="R26" s="22"/>
    </row>
    <row r="27" spans="2:19">
      <c r="B27" s="45">
        <f t="shared" si="4"/>
        <v>117.19999999999999</v>
      </c>
      <c r="C27" s="45">
        <f t="shared" si="0"/>
        <v>3.74</v>
      </c>
      <c r="D27" s="46">
        <f t="shared" si="1"/>
        <v>27.06</v>
      </c>
      <c r="E27" s="47"/>
      <c r="F27" s="48"/>
      <c r="G27" s="44">
        <f t="shared" si="2"/>
        <v>2.4</v>
      </c>
      <c r="H27" s="44">
        <f t="shared" si="3"/>
        <v>2.7</v>
      </c>
      <c r="I27" s="45">
        <f t="shared" si="5"/>
        <v>52.74</v>
      </c>
      <c r="J27" s="49">
        <f t="shared" si="6"/>
        <v>68.594180134245377</v>
      </c>
      <c r="K27" s="41">
        <f t="shared" si="7"/>
        <v>3.74</v>
      </c>
      <c r="L27" s="22"/>
      <c r="M27" s="9"/>
      <c r="N27" s="9"/>
      <c r="O27" s="22"/>
      <c r="P27" s="9"/>
      <c r="Q27" s="9"/>
      <c r="R27" s="22"/>
    </row>
    <row r="28" spans="2:19">
      <c r="B28" s="45">
        <f t="shared" si="4"/>
        <v>117.24999999999999</v>
      </c>
      <c r="C28" s="45">
        <f t="shared" si="0"/>
        <v>5.23</v>
      </c>
      <c r="D28" s="46">
        <f t="shared" si="1"/>
        <v>30.26</v>
      </c>
      <c r="E28" s="47"/>
      <c r="F28" s="48"/>
      <c r="G28" s="44">
        <f t="shared" si="2"/>
        <v>2.4500000000000002</v>
      </c>
      <c r="H28" s="44">
        <f t="shared" si="3"/>
        <v>2.75</v>
      </c>
      <c r="I28" s="45">
        <f t="shared" si="5"/>
        <v>53.28</v>
      </c>
      <c r="J28" s="49">
        <f t="shared" si="6"/>
        <v>69.226397924158391</v>
      </c>
      <c r="K28" s="41">
        <f t="shared" si="7"/>
        <v>5.23</v>
      </c>
      <c r="L28" s="22"/>
      <c r="M28" s="9"/>
      <c r="N28" s="9"/>
      <c r="O28" s="22"/>
      <c r="P28" s="9"/>
      <c r="Q28" s="9"/>
      <c r="R28" s="22"/>
    </row>
    <row r="29" spans="2:19">
      <c r="B29" s="45">
        <f t="shared" si="4"/>
        <v>117.29999999999998</v>
      </c>
      <c r="C29" s="45">
        <f t="shared" si="0"/>
        <v>6.87</v>
      </c>
      <c r="D29" s="46">
        <f t="shared" si="1"/>
        <v>33.15</v>
      </c>
      <c r="E29" s="47"/>
      <c r="F29" s="48"/>
      <c r="G29" s="44">
        <f t="shared" si="2"/>
        <v>2.5</v>
      </c>
      <c r="H29" s="44">
        <f t="shared" si="3"/>
        <v>2.8</v>
      </c>
      <c r="I29" s="45">
        <f t="shared" si="5"/>
        <v>53.82</v>
      </c>
      <c r="J29" s="49">
        <f t="shared" si="6"/>
        <v>69.852893933025697</v>
      </c>
      <c r="K29" s="41">
        <f t="shared" si="7"/>
        <v>6.87</v>
      </c>
      <c r="L29" s="22"/>
      <c r="M29" s="9"/>
      <c r="N29" s="9"/>
      <c r="O29" s="22"/>
      <c r="P29" s="9"/>
      <c r="Q29" s="9"/>
      <c r="R29" s="22"/>
    </row>
    <row r="30" spans="2:19">
      <c r="B30" s="45">
        <f t="shared" si="4"/>
        <v>117.34999999999998</v>
      </c>
      <c r="C30" s="45">
        <f t="shared" si="0"/>
        <v>8.66</v>
      </c>
      <c r="D30" s="46">
        <f t="shared" si="1"/>
        <v>35.799999999999997</v>
      </c>
      <c r="E30" s="47"/>
      <c r="F30" s="48"/>
      <c r="G30" s="44">
        <f t="shared" si="2"/>
        <v>2.5499999999999998</v>
      </c>
      <c r="H30" s="44">
        <f t="shared" si="3"/>
        <v>2.85</v>
      </c>
      <c r="I30" s="45">
        <f t="shared" si="5"/>
        <v>54.36</v>
      </c>
      <c r="J30" s="49">
        <f t="shared" si="6"/>
        <v>70.473820756953103</v>
      </c>
      <c r="K30" s="41">
        <f t="shared" si="7"/>
        <v>8.66</v>
      </c>
      <c r="L30" s="22"/>
      <c r="M30" s="9"/>
      <c r="N30" s="9"/>
      <c r="O30" s="22"/>
      <c r="P30" s="9"/>
      <c r="Q30" s="9"/>
      <c r="R30" s="22"/>
    </row>
    <row r="31" spans="2:19">
      <c r="B31" s="45">
        <f t="shared" si="4"/>
        <v>117.39999999999998</v>
      </c>
      <c r="C31" s="45">
        <f t="shared" si="0"/>
        <v>10.58</v>
      </c>
      <c r="D31" s="46">
        <f t="shared" si="1"/>
        <v>38.270000000000003</v>
      </c>
      <c r="E31" s="47"/>
      <c r="F31" s="48"/>
      <c r="G31" s="44">
        <f t="shared" si="2"/>
        <v>2.6</v>
      </c>
      <c r="H31" s="44">
        <f t="shared" si="3"/>
        <v>2.9</v>
      </c>
      <c r="I31" s="45">
        <f t="shared" si="5"/>
        <v>54.89</v>
      </c>
      <c r="J31" s="49">
        <f t="shared" si="6"/>
        <v>71.089324327551267</v>
      </c>
      <c r="K31" s="41">
        <f t="shared" si="7"/>
        <v>10.58</v>
      </c>
      <c r="L31" s="22"/>
      <c r="M31" s="9"/>
      <c r="N31" s="9"/>
      <c r="O31" s="22"/>
      <c r="P31" s="9"/>
      <c r="Q31" s="9"/>
      <c r="R31" s="22"/>
    </row>
    <row r="32" spans="2:19">
      <c r="B32" s="45">
        <f t="shared" si="4"/>
        <v>117.44999999999997</v>
      </c>
      <c r="C32" s="45">
        <f t="shared" si="0"/>
        <v>12.63</v>
      </c>
      <c r="D32" s="46">
        <f t="shared" si="1"/>
        <v>40.6</v>
      </c>
      <c r="E32" s="47"/>
      <c r="F32" s="48"/>
      <c r="G32" s="44">
        <f t="shared" si="2"/>
        <v>2.65</v>
      </c>
      <c r="H32" s="44">
        <f t="shared" si="3"/>
        <v>2.95</v>
      </c>
      <c r="I32" s="45">
        <f t="shared" si="5"/>
        <v>55.42</v>
      </c>
      <c r="J32" s="49">
        <f t="shared" si="6"/>
        <v>71.699544312445866</v>
      </c>
      <c r="K32" s="41">
        <f t="shared" si="7"/>
        <v>12.63</v>
      </c>
      <c r="L32" s="22"/>
      <c r="M32" s="9"/>
      <c r="N32" s="9"/>
      <c r="O32" s="22"/>
      <c r="P32" s="9"/>
      <c r="Q32" s="9"/>
      <c r="R32" s="22"/>
    </row>
    <row r="33" spans="2:18">
      <c r="B33" s="45">
        <f t="shared" si="4"/>
        <v>117.49999999999997</v>
      </c>
      <c r="C33" s="45">
        <f t="shared" si="0"/>
        <v>14.79</v>
      </c>
      <c r="D33" s="46">
        <f t="shared" si="1"/>
        <v>42.79</v>
      </c>
      <c r="E33" s="47"/>
      <c r="F33" s="48"/>
      <c r="G33" s="44">
        <f t="shared" si="2"/>
        <v>2.7</v>
      </c>
      <c r="H33" s="44">
        <f t="shared" si="3"/>
        <v>3</v>
      </c>
      <c r="I33" s="45">
        <f t="shared" si="5"/>
        <v>55.94</v>
      </c>
      <c r="J33" s="49">
        <f t="shared" si="6"/>
        <v>72.304614485363274</v>
      </c>
      <c r="K33" s="41">
        <f t="shared" si="7"/>
        <v>14.79</v>
      </c>
      <c r="L33" s="22"/>
      <c r="M33" s="9"/>
      <c r="N33" s="9"/>
      <c r="O33" s="22"/>
      <c r="P33" s="9"/>
      <c r="Q33" s="9"/>
      <c r="R33" s="22"/>
    </row>
    <row r="34" spans="2:18">
      <c r="B34" s="45">
        <f t="shared" si="4"/>
        <v>117.54999999999997</v>
      </c>
      <c r="C34" s="45">
        <f t="shared" si="0"/>
        <v>17.07</v>
      </c>
      <c r="D34" s="46">
        <f t="shared" si="1"/>
        <v>44.88</v>
      </c>
      <c r="E34" s="47"/>
      <c r="F34" s="48"/>
      <c r="G34" s="44">
        <f t="shared" si="2"/>
        <v>2.75</v>
      </c>
      <c r="H34" s="44">
        <f t="shared" si="3"/>
        <v>3.05</v>
      </c>
      <c r="I34" s="45">
        <f t="shared" si="5"/>
        <v>56.45</v>
      </c>
      <c r="J34" s="49">
        <f t="shared" si="6"/>
        <v>72.904663068569349</v>
      </c>
      <c r="K34" s="41">
        <f t="shared" si="7"/>
        <v>17.07</v>
      </c>
      <c r="L34" s="22"/>
      <c r="M34" s="9"/>
      <c r="N34" s="9"/>
      <c r="O34" s="22"/>
      <c r="P34" s="9"/>
      <c r="Q34" s="9"/>
      <c r="R34" s="22"/>
    </row>
    <row r="35" spans="2:18">
      <c r="B35" s="45">
        <f t="shared" si="4"/>
        <v>117.59999999999997</v>
      </c>
      <c r="C35" s="45">
        <f t="shared" si="0"/>
        <v>19.45</v>
      </c>
      <c r="D35" s="46">
        <f t="shared" si="1"/>
        <v>46.88</v>
      </c>
      <c r="E35" s="47"/>
      <c r="F35" s="48"/>
      <c r="G35" s="44">
        <f t="shared" si="2"/>
        <v>2.8</v>
      </c>
      <c r="H35" s="44">
        <f t="shared" si="3"/>
        <v>3.1</v>
      </c>
      <c r="I35" s="45">
        <f t="shared" si="5"/>
        <v>56.96</v>
      </c>
      <c r="J35" s="49">
        <f t="shared" si="6"/>
        <v>73.499813050144809</v>
      </c>
      <c r="K35" s="41">
        <f t="shared" si="7"/>
        <v>19.45</v>
      </c>
      <c r="L35" s="22"/>
      <c r="M35" s="9"/>
      <c r="N35" s="9"/>
      <c r="O35" s="22"/>
      <c r="P35" s="9"/>
      <c r="Q35" s="9"/>
      <c r="R35" s="22"/>
    </row>
    <row r="36" spans="2:18">
      <c r="B36" s="45">
        <f t="shared" si="4"/>
        <v>117.64999999999996</v>
      </c>
      <c r="C36" s="45">
        <f t="shared" si="0"/>
        <v>21.93</v>
      </c>
      <c r="D36" s="46">
        <f t="shared" si="1"/>
        <v>48.79</v>
      </c>
      <c r="E36" s="47"/>
      <c r="F36" s="48"/>
      <c r="G36" s="44">
        <f t="shared" si="2"/>
        <v>2.85</v>
      </c>
      <c r="H36" s="44">
        <f t="shared" si="3"/>
        <v>3.15</v>
      </c>
      <c r="I36" s="45">
        <f t="shared" si="5"/>
        <v>57.47</v>
      </c>
      <c r="J36" s="49">
        <f t="shared" si="6"/>
        <v>74.090182478320656</v>
      </c>
      <c r="K36" s="41">
        <f t="shared" si="7"/>
        <v>21.93</v>
      </c>
      <c r="L36" s="22"/>
      <c r="M36" s="9"/>
      <c r="N36" s="9"/>
      <c r="O36" s="22"/>
      <c r="P36" s="9"/>
      <c r="Q36" s="9"/>
      <c r="R36" s="22"/>
    </row>
    <row r="37" spans="2:18">
      <c r="B37" s="45">
        <f t="shared" si="4"/>
        <v>117.69999999999996</v>
      </c>
      <c r="C37" s="45">
        <f t="shared" si="0"/>
        <v>24.51</v>
      </c>
      <c r="D37" s="46">
        <f t="shared" si="1"/>
        <v>50.63</v>
      </c>
      <c r="E37" s="47"/>
      <c r="F37" s="48"/>
      <c r="G37" s="44">
        <f t="shared" si="2"/>
        <v>2.9</v>
      </c>
      <c r="H37" s="44">
        <f t="shared" si="3"/>
        <v>3.2</v>
      </c>
      <c r="I37" s="45">
        <f t="shared" si="5"/>
        <v>57.97</v>
      </c>
      <c r="J37" s="49">
        <f t="shared" si="6"/>
        <v>74.6758847348692</v>
      </c>
      <c r="K37" s="41">
        <f t="shared" si="7"/>
        <v>24.51</v>
      </c>
      <c r="L37" s="9"/>
      <c r="M37" s="9"/>
      <c r="N37" s="22"/>
      <c r="O37" s="9"/>
      <c r="P37" s="9"/>
      <c r="Q37" s="22"/>
    </row>
    <row r="38" spans="2:18">
      <c r="B38" s="45">
        <f>IF($B37="","",IF($B37+$C$20&lt;=B$20,$B37+$C$20,""))</f>
        <v>117.74999999999996</v>
      </c>
      <c r="C38" s="45">
        <f t="shared" si="0"/>
        <v>27.18</v>
      </c>
      <c r="D38" s="46">
        <f t="shared" si="1"/>
        <v>52.41</v>
      </c>
      <c r="E38" s="47"/>
      <c r="F38" s="48"/>
      <c r="G38" s="44">
        <f t="shared" si="2"/>
        <v>2.95</v>
      </c>
      <c r="H38" s="44">
        <f t="shared" si="3"/>
        <v>3.25</v>
      </c>
      <c r="I38" s="45">
        <f t="shared" si="5"/>
        <v>58.47</v>
      </c>
      <c r="J38" s="49">
        <f t="shared" si="6"/>
        <v>75.257028789343579</v>
      </c>
      <c r="K38" s="41">
        <f t="shared" si="7"/>
        <v>27.18</v>
      </c>
      <c r="L38" s="22"/>
      <c r="M38" s="9"/>
      <c r="N38" s="9"/>
      <c r="O38" s="22"/>
      <c r="P38" s="9"/>
      <c r="Q38" s="9"/>
      <c r="R38" s="22"/>
    </row>
    <row r="39" spans="2:18">
      <c r="B39" s="45">
        <f t="shared" si="4"/>
        <v>117.79999999999995</v>
      </c>
      <c r="C39" s="45">
        <f t="shared" si="0"/>
        <v>29.95</v>
      </c>
      <c r="D39" s="46">
        <f t="shared" si="1"/>
        <v>54.13</v>
      </c>
      <c r="E39" s="47"/>
      <c r="F39" s="48"/>
      <c r="G39" s="44">
        <f t="shared" si="2"/>
        <v>3</v>
      </c>
      <c r="H39" s="44">
        <f t="shared" si="3"/>
        <v>3.3</v>
      </c>
      <c r="I39" s="45">
        <f t="shared" si="5"/>
        <v>58.96</v>
      </c>
      <c r="J39" s="49">
        <f t="shared" si="6"/>
        <v>75.833719435780708</v>
      </c>
      <c r="K39" s="41">
        <f t="shared" si="7"/>
        <v>29.95</v>
      </c>
      <c r="L39" s="22"/>
      <c r="M39" s="31"/>
      <c r="N39" s="31"/>
      <c r="O39" s="31"/>
      <c r="P39" s="31"/>
      <c r="Q39" s="31"/>
      <c r="R39" s="31"/>
    </row>
    <row r="40" spans="2:18">
      <c r="B40" s="45">
        <f t="shared" si="4"/>
        <v>117.84999999999995</v>
      </c>
      <c r="C40" s="45">
        <f t="shared" si="0"/>
        <v>32.799999999999997</v>
      </c>
      <c r="D40" s="46">
        <f t="shared" si="1"/>
        <v>55.8</v>
      </c>
      <c r="E40" s="47"/>
      <c r="F40" s="48"/>
      <c r="G40" s="44">
        <f t="shared" si="2"/>
        <v>3.05</v>
      </c>
      <c r="H40" s="44">
        <f t="shared" si="3"/>
        <v>3.35</v>
      </c>
      <c r="I40" s="45">
        <f t="shared" si="5"/>
        <v>59.45</v>
      </c>
      <c r="J40" s="49">
        <f t="shared" si="6"/>
        <v>76.40605751332366</v>
      </c>
      <c r="K40" s="41">
        <f t="shared" si="7"/>
        <v>32.799999999999997</v>
      </c>
      <c r="L40" s="22"/>
    </row>
    <row r="41" spans="2:18">
      <c r="B41" s="45">
        <f t="shared" si="4"/>
        <v>117.89999999999995</v>
      </c>
      <c r="C41" s="45">
        <f t="shared" si="0"/>
        <v>35.729999999999997</v>
      </c>
      <c r="D41" s="46">
        <f t="shared" si="1"/>
        <v>57.41</v>
      </c>
      <c r="E41" s="47"/>
      <c r="F41" s="48"/>
      <c r="G41" s="44">
        <f t="shared" si="2"/>
        <v>3.1</v>
      </c>
      <c r="H41" s="44">
        <f t="shared" si="3"/>
        <v>3.4</v>
      </c>
      <c r="I41" s="45">
        <f t="shared" si="5"/>
        <v>59.94</v>
      </c>
      <c r="J41" s="49">
        <f t="shared" si="6"/>
        <v>76.9741401120788</v>
      </c>
      <c r="K41" s="41">
        <f t="shared" si="7"/>
        <v>35.729999999999997</v>
      </c>
      <c r="L41" s="22"/>
    </row>
    <row r="42" spans="2:18">
      <c r="B42" s="45">
        <f t="shared" si="4"/>
        <v>117.94999999999995</v>
      </c>
      <c r="C42" s="45">
        <f t="shared" si="0"/>
        <v>38.75</v>
      </c>
      <c r="D42" s="46">
        <f t="shared" si="1"/>
        <v>58.99</v>
      </c>
      <c r="E42" s="47"/>
      <c r="F42" s="48"/>
      <c r="G42" s="44">
        <f t="shared" si="2"/>
        <v>3.15</v>
      </c>
      <c r="H42" s="44">
        <f t="shared" si="3"/>
        <v>3.45</v>
      </c>
      <c r="I42" s="45">
        <f t="shared" si="5"/>
        <v>60.42</v>
      </c>
      <c r="J42" s="49">
        <f t="shared" si="6"/>
        <v>77.538060765398015</v>
      </c>
      <c r="K42" s="41">
        <f t="shared" si="7"/>
        <v>38.75</v>
      </c>
      <c r="L42" s="22"/>
    </row>
    <row r="43" spans="2:18">
      <c r="B43" s="45">
        <f t="shared" si="4"/>
        <v>117.99999999999994</v>
      </c>
      <c r="C43" s="45">
        <f t="shared" si="0"/>
        <v>41.85</v>
      </c>
      <c r="D43" s="46">
        <f t="shared" si="1"/>
        <v>60.52</v>
      </c>
      <c r="E43" s="47"/>
      <c r="F43" s="48"/>
      <c r="G43" s="44">
        <f t="shared" si="2"/>
        <v>3.2</v>
      </c>
      <c r="H43" s="44">
        <f t="shared" si="3"/>
        <v>3.5</v>
      </c>
      <c r="I43" s="45">
        <f t="shared" si="5"/>
        <v>60.9</v>
      </c>
      <c r="J43" s="49">
        <f t="shared" si="6"/>
        <v>78.097909629664045</v>
      </c>
      <c r="K43" s="41">
        <f t="shared" si="7"/>
        <v>41.85</v>
      </c>
      <c r="L43" s="22"/>
    </row>
    <row r="44" spans="2:18">
      <c r="B44" s="45">
        <f t="shared" si="4"/>
        <v>118.04999999999994</v>
      </c>
      <c r="C44" s="45">
        <f t="shared" si="0"/>
        <v>45.03</v>
      </c>
      <c r="D44" s="46">
        <f t="shared" si="1"/>
        <v>62.01</v>
      </c>
      <c r="E44" s="47"/>
      <c r="F44" s="48"/>
      <c r="G44" s="44">
        <f t="shared" si="2"/>
        <v>3.25</v>
      </c>
      <c r="H44" s="44">
        <f t="shared" si="3"/>
        <v>3.55</v>
      </c>
      <c r="I44" s="45">
        <f t="shared" si="5"/>
        <v>61.37</v>
      </c>
      <c r="J44" s="49">
        <f t="shared" si="6"/>
        <v>78.65377365255776</v>
      </c>
      <c r="K44" s="41">
        <f t="shared" si="7"/>
        <v>45.03</v>
      </c>
      <c r="L44" s="22"/>
    </row>
    <row r="45" spans="2:18">
      <c r="B45" s="45">
        <f t="shared" si="4"/>
        <v>118.09999999999994</v>
      </c>
      <c r="C45" s="45">
        <f t="shared" si="0"/>
        <v>48.29</v>
      </c>
      <c r="D45" s="46">
        <f t="shared" si="1"/>
        <v>63.47</v>
      </c>
      <c r="E45" s="47"/>
      <c r="F45" s="48"/>
      <c r="G45" s="44">
        <f t="shared" si="2"/>
        <v>3.3</v>
      </c>
      <c r="H45" s="44">
        <f t="shared" si="3"/>
        <v>3.6</v>
      </c>
      <c r="I45" s="45">
        <f t="shared" si="5"/>
        <v>61.84</v>
      </c>
      <c r="J45" s="49">
        <f t="shared" si="6"/>
        <v>79.205736730696501</v>
      </c>
      <c r="K45" s="41">
        <f t="shared" si="7"/>
        <v>48.29</v>
      </c>
      <c r="L45" s="22"/>
    </row>
    <row r="46" spans="2:18">
      <c r="B46" s="45">
        <f t="shared" si="4"/>
        <v>118.14999999999993</v>
      </c>
      <c r="C46" s="45">
        <f t="shared" si="0"/>
        <v>51.62</v>
      </c>
      <c r="D46" s="46">
        <f t="shared" si="1"/>
        <v>64.900000000000006</v>
      </c>
      <c r="E46" s="47"/>
      <c r="F46" s="48"/>
      <c r="G46" s="44">
        <f t="shared" si="2"/>
        <v>3.35</v>
      </c>
      <c r="H46" s="44">
        <f t="shared" si="3"/>
        <v>3.65</v>
      </c>
      <c r="I46" s="45">
        <f t="shared" si="5"/>
        <v>62.31</v>
      </c>
      <c r="J46" s="49">
        <f t="shared" si="6"/>
        <v>79.753879857452844</v>
      </c>
      <c r="K46" s="41">
        <f t="shared" si="7"/>
        <v>51.62</v>
      </c>
      <c r="L46" s="22"/>
    </row>
    <row r="47" spans="2:18">
      <c r="B47" s="45">
        <f t="shared" si="4"/>
        <v>118.19999999999993</v>
      </c>
      <c r="C47" s="45">
        <f t="shared" si="0"/>
        <v>55.02</v>
      </c>
      <c r="D47" s="46">
        <f t="shared" si="1"/>
        <v>66.3</v>
      </c>
      <c r="E47" s="47"/>
      <c r="F47" s="48"/>
      <c r="G47" s="44">
        <f t="shared" si="2"/>
        <v>3.4</v>
      </c>
      <c r="H47" s="44">
        <f t="shared" si="3"/>
        <v>3.7</v>
      </c>
      <c r="I47" s="45">
        <f t="shared" si="5"/>
        <v>62.77</v>
      </c>
      <c r="J47" s="49">
        <f t="shared" si="6"/>
        <v>80.298281261691017</v>
      </c>
      <c r="K47" s="41">
        <f t="shared" si="7"/>
        <v>55.02</v>
      </c>
      <c r="L47" s="22"/>
    </row>
    <row r="48" spans="2:18">
      <c r="B48" s="45">
        <f t="shared" si="4"/>
        <v>118.24999999999993</v>
      </c>
      <c r="C48" s="45">
        <f t="shared" si="0"/>
        <v>58.49</v>
      </c>
      <c r="D48" s="46">
        <f t="shared" si="1"/>
        <v>67.66</v>
      </c>
      <c r="E48" s="47"/>
      <c r="F48" s="48"/>
      <c r="G48" s="44">
        <f t="shared" si="2"/>
        <v>3.45</v>
      </c>
      <c r="H48" s="44">
        <f t="shared" si="3"/>
        <v>3.75</v>
      </c>
      <c r="I48" s="45">
        <f t="shared" si="5"/>
        <v>63.23</v>
      </c>
      <c r="J48" s="49">
        <f t="shared" si="6"/>
        <v>80.839016538094128</v>
      </c>
      <c r="K48" s="41">
        <f t="shared" si="7"/>
        <v>58.49</v>
      </c>
      <c r="L48" s="31"/>
    </row>
    <row r="49" spans="2:12">
      <c r="B49" s="45">
        <f t="shared" si="4"/>
        <v>118.29999999999993</v>
      </c>
      <c r="C49" s="45">
        <f t="shared" si="0"/>
        <v>62.04</v>
      </c>
      <c r="D49" s="46">
        <f t="shared" si="1"/>
        <v>69</v>
      </c>
      <c r="E49" s="47"/>
      <c r="F49" s="48"/>
      <c r="G49" s="44">
        <f t="shared" si="2"/>
        <v>3.5</v>
      </c>
      <c r="H49" s="44">
        <f t="shared" si="3"/>
        <v>3.8</v>
      </c>
      <c r="I49" s="45">
        <f t="shared" si="5"/>
        <v>63.69</v>
      </c>
      <c r="J49" s="49">
        <f t="shared" si="6"/>
        <v>81.376158769696616</v>
      </c>
      <c r="K49" s="41">
        <f t="shared" si="7"/>
        <v>62.04</v>
      </c>
      <c r="L49" s="17"/>
    </row>
    <row r="50" spans="2:12">
      <c r="B50" s="45">
        <f t="shared" si="4"/>
        <v>118.34999999999992</v>
      </c>
      <c r="C50" s="45">
        <f t="shared" si="0"/>
        <v>65.650000000000006</v>
      </c>
      <c r="D50" s="46">
        <f t="shared" si="1"/>
        <v>70.319999999999993</v>
      </c>
      <c r="E50" s="47"/>
      <c r="F50" s="48"/>
      <c r="G50" s="44">
        <f t="shared" si="2"/>
        <v>3.55</v>
      </c>
      <c r="H50" s="44">
        <f t="shared" si="3"/>
        <v>3.85</v>
      </c>
      <c r="I50" s="45">
        <f t="shared" si="5"/>
        <v>64.14</v>
      </c>
      <c r="J50" s="49">
        <f t="shared" si="6"/>
        <v>81.909778643184538</v>
      </c>
      <c r="K50" s="41">
        <f t="shared" si="7"/>
        <v>64.14</v>
      </c>
      <c r="L50" s="17"/>
    </row>
    <row r="51" spans="2:12">
      <c r="B51" s="45">
        <f t="shared" si="4"/>
        <v>118.39999999999992</v>
      </c>
      <c r="C51" s="45">
        <f t="shared" si="0"/>
        <v>69.33</v>
      </c>
      <c r="D51" s="46">
        <f t="shared" si="1"/>
        <v>71.61</v>
      </c>
      <c r="E51" s="47"/>
      <c r="F51" s="48"/>
      <c r="G51" s="44">
        <f t="shared" si="2"/>
        <v>3.6</v>
      </c>
      <c r="H51" s="44">
        <f t="shared" si="3"/>
        <v>3.9</v>
      </c>
      <c r="I51" s="45">
        <f t="shared" si="5"/>
        <v>64.59</v>
      </c>
      <c r="J51" s="49">
        <f t="shared" si="6"/>
        <v>82.43994455747837</v>
      </c>
      <c r="K51" s="41">
        <f t="shared" si="7"/>
        <v>64.59</v>
      </c>
      <c r="L51" s="17"/>
    </row>
    <row r="52" spans="2:12">
      <c r="B52" s="45" t="str">
        <f t="shared" si="4"/>
        <v/>
      </c>
      <c r="C52" s="45" t="str">
        <f t="shared" si="0"/>
        <v/>
      </c>
      <c r="D52" s="46" t="str">
        <f t="shared" si="1"/>
        <v/>
      </c>
      <c r="E52" s="47"/>
      <c r="F52" s="48"/>
      <c r="G52" s="44" t="str">
        <f t="shared" si="2"/>
        <v/>
      </c>
      <c r="H52" s="44" t="str">
        <f t="shared" si="3"/>
        <v/>
      </c>
      <c r="I52" s="45" t="str">
        <f t="shared" si="5"/>
        <v/>
      </c>
      <c r="J52" s="49" t="str">
        <f t="shared" si="6"/>
        <v/>
      </c>
      <c r="K52" s="41" t="str">
        <f t="shared" si="7"/>
        <v/>
      </c>
      <c r="L52" s="17"/>
    </row>
    <row r="53" spans="2:12">
      <c r="B53" s="45" t="str">
        <f t="shared" si="4"/>
        <v/>
      </c>
      <c r="C53" s="45" t="str">
        <f t="shared" si="0"/>
        <v/>
      </c>
      <c r="D53" s="46" t="str">
        <f t="shared" si="1"/>
        <v/>
      </c>
      <c r="E53" s="47"/>
      <c r="F53" s="48"/>
      <c r="G53" s="44" t="str">
        <f t="shared" si="2"/>
        <v/>
      </c>
      <c r="H53" s="44" t="str">
        <f t="shared" si="3"/>
        <v/>
      </c>
      <c r="I53" s="45" t="str">
        <f t="shared" si="5"/>
        <v/>
      </c>
      <c r="J53" s="49" t="str">
        <f t="shared" si="6"/>
        <v/>
      </c>
      <c r="K53" s="41" t="str">
        <f t="shared" si="7"/>
        <v/>
      </c>
      <c r="L53" s="17"/>
    </row>
    <row r="54" spans="2:12">
      <c r="B54" s="45" t="str">
        <f t="shared" si="4"/>
        <v/>
      </c>
      <c r="C54" s="45" t="str">
        <f t="shared" si="0"/>
        <v/>
      </c>
      <c r="D54" s="46" t="str">
        <f t="shared" si="1"/>
        <v/>
      </c>
      <c r="E54" s="47"/>
      <c r="F54" s="48"/>
      <c r="G54" s="44" t="str">
        <f t="shared" si="2"/>
        <v/>
      </c>
      <c r="H54" s="44" t="str">
        <f t="shared" si="3"/>
        <v/>
      </c>
      <c r="I54" s="45" t="str">
        <f t="shared" si="5"/>
        <v/>
      </c>
      <c r="J54" s="49" t="str">
        <f t="shared" si="6"/>
        <v/>
      </c>
      <c r="K54" s="41" t="str">
        <f t="shared" si="7"/>
        <v/>
      </c>
      <c r="L54" s="17"/>
    </row>
    <row r="55" spans="2:12">
      <c r="B55" s="45" t="str">
        <f t="shared" si="4"/>
        <v/>
      </c>
      <c r="C55" s="45" t="str">
        <f t="shared" ref="C55:C75" si="8">IF($B55="","",ROUNDDOWN($D$14*$C$17*((B55-$C$14)^(3/2)),2))</f>
        <v/>
      </c>
      <c r="D55" s="46" t="str">
        <f t="shared" ref="D55:D75" si="9">IF($B55="","",ROUNDDOWN($G$17*$D$17*SQRT(2*32.2*($B55-$C$14)),2))</f>
        <v/>
      </c>
      <c r="E55" s="47"/>
      <c r="F55" s="48"/>
      <c r="G55" s="44" t="str">
        <f t="shared" ref="G55:G75" si="10">IF($B55="","",ROUND($B55-($H$14+(0.5*$G$14/12)),2))</f>
        <v/>
      </c>
      <c r="H55" s="44" t="str">
        <f t="shared" ref="H55:H75" si="11">IF($B55="","",ROUND($B55-($I$14+(0.5*$G$14/12)),2))</f>
        <v/>
      </c>
      <c r="I55" s="45" t="str">
        <f t="shared" si="5"/>
        <v/>
      </c>
      <c r="J55" s="49" t="str">
        <f t="shared" si="6"/>
        <v/>
      </c>
      <c r="K55" s="41" t="str">
        <f t="shared" si="7"/>
        <v/>
      </c>
      <c r="L55" s="17"/>
    </row>
    <row r="56" spans="2:12">
      <c r="B56" s="45" t="str">
        <f t="shared" si="4"/>
        <v/>
      </c>
      <c r="C56" s="45" t="str">
        <f t="shared" si="8"/>
        <v/>
      </c>
      <c r="D56" s="46" t="str">
        <f t="shared" si="9"/>
        <v/>
      </c>
      <c r="E56" s="47"/>
      <c r="F56" s="48"/>
      <c r="G56" s="44" t="str">
        <f t="shared" si="10"/>
        <v/>
      </c>
      <c r="H56" s="44" t="str">
        <f t="shared" si="11"/>
        <v/>
      </c>
      <c r="I56" s="45" t="str">
        <f t="shared" si="5"/>
        <v/>
      </c>
      <c r="J56" s="49" t="str">
        <f t="shared" si="6"/>
        <v/>
      </c>
      <c r="K56" s="41" t="str">
        <f t="shared" si="7"/>
        <v/>
      </c>
      <c r="L56" s="17"/>
    </row>
    <row r="57" spans="2:12">
      <c r="B57" s="45" t="str">
        <f t="shared" si="4"/>
        <v/>
      </c>
      <c r="C57" s="45" t="str">
        <f t="shared" si="8"/>
        <v/>
      </c>
      <c r="D57" s="46" t="str">
        <f t="shared" si="9"/>
        <v/>
      </c>
      <c r="E57" s="47"/>
      <c r="F57" s="48"/>
      <c r="G57" s="44" t="str">
        <f t="shared" si="10"/>
        <v/>
      </c>
      <c r="H57" s="44" t="str">
        <f t="shared" si="11"/>
        <v/>
      </c>
      <c r="I57" s="45" t="str">
        <f t="shared" si="5"/>
        <v/>
      </c>
      <c r="J57" s="49" t="str">
        <f t="shared" si="6"/>
        <v/>
      </c>
      <c r="K57" s="41" t="str">
        <f t="shared" si="7"/>
        <v/>
      </c>
      <c r="L57" s="17"/>
    </row>
    <row r="58" spans="2:12">
      <c r="B58" s="45" t="str">
        <f t="shared" si="4"/>
        <v/>
      </c>
      <c r="C58" s="45" t="str">
        <f t="shared" si="8"/>
        <v/>
      </c>
      <c r="D58" s="46" t="str">
        <f t="shared" si="9"/>
        <v/>
      </c>
      <c r="E58" s="47"/>
      <c r="F58" s="48"/>
      <c r="G58" s="44" t="str">
        <f t="shared" si="10"/>
        <v/>
      </c>
      <c r="H58" s="44" t="str">
        <f t="shared" si="11"/>
        <v/>
      </c>
      <c r="I58" s="45" t="str">
        <f t="shared" si="5"/>
        <v/>
      </c>
      <c r="J58" s="49" t="str">
        <f t="shared" si="6"/>
        <v/>
      </c>
      <c r="K58" s="41" t="str">
        <f t="shared" si="7"/>
        <v/>
      </c>
      <c r="L58" s="17"/>
    </row>
    <row r="59" spans="2:12">
      <c r="B59" s="45" t="str">
        <f t="shared" si="4"/>
        <v/>
      </c>
      <c r="C59" s="45" t="str">
        <f t="shared" si="8"/>
        <v/>
      </c>
      <c r="D59" s="46" t="str">
        <f t="shared" si="9"/>
        <v/>
      </c>
      <c r="E59" s="47"/>
      <c r="F59" s="48"/>
      <c r="G59" s="44" t="str">
        <f t="shared" si="10"/>
        <v/>
      </c>
      <c r="H59" s="44" t="str">
        <f t="shared" si="11"/>
        <v/>
      </c>
      <c r="I59" s="45" t="str">
        <f t="shared" si="5"/>
        <v/>
      </c>
      <c r="J59" s="49" t="str">
        <f t="shared" si="6"/>
        <v/>
      </c>
      <c r="K59" s="41" t="str">
        <f t="shared" si="7"/>
        <v/>
      </c>
      <c r="L59" s="17"/>
    </row>
    <row r="60" spans="2:12">
      <c r="B60" s="45" t="str">
        <f t="shared" si="4"/>
        <v/>
      </c>
      <c r="C60" s="45" t="str">
        <f t="shared" si="8"/>
        <v/>
      </c>
      <c r="D60" s="46" t="str">
        <f t="shared" si="9"/>
        <v/>
      </c>
      <c r="E60" s="47"/>
      <c r="F60" s="48"/>
      <c r="G60" s="44" t="str">
        <f t="shared" si="10"/>
        <v/>
      </c>
      <c r="H60" s="44" t="str">
        <f t="shared" si="11"/>
        <v/>
      </c>
      <c r="I60" s="45" t="str">
        <f t="shared" si="5"/>
        <v/>
      </c>
      <c r="J60" s="49" t="str">
        <f t="shared" si="6"/>
        <v/>
      </c>
      <c r="K60" s="41" t="str">
        <f t="shared" si="7"/>
        <v/>
      </c>
      <c r="L60" s="17"/>
    </row>
    <row r="61" spans="2:12">
      <c r="B61" s="45" t="str">
        <f t="shared" si="4"/>
        <v/>
      </c>
      <c r="C61" s="45" t="str">
        <f t="shared" si="8"/>
        <v/>
      </c>
      <c r="D61" s="46" t="str">
        <f t="shared" si="9"/>
        <v/>
      </c>
      <c r="E61" s="47"/>
      <c r="F61" s="48"/>
      <c r="G61" s="44" t="str">
        <f t="shared" si="10"/>
        <v/>
      </c>
      <c r="H61" s="44" t="str">
        <f t="shared" si="11"/>
        <v/>
      </c>
      <c r="I61" s="45" t="str">
        <f t="shared" si="5"/>
        <v/>
      </c>
      <c r="J61" s="49" t="str">
        <f t="shared" si="6"/>
        <v/>
      </c>
      <c r="K61" s="41" t="str">
        <f t="shared" si="7"/>
        <v/>
      </c>
      <c r="L61" s="17"/>
    </row>
    <row r="62" spans="2:12">
      <c r="B62" s="45" t="str">
        <f t="shared" si="4"/>
        <v/>
      </c>
      <c r="C62" s="45" t="str">
        <f t="shared" si="8"/>
        <v/>
      </c>
      <c r="D62" s="46" t="str">
        <f t="shared" si="9"/>
        <v/>
      </c>
      <c r="E62" s="47"/>
      <c r="F62" s="48"/>
      <c r="G62" s="44" t="str">
        <f t="shared" si="10"/>
        <v/>
      </c>
      <c r="H62" s="44" t="str">
        <f t="shared" si="11"/>
        <v/>
      </c>
      <c r="I62" s="45" t="str">
        <f t="shared" si="5"/>
        <v/>
      </c>
      <c r="J62" s="49" t="str">
        <f t="shared" si="6"/>
        <v/>
      </c>
      <c r="K62" s="41" t="str">
        <f t="shared" si="7"/>
        <v/>
      </c>
      <c r="L62" s="17"/>
    </row>
    <row r="63" spans="2:12">
      <c r="B63" s="45" t="str">
        <f t="shared" si="4"/>
        <v/>
      </c>
      <c r="C63" s="45" t="str">
        <f t="shared" si="8"/>
        <v/>
      </c>
      <c r="D63" s="46" t="str">
        <f t="shared" si="9"/>
        <v/>
      </c>
      <c r="E63" s="47"/>
      <c r="F63" s="48"/>
      <c r="G63" s="44" t="str">
        <f t="shared" si="10"/>
        <v/>
      </c>
      <c r="H63" s="44" t="str">
        <f t="shared" si="11"/>
        <v/>
      </c>
      <c r="I63" s="45" t="str">
        <f t="shared" si="5"/>
        <v/>
      </c>
      <c r="J63" s="49" t="str">
        <f t="shared" si="6"/>
        <v/>
      </c>
      <c r="K63" s="41" t="str">
        <f t="shared" si="7"/>
        <v/>
      </c>
      <c r="L63" s="17"/>
    </row>
    <row r="64" spans="2:12">
      <c r="B64" s="45" t="str">
        <f t="shared" si="4"/>
        <v/>
      </c>
      <c r="C64" s="45" t="str">
        <f t="shared" si="8"/>
        <v/>
      </c>
      <c r="D64" s="46" t="str">
        <f t="shared" si="9"/>
        <v/>
      </c>
      <c r="E64" s="47"/>
      <c r="F64" s="48"/>
      <c r="G64" s="44" t="str">
        <f t="shared" si="10"/>
        <v/>
      </c>
      <c r="H64" s="44" t="str">
        <f t="shared" si="11"/>
        <v/>
      </c>
      <c r="I64" s="45" t="str">
        <f t="shared" si="5"/>
        <v/>
      </c>
      <c r="J64" s="49" t="str">
        <f t="shared" si="6"/>
        <v/>
      </c>
      <c r="K64" s="41" t="str">
        <f t="shared" si="7"/>
        <v/>
      </c>
      <c r="L64" s="17"/>
    </row>
    <row r="65" spans="2:12">
      <c r="B65" s="45" t="str">
        <f t="shared" si="4"/>
        <v/>
      </c>
      <c r="C65" s="45" t="str">
        <f t="shared" si="8"/>
        <v/>
      </c>
      <c r="D65" s="46" t="str">
        <f t="shared" si="9"/>
        <v/>
      </c>
      <c r="E65" s="47"/>
      <c r="F65" s="48"/>
      <c r="G65" s="44" t="str">
        <f t="shared" si="10"/>
        <v/>
      </c>
      <c r="H65" s="44" t="str">
        <f t="shared" si="11"/>
        <v/>
      </c>
      <c r="I65" s="45" t="str">
        <f t="shared" si="5"/>
        <v/>
      </c>
      <c r="J65" s="49" t="str">
        <f t="shared" si="6"/>
        <v/>
      </c>
      <c r="K65" s="41" t="str">
        <f t="shared" si="7"/>
        <v/>
      </c>
      <c r="L65" s="17"/>
    </row>
    <row r="66" spans="2:12">
      <c r="B66" s="45" t="str">
        <f t="shared" si="4"/>
        <v/>
      </c>
      <c r="C66" s="45" t="str">
        <f t="shared" si="8"/>
        <v/>
      </c>
      <c r="D66" s="46" t="str">
        <f t="shared" si="9"/>
        <v/>
      </c>
      <c r="E66" s="47"/>
      <c r="F66" s="48"/>
      <c r="G66" s="44" t="str">
        <f t="shared" si="10"/>
        <v/>
      </c>
      <c r="H66" s="44" t="str">
        <f t="shared" si="11"/>
        <v/>
      </c>
      <c r="I66" s="45" t="str">
        <f t="shared" si="5"/>
        <v/>
      </c>
      <c r="J66" s="49" t="str">
        <f t="shared" si="6"/>
        <v/>
      </c>
      <c r="K66" s="41" t="str">
        <f t="shared" si="7"/>
        <v/>
      </c>
      <c r="L66" s="17"/>
    </row>
    <row r="67" spans="2:12">
      <c r="B67" s="45" t="str">
        <f t="shared" si="4"/>
        <v/>
      </c>
      <c r="C67" s="45" t="str">
        <f t="shared" si="8"/>
        <v/>
      </c>
      <c r="D67" s="46" t="str">
        <f t="shared" si="9"/>
        <v/>
      </c>
      <c r="E67" s="47"/>
      <c r="F67" s="48"/>
      <c r="G67" s="44" t="str">
        <f t="shared" si="10"/>
        <v/>
      </c>
      <c r="H67" s="44" t="str">
        <f t="shared" si="11"/>
        <v/>
      </c>
      <c r="I67" s="45" t="str">
        <f t="shared" si="5"/>
        <v/>
      </c>
      <c r="J67" s="49" t="str">
        <f t="shared" si="6"/>
        <v/>
      </c>
      <c r="K67" s="41" t="str">
        <f t="shared" si="7"/>
        <v/>
      </c>
      <c r="L67" s="17"/>
    </row>
    <row r="68" spans="2:12">
      <c r="B68" s="45" t="str">
        <f t="shared" si="4"/>
        <v/>
      </c>
      <c r="C68" s="45" t="str">
        <f t="shared" si="8"/>
        <v/>
      </c>
      <c r="D68" s="46" t="str">
        <f t="shared" si="9"/>
        <v/>
      </c>
      <c r="E68" s="47"/>
      <c r="F68" s="48"/>
      <c r="G68" s="44" t="str">
        <f t="shared" si="10"/>
        <v/>
      </c>
      <c r="H68" s="44" t="str">
        <f t="shared" si="11"/>
        <v/>
      </c>
      <c r="I68" s="45" t="str">
        <f t="shared" si="5"/>
        <v/>
      </c>
      <c r="J68" s="49" t="str">
        <f t="shared" si="6"/>
        <v/>
      </c>
      <c r="K68" s="41" t="str">
        <f t="shared" si="7"/>
        <v/>
      </c>
      <c r="L68" s="17"/>
    </row>
    <row r="69" spans="2:12">
      <c r="B69" s="45" t="str">
        <f t="shared" si="4"/>
        <v/>
      </c>
      <c r="C69" s="45" t="str">
        <f t="shared" si="8"/>
        <v/>
      </c>
      <c r="D69" s="46" t="str">
        <f t="shared" si="9"/>
        <v/>
      </c>
      <c r="E69" s="47"/>
      <c r="F69" s="48"/>
      <c r="G69" s="44" t="str">
        <f t="shared" si="10"/>
        <v/>
      </c>
      <c r="H69" s="44" t="str">
        <f t="shared" si="11"/>
        <v/>
      </c>
      <c r="I69" s="45" t="str">
        <f t="shared" si="5"/>
        <v/>
      </c>
      <c r="J69" s="49" t="str">
        <f t="shared" si="6"/>
        <v/>
      </c>
      <c r="K69" s="41" t="str">
        <f t="shared" si="7"/>
        <v/>
      </c>
      <c r="L69" s="17"/>
    </row>
    <row r="70" spans="2:12">
      <c r="B70" s="45" t="str">
        <f t="shared" si="4"/>
        <v/>
      </c>
      <c r="C70" s="45" t="str">
        <f t="shared" si="8"/>
        <v/>
      </c>
      <c r="D70" s="46" t="str">
        <f t="shared" si="9"/>
        <v/>
      </c>
      <c r="E70" s="47"/>
      <c r="F70" s="48"/>
      <c r="G70" s="44" t="str">
        <f t="shared" si="10"/>
        <v/>
      </c>
      <c r="H70" s="44" t="str">
        <f t="shared" si="11"/>
        <v/>
      </c>
      <c r="I70" s="45" t="str">
        <f t="shared" si="5"/>
        <v/>
      </c>
      <c r="J70" s="49" t="str">
        <f t="shared" si="6"/>
        <v/>
      </c>
      <c r="K70" s="41" t="str">
        <f t="shared" si="7"/>
        <v/>
      </c>
      <c r="L70" s="17"/>
    </row>
    <row r="71" spans="2:12">
      <c r="B71" s="45" t="str">
        <f t="shared" si="4"/>
        <v/>
      </c>
      <c r="C71" s="45" t="str">
        <f t="shared" si="8"/>
        <v/>
      </c>
      <c r="D71" s="46" t="str">
        <f t="shared" si="9"/>
        <v/>
      </c>
      <c r="E71" s="47"/>
      <c r="F71" s="48"/>
      <c r="G71" s="44" t="str">
        <f t="shared" si="10"/>
        <v/>
      </c>
      <c r="H71" s="44" t="str">
        <f t="shared" si="11"/>
        <v/>
      </c>
      <c r="I71" s="45" t="str">
        <f t="shared" si="5"/>
        <v/>
      </c>
      <c r="J71" s="49" t="str">
        <f t="shared" si="6"/>
        <v/>
      </c>
      <c r="K71" s="41" t="str">
        <f t="shared" si="7"/>
        <v/>
      </c>
      <c r="L71" s="17"/>
    </row>
    <row r="72" spans="2:12">
      <c r="B72" s="45" t="str">
        <f t="shared" si="4"/>
        <v/>
      </c>
      <c r="C72" s="45" t="str">
        <f t="shared" si="8"/>
        <v/>
      </c>
      <c r="D72" s="46" t="str">
        <f t="shared" si="9"/>
        <v/>
      </c>
      <c r="E72" s="47"/>
      <c r="F72" s="48"/>
      <c r="G72" s="44" t="str">
        <f t="shared" si="10"/>
        <v/>
      </c>
      <c r="H72" s="44" t="str">
        <f t="shared" si="11"/>
        <v/>
      </c>
      <c r="I72" s="45" t="str">
        <f t="shared" si="5"/>
        <v/>
      </c>
      <c r="J72" s="49" t="str">
        <f t="shared" si="6"/>
        <v/>
      </c>
      <c r="K72" s="41" t="str">
        <f t="shared" si="7"/>
        <v/>
      </c>
      <c r="L72" s="17"/>
    </row>
    <row r="73" spans="2:12">
      <c r="B73" s="45" t="str">
        <f t="shared" si="4"/>
        <v/>
      </c>
      <c r="C73" s="45" t="str">
        <f t="shared" si="8"/>
        <v/>
      </c>
      <c r="D73" s="46" t="str">
        <f t="shared" si="9"/>
        <v/>
      </c>
      <c r="E73" s="47"/>
      <c r="F73" s="48"/>
      <c r="G73" s="44" t="str">
        <f t="shared" si="10"/>
        <v/>
      </c>
      <c r="H73" s="44" t="str">
        <f t="shared" si="11"/>
        <v/>
      </c>
      <c r="I73" s="45" t="str">
        <f t="shared" si="5"/>
        <v/>
      </c>
      <c r="J73" s="49" t="str">
        <f t="shared" si="6"/>
        <v/>
      </c>
      <c r="K73" s="41" t="str">
        <f t="shared" si="7"/>
        <v/>
      </c>
      <c r="L73" s="17"/>
    </row>
    <row r="74" spans="2:12">
      <c r="B74" s="45" t="str">
        <f t="shared" si="4"/>
        <v/>
      </c>
      <c r="C74" s="45" t="str">
        <f t="shared" si="8"/>
        <v/>
      </c>
      <c r="D74" s="46" t="str">
        <f t="shared" si="9"/>
        <v/>
      </c>
      <c r="E74" s="47"/>
      <c r="F74" s="48"/>
      <c r="G74" s="44" t="str">
        <f t="shared" si="10"/>
        <v/>
      </c>
      <c r="H74" s="44" t="str">
        <f t="shared" si="11"/>
        <v/>
      </c>
      <c r="I74" s="45" t="str">
        <f t="shared" si="5"/>
        <v/>
      </c>
      <c r="J74" s="49" t="str">
        <f t="shared" si="6"/>
        <v/>
      </c>
      <c r="K74" s="41" t="str">
        <f t="shared" si="7"/>
        <v/>
      </c>
      <c r="L74" s="17"/>
    </row>
    <row r="75" spans="2:12">
      <c r="B75" s="45" t="str">
        <f t="shared" si="4"/>
        <v/>
      </c>
      <c r="C75" s="45" t="str">
        <f t="shared" si="8"/>
        <v/>
      </c>
      <c r="D75" s="46" t="str">
        <f t="shared" si="9"/>
        <v/>
      </c>
      <c r="E75" s="47"/>
      <c r="F75" s="48"/>
      <c r="G75" s="44" t="str">
        <f t="shared" si="10"/>
        <v/>
      </c>
      <c r="H75" s="44" t="str">
        <f t="shared" si="11"/>
        <v/>
      </c>
      <c r="I75" s="45" t="str">
        <f t="shared" si="5"/>
        <v/>
      </c>
      <c r="J75" s="49" t="str">
        <f t="shared" si="6"/>
        <v/>
      </c>
      <c r="K75" s="41" t="str">
        <f t="shared" si="7"/>
        <v/>
      </c>
      <c r="L75" s="17"/>
    </row>
  </sheetData>
  <sheetProtection sheet="1" objects="1" scenarios="1" selectLockedCells="1"/>
  <mergeCells count="1">
    <mergeCell ref="J9:K9"/>
  </mergeCells>
  <conditionalFormatting sqref="C23:D23 I23:J23 J24:J75">
    <cfRule type="expression" dxfId="0" priority="1">
      <formula>"min($C23,$D23,$I23,$J23)"</formula>
    </cfRule>
  </conditionalFormatting>
  <pageMargins left="0.75" right="0.75" top="1.5" bottom="0.5" header="0.5" footer="0.5"/>
  <pageSetup orientation="landscape" r:id="rId1"/>
  <headerFooter alignWithMargins="0">
    <oddHeader>&amp;L&amp;G&amp;C&amp;11Riser, Barrel 
Hydraulics
&amp;"Arial,Bold"&amp;10Circular Riser&amp;R&amp;"Arial,Bold"&amp;8Ver 1.0
 04/2020&amp;"Arial,Regular"
Sheet &amp;P of 2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931254-C7F6-433A-8422-86DD8D937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5AE646-8D89-4573-AE16-6C6952D2D9B0}">
  <ds:schemaRefs>
    <ds:schemaRef ds:uri="http://purl.org/dc/terms/"/>
    <ds:schemaRef ds:uri="9e9cc577-1c42-4ca9-b526-dc9ef4f3583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c42cbfa-5a00-4c34-a641-8631d52a3b0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83D133-4802-46E4-B864-C33BC27ADC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RECTANGULAR RISER</vt:lpstr>
      <vt:lpstr>CIRCULAR RISER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Dieguez, Jacob - NRCS, Annapolis, MD</cp:lastModifiedBy>
  <cp:lastPrinted>2020-04-06T16:20:50Z</cp:lastPrinted>
  <dcterms:created xsi:type="dcterms:W3CDTF">1998-07-07T14:56:24Z</dcterms:created>
  <dcterms:modified xsi:type="dcterms:W3CDTF">2020-05-12T16:19:22Z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