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acob.dieguez\OneDrive - USDA\SO Engineering\Design Spreadsheets\Outlet Protection &amp; Conveyance\"/>
    </mc:Choice>
  </mc:AlternateContent>
  <xr:revisionPtr revIDLastSave="87" documentId="13_ncr:1_{51EB0ED4-DDC4-449D-9B12-C0C6188164FB}" xr6:coauthVersionLast="44" xr6:coauthVersionMax="44" xr10:uidLastSave="{87382BFD-90E6-432D-AC01-03B3152DF1FA}"/>
  <bookViews>
    <workbookView xWindow="-108" yWindow="-108" windowWidth="23256" windowHeight="12720" activeTab="2" xr2:uid="{00000000-000D-0000-FFFF-FFFF00000000}"/>
  </bookViews>
  <sheets>
    <sheet name="Instructions" sheetId="3" r:id="rId1"/>
    <sheet name="Trapezoidal Sizing Tool" sheetId="1" r:id="rId2"/>
    <sheet name="Parabolic Sizing Tool" sheetId="4" r:id="rId3"/>
    <sheet name="Reference Formulas, Charts" sheetId="2" r:id="rId4"/>
  </sheets>
  <definedNames>
    <definedName name="_xlnm.Print_Area" localSheetId="0">Instructions!$B$2:$I$22</definedName>
    <definedName name="_xlnm.Print_Area" localSheetId="2">'Parabolic Sizing Tool'!$B$2:$G$42</definedName>
    <definedName name="_xlnm.Print_Area" localSheetId="1">'Trapezoidal Sizing Tool'!$B$2:$G$44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5" i="1" l="1"/>
  <c r="D39" i="4" l="1"/>
  <c r="D31" i="4"/>
  <c r="D21" i="4"/>
  <c r="D28" i="4"/>
  <c r="D17" i="4"/>
  <c r="D16" i="4"/>
  <c r="D24" i="4" s="1"/>
  <c r="D15" i="4"/>
  <c r="F15" i="4" s="1"/>
  <c r="D22" i="4" s="1"/>
  <c r="D30" i="1"/>
  <c r="D33" i="4" l="1"/>
  <c r="D41" i="4"/>
  <c r="B41" i="4" s="1"/>
  <c r="D35" i="4"/>
  <c r="D36" i="4"/>
  <c r="F16" i="4"/>
  <c r="D17" i="1"/>
  <c r="D15" i="1"/>
  <c r="F15" i="1" s="1"/>
  <c r="D23" i="1" s="1"/>
  <c r="D40" i="4" l="1"/>
  <c r="B40" i="4" s="1"/>
  <c r="D33" i="1"/>
  <c r="D37" i="1" l="1"/>
  <c r="D24" i="1"/>
  <c r="D16" i="1" l="1"/>
  <c r="F16" i="1" s="1"/>
  <c r="D26" i="1" l="1"/>
  <c r="D38" i="1" s="1"/>
  <c r="D41" i="1" l="1"/>
  <c r="D22" i="1"/>
  <c r="D43" i="1" s="1"/>
  <c r="B43" i="1" l="1"/>
  <c r="D42" i="1" l="1"/>
  <c r="B42" i="1" s="1"/>
</calcChain>
</file>

<file path=xl/sharedStrings.xml><?xml version="1.0" encoding="utf-8"?>
<sst xmlns="http://schemas.openxmlformats.org/spreadsheetml/2006/main" count="204" uniqueCount="89">
  <si>
    <t>ft</t>
  </si>
  <si>
    <t>:1</t>
  </si>
  <si>
    <t>ft/ft</t>
  </si>
  <si>
    <t>ft/sec</t>
  </si>
  <si>
    <t>ton</t>
  </si>
  <si>
    <t>sq. ft</t>
  </si>
  <si>
    <t>Project Name:</t>
  </si>
  <si>
    <t>fps</t>
  </si>
  <si>
    <t>Date:</t>
  </si>
  <si>
    <t>Designed By:</t>
  </si>
  <si>
    <t xml:space="preserve"> Checked By:</t>
  </si>
  <si>
    <t>******</t>
  </si>
  <si>
    <t>Design Outputs:</t>
  </si>
  <si>
    <t>Wetted Perimeter =</t>
  </si>
  <si>
    <t>cfs</t>
  </si>
  <si>
    <t>https://www.nrcs.usda.gov/wps/portal/nrcs/detail/md/technical/?cid=nrcs144p2_025715</t>
  </si>
  <si>
    <t>*****</t>
  </si>
  <si>
    <t>(Click cell for dropdown list)</t>
  </si>
  <si>
    <t>in.  &gt;&gt;&gt;</t>
  </si>
  <si>
    <t>b = Bottom width, channel</t>
  </si>
  <si>
    <t>d = Depth, channel</t>
  </si>
  <si>
    <t>z = Side Slope</t>
  </si>
  <si>
    <t>S = Slope</t>
  </si>
  <si>
    <t>r = Hydraulic Radius</t>
  </si>
  <si>
    <t>T = Top Width</t>
  </si>
  <si>
    <t>Riprap Class =</t>
  </si>
  <si>
    <t>For Materials Estimate:</t>
  </si>
  <si>
    <t>Riprap, Volume =</t>
  </si>
  <si>
    <t xml:space="preserve">Geotextile, Area = </t>
  </si>
  <si>
    <t>t = Riprap Thickness</t>
  </si>
  <si>
    <t>EQUATIONS</t>
  </si>
  <si>
    <t>Notes:</t>
  </si>
  <si>
    <t>RIPRAP CLASS, SIZES:</t>
  </si>
  <si>
    <t>GEOMETRIC FORMULAS:</t>
  </si>
  <si>
    <t>ISBASH CURVE, V vs. D50:</t>
  </si>
  <si>
    <t>FLOW DEPTH vs. MANNING'S n:</t>
  </si>
  <si>
    <t>iii.  For riprap, use volume/weight factor 1.9 tons/cy</t>
  </si>
  <si>
    <t>iv.  For filter stone, use volume/weight factor 1.5 tons/cy</t>
  </si>
  <si>
    <t>INSTRUCTIONS</t>
  </si>
  <si>
    <t>INPUT CELLS</t>
  </si>
  <si>
    <r>
      <t>i.    Both Q</t>
    </r>
    <r>
      <rPr>
        <i/>
        <vertAlign val="subscript"/>
        <sz val="8"/>
        <color theme="1"/>
        <rFont val="Arial"/>
        <family val="2"/>
      </rPr>
      <t>DES</t>
    </r>
    <r>
      <rPr>
        <i/>
        <sz val="8"/>
        <color theme="1"/>
        <rFont val="Arial"/>
        <family val="2"/>
      </rPr>
      <t xml:space="preserve"> and V</t>
    </r>
    <r>
      <rPr>
        <i/>
        <vertAlign val="subscript"/>
        <sz val="8"/>
        <color theme="1"/>
        <rFont val="Arial"/>
        <family val="2"/>
      </rPr>
      <t>DES</t>
    </r>
    <r>
      <rPr>
        <i/>
        <sz val="8"/>
        <color theme="1"/>
        <rFont val="Arial"/>
        <family val="2"/>
      </rPr>
      <t xml:space="preserve"> must be green, indicating values are within acceptable limits.</t>
    </r>
  </si>
  <si>
    <r>
      <t>Q</t>
    </r>
    <r>
      <rPr>
        <vertAlign val="subscript"/>
        <sz val="9"/>
        <color theme="1"/>
        <rFont val="Arial"/>
        <family val="2"/>
      </rPr>
      <t>DESIGN</t>
    </r>
    <r>
      <rPr>
        <sz val="9"/>
        <color theme="1"/>
        <rFont val="Arial"/>
        <family val="2"/>
      </rPr>
      <t xml:space="preserve"> =</t>
    </r>
  </si>
  <si>
    <r>
      <t>D</t>
    </r>
    <r>
      <rPr>
        <vertAlign val="subscript"/>
        <sz val="9"/>
        <color theme="1"/>
        <rFont val="Arial"/>
        <family val="2"/>
      </rPr>
      <t>50</t>
    </r>
    <r>
      <rPr>
        <sz val="9"/>
        <color theme="1"/>
        <rFont val="Arial"/>
        <family val="2"/>
      </rPr>
      <t xml:space="preserve"> =</t>
    </r>
  </si>
  <si>
    <r>
      <t>D</t>
    </r>
    <r>
      <rPr>
        <vertAlign val="subscript"/>
        <sz val="9"/>
        <color theme="1"/>
        <rFont val="Arial"/>
        <family val="2"/>
      </rPr>
      <t>100</t>
    </r>
    <r>
      <rPr>
        <sz val="9"/>
        <color theme="1"/>
        <rFont val="Arial"/>
        <family val="2"/>
      </rPr>
      <t xml:space="preserve"> =</t>
    </r>
  </si>
  <si>
    <r>
      <t>Velocity, Allowable (V</t>
    </r>
    <r>
      <rPr>
        <vertAlign val="subscript"/>
        <sz val="9"/>
        <color theme="1"/>
        <rFont val="Arial"/>
        <family val="2"/>
      </rPr>
      <t>MAX</t>
    </r>
    <r>
      <rPr>
        <sz val="9"/>
        <color theme="1"/>
        <rFont val="Arial"/>
        <family val="2"/>
      </rPr>
      <t>) =</t>
    </r>
  </si>
  <si>
    <r>
      <t xml:space="preserve">n = Manning </t>
    </r>
    <r>
      <rPr>
        <i/>
        <sz val="9"/>
        <color theme="1"/>
        <rFont val="Arial"/>
        <family val="2"/>
      </rPr>
      <t>n</t>
    </r>
    <r>
      <rPr>
        <sz val="9"/>
        <color theme="1"/>
        <rFont val="Arial"/>
        <family val="2"/>
      </rPr>
      <t>-value</t>
    </r>
  </si>
  <si>
    <r>
      <t>A</t>
    </r>
    <r>
      <rPr>
        <vertAlign val="subscript"/>
        <sz val="9"/>
        <color theme="1"/>
        <rFont val="Arial"/>
        <family val="2"/>
      </rPr>
      <t>XS</t>
    </r>
    <r>
      <rPr>
        <sz val="9"/>
        <color theme="1"/>
        <rFont val="Arial"/>
        <family val="2"/>
      </rPr>
      <t xml:space="preserve"> = Cross-Section, Channel</t>
    </r>
  </si>
  <si>
    <r>
      <t>Q</t>
    </r>
    <r>
      <rPr>
        <vertAlign val="subscript"/>
        <sz val="9"/>
        <color theme="1"/>
        <rFont val="Arial"/>
        <family val="2"/>
      </rPr>
      <t>DES</t>
    </r>
    <r>
      <rPr>
        <sz val="9"/>
        <color theme="1"/>
        <rFont val="Arial"/>
        <family val="2"/>
      </rPr>
      <t xml:space="preserve"> =</t>
    </r>
  </si>
  <si>
    <r>
      <t>V</t>
    </r>
    <r>
      <rPr>
        <vertAlign val="subscript"/>
        <sz val="9"/>
        <color theme="1"/>
        <rFont val="Arial"/>
        <family val="2"/>
      </rPr>
      <t>DES</t>
    </r>
    <r>
      <rPr>
        <sz val="9"/>
        <color theme="1"/>
        <rFont val="Arial"/>
        <family val="2"/>
      </rPr>
      <t xml:space="preserve"> =</t>
    </r>
  </si>
  <si>
    <r>
      <t xml:space="preserve">ii.   #57 angular filter stone recommended under riprap, however, MD-Class SE non-woven geotextile is acceptable.  </t>
    </r>
    <r>
      <rPr>
        <b/>
        <i/>
        <u/>
        <sz val="8"/>
        <color theme="1"/>
        <rFont val="Arial"/>
        <family val="2"/>
      </rPr>
      <t>CHOOSE ONE!</t>
    </r>
  </si>
  <si>
    <t>USER INPUT</t>
  </si>
  <si>
    <t>Landowner:</t>
  </si>
  <si>
    <t>County:</t>
  </si>
  <si>
    <t>Tract ID:</t>
  </si>
  <si>
    <t>Subject:</t>
  </si>
  <si>
    <t>State:</t>
  </si>
  <si>
    <t>Field/Reach ID:</t>
  </si>
  <si>
    <t>Class 1</t>
  </si>
  <si>
    <t>lbs/cy</t>
  </si>
  <si>
    <t>Riprap, specific weight =</t>
  </si>
  <si>
    <t>Filter Stone, specific weight =</t>
  </si>
  <si>
    <r>
      <t>L</t>
    </r>
    <r>
      <rPr>
        <vertAlign val="subscript"/>
        <sz val="9"/>
        <color theme="1"/>
        <rFont val="Arial"/>
        <family val="2"/>
      </rPr>
      <t>inlet</t>
    </r>
    <r>
      <rPr>
        <sz val="9"/>
        <color theme="1"/>
        <rFont val="Arial"/>
        <family val="2"/>
      </rPr>
      <t xml:space="preserve"> = Length, inlet section</t>
    </r>
  </si>
  <si>
    <r>
      <t>L</t>
    </r>
    <r>
      <rPr>
        <vertAlign val="subscript"/>
        <sz val="9"/>
        <color theme="1"/>
        <rFont val="Arial"/>
        <family val="2"/>
      </rPr>
      <t>outlet</t>
    </r>
    <r>
      <rPr>
        <sz val="9"/>
        <color theme="1"/>
        <rFont val="Arial"/>
        <family val="2"/>
      </rPr>
      <t xml:space="preserve"> = Length, outlet section</t>
    </r>
  </si>
  <si>
    <r>
      <t>L</t>
    </r>
    <r>
      <rPr>
        <vertAlign val="subscript"/>
        <sz val="9"/>
        <color theme="1"/>
        <rFont val="Arial"/>
        <family val="2"/>
      </rPr>
      <t>total</t>
    </r>
    <r>
      <rPr>
        <sz val="9"/>
        <color theme="1"/>
        <rFont val="Arial"/>
        <family val="2"/>
      </rPr>
      <t xml:space="preserve"> = Length, total chute</t>
    </r>
  </si>
  <si>
    <t>Filter Stone (6" thick), Volume =</t>
  </si>
  <si>
    <r>
      <t>L</t>
    </r>
    <r>
      <rPr>
        <vertAlign val="subscript"/>
        <sz val="9"/>
        <color theme="1"/>
        <rFont val="Arial"/>
        <family val="2"/>
      </rPr>
      <t>key</t>
    </r>
    <r>
      <rPr>
        <sz val="9"/>
        <color theme="1"/>
        <rFont val="Arial"/>
        <family val="2"/>
      </rPr>
      <t xml:space="preserve"> = Length, extra for keyway</t>
    </r>
  </si>
  <si>
    <t xml:space="preserve">vi.  Riprap Design Guide Chapter 6 can be found at:   </t>
  </si>
  <si>
    <t xml:space="preserve">v.  Filter stone volume is calculated using the inlet, main and outlet lengths only. </t>
  </si>
  <si>
    <t>vii. Rock, stone specific weight reference can be found at:</t>
  </si>
  <si>
    <t>https://www.chaneyenterprises.com/Resources/Calculators/Sand-Gravel-and-Stone-Aggregate-Calculator</t>
  </si>
  <si>
    <t>1.  Select the appropriate tab for the desired channel shape.</t>
  </si>
  <si>
    <t>2.  Enter project, designer information in the title boxes.</t>
  </si>
  <si>
    <t>4.  From the drop-down list, select the desired riprap category.  The D50, D100 and allowable velocity cells will auto-populate based on this selection.</t>
  </si>
  <si>
    <t>8.  Verify the computed values:  riprap thickness, wetted perimeter, riprap volume, filter rock volume, geotextile filter area (if desired in lieu or filter stone).</t>
  </si>
  <si>
    <t xml:space="preserve">9.  Observe and verify the channel flow capacity and allowable velocity.  These values must meet or exceed the design values.  Note that the left-most cells will turn green if the values are acceptable and red if they are not. </t>
  </si>
  <si>
    <t>7.  If necessary, change the riprap and filter stone specific weight values.  Note that 3800 lbs/ton (riprap) and 3200 lbs/ton (gravel) are fairly common.</t>
  </si>
  <si>
    <r>
      <t xml:space="preserve">5.  Enter the proposed channel dimensions and cross-section properties:  bottom width, channel depth, cross-section side slope  and channel bed slope.  Built-in equations will automatically compute the hydraulic radius, Manning </t>
    </r>
    <r>
      <rPr>
        <i/>
        <sz val="9"/>
        <color theme="1"/>
        <rFont val="Arial"/>
        <family val="2"/>
      </rPr>
      <t>n</t>
    </r>
    <r>
      <rPr>
        <sz val="9"/>
        <color theme="1"/>
        <rFont val="Arial"/>
        <family val="2"/>
      </rPr>
      <t>-value and channel top width.</t>
    </r>
  </si>
  <si>
    <t>Lined Waterway Design Calculator (Parabolic)</t>
  </si>
  <si>
    <t>*Gabion sized at 3-7" d50 4.5"</t>
  </si>
  <si>
    <t>T = Top width, channel</t>
  </si>
  <si>
    <t>Lined Waterway Design Calculator (Trapezoidal)</t>
  </si>
  <si>
    <t xml:space="preserve">Lined Waterway Design Using Manning Equation,  MD Design Guide #6 Riprap Design </t>
  </si>
  <si>
    <t>3.  Enter the required design flow (Q, cfs) based on conservation practice standard criteria.  Note that CPS468 require a range of flows (10-YR to 25-YR, 24-HR flow) depending on the contributing drainage area size.  Use EFH-2 and/or Win-TR55 to establish this hydraulic value.</t>
  </si>
  <si>
    <t>Use only for CPS-468 Lined Waterway applications!</t>
  </si>
  <si>
    <t>TYPICAL PROFILE, SECTION:</t>
  </si>
  <si>
    <t>Trapezoidal Rock Lined Waterway:</t>
  </si>
  <si>
    <t>Parabolic Rock Lined Waterway:</t>
  </si>
  <si>
    <t>6.  Enter the proposed channel length.  Enter any inlet section, outlet section and keyway length as appropriate.</t>
  </si>
  <si>
    <r>
      <t>L</t>
    </r>
    <r>
      <rPr>
        <vertAlign val="subscript"/>
        <sz val="9"/>
        <color theme="1"/>
        <rFont val="Arial"/>
        <family val="2"/>
      </rPr>
      <t>main</t>
    </r>
    <r>
      <rPr>
        <sz val="9"/>
        <color theme="1"/>
        <rFont val="Arial"/>
        <family val="2"/>
      </rPr>
      <t xml:space="preserve"> = Length, channel (main sloped)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</si>
</sst>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2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0" tint="-0.1499984740745262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u/>
      <sz val="8"/>
      <color theme="10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9"/>
      <color theme="1"/>
      <name val="Arial"/>
      <family val="2"/>
    </font>
    <font>
      <b/>
      <i/>
      <sz val="9"/>
      <color theme="1"/>
      <name val="Arial"/>
      <family val="2"/>
    </font>
    <font>
      <i/>
      <sz val="8"/>
      <color theme="1"/>
      <name val="Arial"/>
      <family val="2"/>
    </font>
    <font>
      <i/>
      <vertAlign val="subscript"/>
      <sz val="8"/>
      <color theme="1"/>
      <name val="Arial"/>
      <family val="2"/>
    </font>
    <font>
      <b/>
      <i/>
      <u/>
      <sz val="8"/>
      <color theme="1"/>
      <name val="Arial"/>
      <family val="2"/>
    </font>
    <font>
      <i/>
      <u/>
      <sz val="8"/>
      <color theme="10"/>
      <name val="Arial"/>
      <family val="2"/>
    </font>
    <font>
      <b/>
      <u/>
      <sz val="10"/>
      <color theme="1"/>
      <name val="Arial"/>
      <family val="2"/>
    </font>
    <font>
      <sz val="10"/>
      <color rgb="FF0000FF"/>
      <name val="Arial"/>
      <family val="2"/>
    </font>
    <font>
      <sz val="9"/>
      <color theme="0" tint="-0.14999847407452621"/>
      <name val="Arial"/>
      <family val="2"/>
    </font>
    <font>
      <sz val="9"/>
      <color rgb="FF0000FF"/>
      <name val="Arial"/>
      <family val="2"/>
    </font>
    <font>
      <vertAlign val="subscript"/>
      <sz val="9"/>
      <color theme="1"/>
      <name val="Arial"/>
      <family val="2"/>
    </font>
    <font>
      <i/>
      <sz val="9"/>
      <color theme="1"/>
      <name val="Arial"/>
      <family val="2"/>
    </font>
    <font>
      <sz val="8"/>
      <color theme="1"/>
      <name val="Arial"/>
      <family val="2"/>
    </font>
    <font>
      <sz val="9"/>
      <name val="Arial"/>
      <family val="2"/>
    </font>
    <font>
      <b/>
      <sz val="9"/>
      <color rgb="FF0000FF"/>
      <name val="Arial"/>
      <family val="2"/>
    </font>
    <font>
      <b/>
      <i/>
      <sz val="8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94">
    <xf numFmtId="0" fontId="0" fillId="0" borderId="0" xfId="0"/>
    <xf numFmtId="0" fontId="0" fillId="0" borderId="0" xfId="0" applyProtection="1"/>
    <xf numFmtId="0" fontId="0" fillId="0" borderId="0" xfId="0" applyBorder="1" applyProtection="1"/>
    <xf numFmtId="0" fontId="6" fillId="0" borderId="0" xfId="1" applyFont="1" applyBorder="1" applyProtection="1"/>
    <xf numFmtId="0" fontId="3" fillId="0" borderId="0" xfId="0" applyFont="1" applyProtection="1"/>
    <xf numFmtId="0" fontId="4" fillId="0" borderId="0" xfId="0" applyFont="1" applyBorder="1" applyProtection="1"/>
    <xf numFmtId="0" fontId="9" fillId="0" borderId="0" xfId="0" applyFont="1" applyBorder="1" applyAlignment="1" applyProtection="1"/>
    <xf numFmtId="0" fontId="9" fillId="0" borderId="4" xfId="0" applyFont="1" applyBorder="1" applyAlignment="1" applyProtection="1"/>
    <xf numFmtId="0" fontId="10" fillId="0" borderId="0" xfId="0" applyFont="1" applyBorder="1" applyAlignment="1" applyProtection="1"/>
    <xf numFmtId="0" fontId="11" fillId="5" borderId="17" xfId="0" applyFont="1" applyFill="1" applyBorder="1" applyAlignment="1" applyProtection="1">
      <alignment horizontal="right"/>
    </xf>
    <xf numFmtId="0" fontId="12" fillId="0" borderId="14" xfId="0" applyFont="1" applyBorder="1" applyProtection="1"/>
    <xf numFmtId="0" fontId="15" fillId="0" borderId="0" xfId="1" applyFont="1" applyBorder="1" applyProtection="1"/>
    <xf numFmtId="0" fontId="1" fillId="4" borderId="4" xfId="0" applyFont="1" applyFill="1" applyBorder="1" applyProtection="1">
      <protection locked="0"/>
    </xf>
    <xf numFmtId="0" fontId="1" fillId="4" borderId="4" xfId="0" applyFont="1" applyFill="1" applyBorder="1" applyProtection="1"/>
    <xf numFmtId="0" fontId="1" fillId="4" borderId="13" xfId="0" applyFont="1" applyFill="1" applyBorder="1" applyProtection="1"/>
    <xf numFmtId="0" fontId="7" fillId="3" borderId="12" xfId="0" applyFont="1" applyFill="1" applyBorder="1" applyAlignment="1" applyProtection="1">
      <alignment horizontal="right"/>
    </xf>
    <xf numFmtId="0" fontId="7" fillId="3" borderId="4" xfId="0" applyFont="1" applyFill="1" applyBorder="1" applyAlignment="1" applyProtection="1">
      <alignment horizontal="right"/>
    </xf>
    <xf numFmtId="0" fontId="1" fillId="4" borderId="5" xfId="0" applyFont="1" applyFill="1" applyBorder="1" applyProtection="1">
      <protection locked="0"/>
    </xf>
    <xf numFmtId="0" fontId="1" fillId="4" borderId="5" xfId="0" applyFont="1" applyFill="1" applyBorder="1" applyProtection="1"/>
    <xf numFmtId="0" fontId="7" fillId="3" borderId="5" xfId="0" applyFont="1" applyFill="1" applyBorder="1" applyAlignment="1" applyProtection="1">
      <alignment horizontal="right"/>
    </xf>
    <xf numFmtId="0" fontId="1" fillId="4" borderId="19" xfId="0" applyFont="1" applyFill="1" applyBorder="1" applyProtection="1"/>
    <xf numFmtId="0" fontId="16" fillId="3" borderId="14" xfId="0" applyFont="1" applyFill="1" applyBorder="1" applyProtection="1"/>
    <xf numFmtId="0" fontId="8" fillId="0" borderId="0" xfId="0" applyFont="1" applyProtection="1"/>
    <xf numFmtId="0" fontId="8" fillId="0" borderId="0" xfId="0" applyFont="1"/>
    <xf numFmtId="0" fontId="18" fillId="0" borderId="0" xfId="0" applyFont="1"/>
    <xf numFmtId="0" fontId="8" fillId="0" borderId="14" xfId="0" applyFont="1" applyBorder="1" applyProtection="1"/>
    <xf numFmtId="0" fontId="8" fillId="0" borderId="0" xfId="0" applyFont="1" applyBorder="1" applyProtection="1"/>
    <xf numFmtId="0" fontId="8" fillId="0" borderId="11" xfId="0" applyFont="1" applyBorder="1" applyProtection="1"/>
    <xf numFmtId="0" fontId="10" fillId="3" borderId="14" xfId="0" applyFont="1" applyFill="1" applyBorder="1" applyProtection="1"/>
    <xf numFmtId="0" fontId="10" fillId="3" borderId="0" xfId="0" applyFont="1" applyFill="1" applyBorder="1" applyProtection="1"/>
    <xf numFmtId="0" fontId="8" fillId="3" borderId="0" xfId="0" applyFont="1" applyFill="1" applyBorder="1" applyProtection="1"/>
    <xf numFmtId="0" fontId="8" fillId="3" borderId="11" xfId="0" applyFont="1" applyFill="1" applyBorder="1" applyProtection="1"/>
    <xf numFmtId="0" fontId="8" fillId="0" borderId="14" xfId="0" applyFont="1" applyBorder="1" applyAlignment="1" applyProtection="1">
      <alignment horizontal="left" indent="1"/>
    </xf>
    <xf numFmtId="164" fontId="19" fillId="2" borderId="0" xfId="0" applyNumberFormat="1" applyFont="1" applyFill="1" applyBorder="1" applyProtection="1">
      <protection locked="0"/>
    </xf>
    <xf numFmtId="0" fontId="19" fillId="2" borderId="0" xfId="0" applyFont="1" applyFill="1" applyBorder="1" applyAlignment="1" applyProtection="1">
      <alignment horizontal="right"/>
      <protection locked="0"/>
    </xf>
    <xf numFmtId="164" fontId="8" fillId="0" borderId="0" xfId="0" applyNumberFormat="1" applyFont="1" applyBorder="1" applyProtection="1"/>
    <xf numFmtId="0" fontId="8" fillId="0" borderId="10" xfId="0" applyFont="1" applyBorder="1" applyAlignment="1" applyProtection="1">
      <alignment horizontal="left" indent="1"/>
    </xf>
    <xf numFmtId="0" fontId="8" fillId="0" borderId="4" xfId="0" applyFont="1" applyBorder="1" applyProtection="1"/>
    <xf numFmtId="0" fontId="8" fillId="0" borderId="13" xfId="0" applyFont="1" applyBorder="1" applyProtection="1"/>
    <xf numFmtId="0" fontId="19" fillId="2" borderId="0" xfId="0" applyFont="1" applyFill="1" applyBorder="1" applyProtection="1">
      <protection locked="0"/>
    </xf>
    <xf numFmtId="2" fontId="8" fillId="0" borderId="0" xfId="0" applyNumberFormat="1" applyFont="1" applyBorder="1" applyProtection="1"/>
    <xf numFmtId="165" fontId="8" fillId="0" borderId="0" xfId="0" applyNumberFormat="1" applyFont="1" applyBorder="1" applyProtection="1"/>
    <xf numFmtId="0" fontId="8" fillId="0" borderId="0" xfId="0" applyFont="1" applyFill="1" applyBorder="1" applyProtection="1"/>
    <xf numFmtId="0" fontId="10" fillId="3" borderId="11" xfId="0" applyFont="1" applyFill="1" applyBorder="1" applyProtection="1"/>
    <xf numFmtId="1" fontId="8" fillId="0" borderId="0" xfId="0" applyNumberFormat="1" applyFont="1" applyBorder="1" applyProtection="1"/>
    <xf numFmtId="0" fontId="8" fillId="0" borderId="0" xfId="0" applyFont="1" applyBorder="1" applyAlignment="1" applyProtection="1">
      <alignment horizontal="left" indent="1"/>
    </xf>
    <xf numFmtId="0" fontId="9" fillId="0" borderId="7" xfId="0" applyFont="1" applyBorder="1" applyProtection="1"/>
    <xf numFmtId="0" fontId="8" fillId="0" borderId="8" xfId="0" applyFont="1" applyBorder="1" applyProtection="1"/>
    <xf numFmtId="0" fontId="8" fillId="0" borderId="9" xfId="0" applyFont="1" applyBorder="1" applyProtection="1"/>
    <xf numFmtId="0" fontId="21" fillId="0" borderId="14" xfId="0" applyFont="1" applyBorder="1" applyProtection="1"/>
    <xf numFmtId="0" fontId="8" fillId="0" borderId="6" xfId="0" applyFont="1" applyBorder="1" applyProtection="1"/>
    <xf numFmtId="0" fontId="8" fillId="0" borderId="16" xfId="0" applyFont="1" applyBorder="1" applyProtection="1"/>
    <xf numFmtId="0" fontId="16" fillId="3" borderId="8" xfId="0" applyFont="1" applyFill="1" applyBorder="1" applyProtection="1"/>
    <xf numFmtId="0" fontId="7" fillId="3" borderId="7" xfId="0" applyFont="1" applyFill="1" applyBorder="1" applyProtection="1"/>
    <xf numFmtId="0" fontId="7" fillId="3" borderId="8" xfId="0" applyFont="1" applyFill="1" applyBorder="1" applyProtection="1"/>
    <xf numFmtId="0" fontId="16" fillId="3" borderId="9" xfId="0" applyFont="1" applyFill="1" applyBorder="1" applyProtection="1"/>
    <xf numFmtId="0" fontId="1" fillId="4" borderId="20" xfId="0" applyFont="1" applyFill="1" applyBorder="1" applyProtection="1"/>
    <xf numFmtId="0" fontId="7" fillId="3" borderId="20" xfId="0" applyFont="1" applyFill="1" applyBorder="1" applyAlignment="1" applyProtection="1">
      <alignment horizontal="right"/>
    </xf>
    <xf numFmtId="0" fontId="7" fillId="3" borderId="21" xfId="0" applyFont="1" applyFill="1" applyBorder="1" applyAlignment="1" applyProtection="1">
      <alignment horizontal="right"/>
    </xf>
    <xf numFmtId="0" fontId="1" fillId="4" borderId="20" xfId="0" applyFont="1" applyFill="1" applyBorder="1" applyProtection="1">
      <protection locked="0"/>
    </xf>
    <xf numFmtId="0" fontId="1" fillId="4" borderId="22" xfId="0" applyFont="1" applyFill="1" applyBorder="1" applyProtection="1"/>
    <xf numFmtId="2" fontId="8" fillId="0" borderId="1" xfId="0" applyNumberFormat="1" applyFont="1" applyBorder="1" applyProtection="1"/>
    <xf numFmtId="1" fontId="19" fillId="2" borderId="0" xfId="0" applyNumberFormat="1" applyFont="1" applyFill="1" applyBorder="1" applyProtection="1">
      <protection locked="0"/>
    </xf>
    <xf numFmtId="0" fontId="2" fillId="0" borderId="0" xfId="0" applyFont="1" applyBorder="1" applyProtection="1"/>
    <xf numFmtId="0" fontId="8" fillId="0" borderId="4" xfId="0" applyFont="1" applyFill="1" applyBorder="1" applyProtection="1"/>
    <xf numFmtId="0" fontId="8" fillId="0" borderId="0" xfId="0" applyFont="1" applyBorder="1"/>
    <xf numFmtId="0" fontId="8" fillId="0" borderId="15" xfId="0" applyFont="1" applyBorder="1" applyProtection="1"/>
    <xf numFmtId="0" fontId="15" fillId="0" borderId="6" xfId="1" applyFont="1" applyBorder="1" applyProtection="1"/>
    <xf numFmtId="0" fontId="9" fillId="3" borderId="2" xfId="0" applyFont="1" applyFill="1" applyBorder="1" applyProtection="1"/>
    <xf numFmtId="0" fontId="9" fillId="3" borderId="18" xfId="0" applyFont="1" applyFill="1" applyBorder="1" applyProtection="1"/>
    <xf numFmtId="0" fontId="10" fillId="3" borderId="18" xfId="0" applyFont="1" applyFill="1" applyBorder="1" applyProtection="1"/>
    <xf numFmtId="0" fontId="10" fillId="3" borderId="3" xfId="0" applyFont="1" applyFill="1" applyBorder="1" applyProtection="1"/>
    <xf numFmtId="0" fontId="24" fillId="3" borderId="14" xfId="0" applyFont="1" applyFill="1" applyBorder="1" applyAlignment="1" applyProtection="1">
      <alignment horizontal="right"/>
    </xf>
    <xf numFmtId="0" fontId="24" fillId="3" borderId="0" xfId="0" applyFont="1" applyFill="1" applyBorder="1" applyAlignment="1" applyProtection="1">
      <alignment horizontal="right"/>
    </xf>
    <xf numFmtId="164" fontId="19" fillId="0" borderId="0" xfId="0" applyNumberFormat="1" applyFont="1" applyFill="1" applyBorder="1" applyProtection="1"/>
    <xf numFmtId="0" fontId="8" fillId="0" borderId="14" xfId="0" applyFont="1" applyFill="1" applyBorder="1" applyAlignment="1" applyProtection="1">
      <alignment horizontal="left" vertical="top"/>
    </xf>
    <xf numFmtId="0" fontId="8" fillId="0" borderId="0" xfId="0" applyFont="1" applyFill="1" applyBorder="1" applyAlignment="1" applyProtection="1">
      <alignment horizontal="left" vertical="top"/>
    </xf>
    <xf numFmtId="0" fontId="8" fillId="0" borderId="11" xfId="0" applyFont="1" applyFill="1" applyBorder="1" applyAlignment="1" applyProtection="1">
      <alignment horizontal="left" vertical="top"/>
    </xf>
    <xf numFmtId="0" fontId="18" fillId="0" borderId="0" xfId="0" applyFont="1" applyProtection="1"/>
    <xf numFmtId="164" fontId="23" fillId="0" borderId="0" xfId="0" applyNumberFormat="1" applyFont="1" applyFill="1" applyBorder="1" applyProtection="1"/>
    <xf numFmtId="0" fontId="25" fillId="0" borderId="14" xfId="0" applyFont="1" applyBorder="1" applyProtection="1"/>
    <xf numFmtId="164" fontId="19" fillId="2" borderId="1" xfId="0" applyNumberFormat="1" applyFont="1" applyFill="1" applyBorder="1" applyProtection="1"/>
    <xf numFmtId="0" fontId="17" fillId="2" borderId="1" xfId="0" applyFont="1" applyFill="1" applyBorder="1" applyProtection="1"/>
    <xf numFmtId="0" fontId="22" fillId="0" borderId="11" xfId="0" applyFont="1" applyBorder="1" applyAlignment="1" applyProtection="1">
      <alignment vertical="top"/>
    </xf>
    <xf numFmtId="164" fontId="8" fillId="0" borderId="4" xfId="0" applyNumberFormat="1" applyFont="1" applyBorder="1" applyProtection="1"/>
    <xf numFmtId="0" fontId="8" fillId="0" borderId="14" xfId="0" applyFont="1" applyFill="1" applyBorder="1" applyAlignment="1" applyProtection="1">
      <alignment horizontal="left" vertical="top" wrapText="1"/>
    </xf>
    <xf numFmtId="0" fontId="8" fillId="0" borderId="0" xfId="0" applyFont="1" applyFill="1" applyBorder="1" applyAlignment="1" applyProtection="1">
      <alignment horizontal="left" vertical="top" wrapText="1"/>
    </xf>
    <xf numFmtId="0" fontId="8" fillId="0" borderId="11" xfId="0" applyFont="1" applyFill="1" applyBorder="1" applyAlignment="1" applyProtection="1">
      <alignment horizontal="left" vertical="top" wrapText="1"/>
    </xf>
    <xf numFmtId="0" fontId="8" fillId="0" borderId="15" xfId="0" applyFont="1" applyFill="1" applyBorder="1" applyAlignment="1" applyProtection="1">
      <alignment horizontal="left" vertical="top" wrapText="1"/>
    </xf>
    <xf numFmtId="0" fontId="8" fillId="0" borderId="6" xfId="0" applyFont="1" applyFill="1" applyBorder="1" applyAlignment="1" applyProtection="1">
      <alignment horizontal="left" vertical="top" wrapText="1"/>
    </xf>
    <xf numFmtId="0" fontId="8" fillId="0" borderId="16" xfId="0" applyFont="1" applyFill="1" applyBorder="1" applyAlignment="1" applyProtection="1">
      <alignment horizontal="left" vertical="top" wrapText="1"/>
    </xf>
    <xf numFmtId="0" fontId="8" fillId="0" borderId="14" xfId="0" applyFont="1" applyBorder="1" applyAlignment="1" applyProtection="1">
      <alignment horizontal="left" vertical="top" wrapText="1"/>
    </xf>
    <xf numFmtId="0" fontId="8" fillId="0" borderId="0" xfId="0" applyFont="1" applyAlignment="1" applyProtection="1">
      <alignment horizontal="left" vertical="top" wrapText="1"/>
    </xf>
    <xf numFmtId="0" fontId="8" fillId="0" borderId="11" xfId="0" applyFont="1" applyBorder="1" applyAlignment="1" applyProtection="1">
      <alignment horizontal="left" vertical="top" wrapText="1"/>
    </xf>
  </cellXfs>
  <cellStyles count="2">
    <cellStyle name="Hyperlink" xfId="1" builtinId="8"/>
    <cellStyle name="Normal" xfId="0" builtinId="0"/>
  </cellStyles>
  <dxfs count="8"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strike val="0"/>
        <color auto="1"/>
      </font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strike val="0"/>
        <color auto="1"/>
      </font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00FF"/>
      <color rgb="FF00FF00"/>
      <color rgb="FF3AEF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8150</xdr:colOff>
      <xdr:row>22</xdr:row>
      <xdr:rowOff>23191</xdr:rowOff>
    </xdr:from>
    <xdr:ext cx="1950149" cy="1490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67267AA8-1507-4CE4-BFA2-BF837E5B1894}"/>
                </a:ext>
              </a:extLst>
            </xdr:cNvPr>
            <xdr:cNvSpPr txBox="1"/>
          </xdr:nvSpPr>
          <xdr:spPr>
            <a:xfrm>
              <a:off x="3958827" y="3206006"/>
              <a:ext cx="1950149" cy="1490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type m:val="lin"/>
                        <m:ctrlPr>
                          <a:rPr lang="en-US" sz="900" b="0" i="1" u="none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900" b="0" i="1" u="none">
                            <a:latin typeface="Cambria Math" panose="02040503050406030204" pitchFamily="18" charset="0"/>
                          </a:rPr>
                          <m:t>𝑛</m:t>
                        </m:r>
                        <m:r>
                          <a:rPr lang="en-US" sz="900" b="0" i="1" u="none">
                            <a:latin typeface="Cambria Math" panose="02040503050406030204" pitchFamily="18" charset="0"/>
                          </a:rPr>
                          <m:t>= </m:t>
                        </m:r>
                        <m:sSup>
                          <m:sSupPr>
                            <m:ctrlPr>
                              <a:rPr lang="en-US" sz="900" b="0" i="1" u="none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n-US" sz="900" b="0" i="1" u="none">
                                <a:latin typeface="Cambria Math" panose="02040503050406030204" pitchFamily="18" charset="0"/>
                              </a:rPr>
                              <m:t>𝑑</m:t>
                            </m:r>
                          </m:e>
                          <m:sup>
                            <m:r>
                              <a:rPr lang="en-US" sz="900" b="0" i="1" u="none">
                                <a:latin typeface="Cambria Math" panose="02040503050406030204" pitchFamily="18" charset="0"/>
                              </a:rPr>
                              <m:t>1/6</m:t>
                            </m:r>
                          </m:sup>
                        </m:sSup>
                      </m:num>
                      <m:den>
                        <m:r>
                          <a:rPr lang="en-US" sz="900" b="0" i="1" u="none">
                            <a:latin typeface="Cambria Math" panose="02040503050406030204" pitchFamily="18" charset="0"/>
                          </a:rPr>
                          <m:t>[21.6</m:t>
                        </m:r>
                        <m:sSub>
                          <m:sSubPr>
                            <m:ctrlPr>
                              <a:rPr lang="en-US" sz="900" b="0" i="1" u="none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900" b="0" i="1" u="none">
                                <a:latin typeface="Cambria Math" panose="02040503050406030204" pitchFamily="18" charset="0"/>
                              </a:rPr>
                              <m:t>∗</m:t>
                            </m:r>
                            <m:r>
                              <a:rPr lang="en-US" sz="900" b="0" i="1" u="none">
                                <a:latin typeface="Cambria Math" panose="02040503050406030204" pitchFamily="18" charset="0"/>
                              </a:rPr>
                              <m:t>𝑙𝑜𝑔</m:t>
                            </m:r>
                          </m:e>
                          <m:sub>
                            <m:r>
                              <a:rPr lang="en-US" sz="900" b="0" i="1" u="none">
                                <a:latin typeface="Cambria Math" panose="02040503050406030204" pitchFamily="18" charset="0"/>
                              </a:rPr>
                              <m:t>10</m:t>
                            </m:r>
                          </m:sub>
                        </m:sSub>
                        <m:r>
                          <a:rPr lang="en-US" sz="900" b="0" i="1" u="none">
                            <a:latin typeface="Cambria Math" panose="02040503050406030204" pitchFamily="18" charset="0"/>
                          </a:rPr>
                          <m:t>∗</m:t>
                        </m:r>
                        <m:f>
                          <m:fPr>
                            <m:type m:val="lin"/>
                            <m:ctrlPr>
                              <a:rPr lang="en-US" sz="900" b="0" i="1" u="none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en-US" sz="900" b="0" i="1" u="none">
                                <a:latin typeface="Cambria Math" panose="02040503050406030204" pitchFamily="18" charset="0"/>
                              </a:rPr>
                              <m:t>𝑑</m:t>
                            </m:r>
                          </m:num>
                          <m:den>
                            <m:sSub>
                              <m:sSubPr>
                                <m:ctrlPr>
                                  <a:rPr lang="en-US" sz="900" b="0" i="1" u="none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900" b="0" i="1" u="none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𝐷</m:t>
                                </m:r>
                              </m:e>
                              <m:sub>
                                <m:r>
                                  <a:rPr lang="en-US" sz="900" b="0" i="1" u="none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50</m:t>
                                </m:r>
                              </m:sub>
                            </m:sSub>
                            <m:r>
                              <a:rPr lang="en-US" sz="900" b="0" i="1" u="none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+14.0]</m:t>
                            </m:r>
                          </m:den>
                        </m:f>
                      </m:den>
                    </m:f>
                  </m:oMath>
                </m:oMathPara>
              </a14:m>
              <a:endParaRPr lang="en-US" sz="900" b="0" i="1" u="none">
                <a:latin typeface="+mn-lt"/>
              </a:endParaRPr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67267AA8-1507-4CE4-BFA2-BF837E5B1894}"/>
                </a:ext>
              </a:extLst>
            </xdr:cNvPr>
            <xdr:cNvSpPr txBox="1"/>
          </xdr:nvSpPr>
          <xdr:spPr>
            <a:xfrm>
              <a:off x="3958827" y="3206006"/>
              <a:ext cx="1950149" cy="1490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900" b="0" i="0" u="none">
                  <a:latin typeface="+mn-lt"/>
                </a:rPr>
                <a:t>〖</a:t>
              </a:r>
              <a:r>
                <a:rPr lang="en-US" sz="900" b="0" i="0" u="none">
                  <a:latin typeface="Cambria Math" panose="02040503050406030204" pitchFamily="18" charset="0"/>
                </a:rPr>
                <a:t>𝑛= </a:t>
              </a:r>
              <a:r>
                <a:rPr lang="en-US" sz="900" b="0" i="0" u="none">
                  <a:latin typeface="+mn-lt"/>
                </a:rPr>
                <a:t>𝑑^(1/6)〗∕〖[21.6〖</a:t>
              </a:r>
              <a:r>
                <a:rPr lang="en-US" sz="900" b="0" i="0" u="none">
                  <a:latin typeface="Cambria Math" panose="02040503050406030204" pitchFamily="18" charset="0"/>
                </a:rPr>
                <a:t>∗</a:t>
              </a:r>
              <a:r>
                <a:rPr lang="en-US" sz="900" b="0" i="0" u="none">
                  <a:latin typeface="+mn-lt"/>
                </a:rPr>
                <a:t>𝑙𝑜𝑔〗_10</a:t>
              </a:r>
              <a:r>
                <a:rPr lang="en-US" sz="900" b="0" i="0" u="none">
                  <a:latin typeface="Cambria Math" panose="02040503050406030204" pitchFamily="18" charset="0"/>
                </a:rPr>
                <a:t>∗𝑑</a:t>
              </a:r>
              <a:r>
                <a:rPr lang="en-US" sz="900" b="0" i="0" u="none">
                  <a:latin typeface="+mn-lt"/>
                </a:rPr>
                <a:t>∕〖</a:t>
              </a:r>
              <a:r>
                <a:rPr lang="en-US" sz="900" b="0" i="0" u="none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𝐷</a:t>
              </a:r>
              <a:r>
                <a:rPr lang="en-US" sz="900" b="0" i="0" u="none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_50+14.0]〗〗</a:t>
              </a:r>
              <a:endParaRPr lang="en-US" sz="900" b="0" i="1" u="none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5</xdr:col>
      <xdr:colOff>14012</xdr:colOff>
      <xdr:row>25</xdr:row>
      <xdr:rowOff>2848</xdr:rowOff>
    </xdr:from>
    <xdr:ext cx="762003" cy="140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5478B7DF-6A05-4475-956C-DA71D2B07E8E}"/>
                </a:ext>
              </a:extLst>
            </xdr:cNvPr>
            <xdr:cNvSpPr txBox="1"/>
          </xdr:nvSpPr>
          <xdr:spPr>
            <a:xfrm>
              <a:off x="4212632" y="3835708"/>
              <a:ext cx="762003" cy="140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𝑡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𝑀𝐼𝑁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=1.5</m:t>
                    </m:r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𝐷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100</m:t>
                        </m:r>
                      </m:sub>
                    </m:sSub>
                  </m:oMath>
                </m:oMathPara>
              </a14:m>
              <a:endParaRPr lang="en-US" sz="900" b="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5478B7DF-6A05-4475-956C-DA71D2B07E8E}"/>
                </a:ext>
              </a:extLst>
            </xdr:cNvPr>
            <xdr:cNvSpPr txBox="1"/>
          </xdr:nvSpPr>
          <xdr:spPr>
            <a:xfrm>
              <a:off x="4212632" y="3835708"/>
              <a:ext cx="762003" cy="140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900" b="0" i="0">
                  <a:latin typeface="Cambria Math" panose="02040503050406030204" pitchFamily="18" charset="0"/>
                </a:rPr>
                <a:t>𝑡_𝑀𝐼𝑁=1.5𝐷_100</a:t>
              </a:r>
              <a:endParaRPr lang="en-US" sz="900" b="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5</xdr:col>
      <xdr:colOff>9374</xdr:colOff>
      <xdr:row>33</xdr:row>
      <xdr:rowOff>89115</xdr:rowOff>
    </xdr:from>
    <xdr:ext cx="1924309" cy="2371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FC7FC1F8-2F0A-4E0A-9DB0-196601DDF7D2}"/>
                </a:ext>
              </a:extLst>
            </xdr:cNvPr>
            <xdr:cNvSpPr txBox="1"/>
          </xdr:nvSpPr>
          <xdr:spPr>
            <a:xfrm>
              <a:off x="4207994" y="5385015"/>
              <a:ext cx="1924309" cy="2371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𝑅𝑅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=</m:t>
                    </m:r>
                    <m:d>
                      <m:d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type m:val="lin"/>
                            <m:ctrlP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𝑃</m:t>
                            </m:r>
                            <m: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∗</m:t>
                            </m:r>
                            <m: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</m:t>
                            </m:r>
                            <m: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∗</m:t>
                            </m:r>
                            <m:sSub>
                              <m:sSubPr>
                                <m:ctrlPr>
                                  <a:rPr lang="en-US" sz="9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9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𝐿</m:t>
                                </m:r>
                              </m:e>
                              <m:sub>
                                <m:r>
                                  <a:rPr lang="en-US" sz="9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𝑡𝑜𝑡</m:t>
                                </m:r>
                              </m:sub>
                            </m:sSub>
                          </m:num>
                          <m:den>
                            <m: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27</m:t>
                            </m:r>
                          </m:den>
                        </m:f>
                      </m:e>
                    </m:d>
                    <m:r>
                      <a:rPr lang="en-US" sz="900" b="0" i="1">
                        <a:latin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9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9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𝛾</m:t>
                            </m:r>
                          </m:e>
                          <m:sub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𝑅𝑅</m:t>
                            </m:r>
                          </m:sub>
                        </m:sSub>
                      </m:num>
                      <m:den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2000</m:t>
                        </m:r>
                      </m:den>
                    </m:f>
                    <m:r>
                      <a:rPr lang="en-US" sz="900" b="0" i="1">
                        <a:latin typeface="Cambria Math" panose="02040503050406030204" pitchFamily="18" charset="0"/>
                      </a:rPr>
                      <m:t>+10% </m:t>
                    </m:r>
                  </m:oMath>
                </m:oMathPara>
              </a14:m>
              <a:endParaRPr lang="en-US" sz="900" b="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FC7FC1F8-2F0A-4E0A-9DB0-196601DDF7D2}"/>
                </a:ext>
              </a:extLst>
            </xdr:cNvPr>
            <xdr:cNvSpPr txBox="1"/>
          </xdr:nvSpPr>
          <xdr:spPr>
            <a:xfrm>
              <a:off x="4207994" y="5385015"/>
              <a:ext cx="1924309" cy="2371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900" b="0" i="0">
                  <a:latin typeface="Cambria Math" panose="02040503050406030204" pitchFamily="18" charset="0"/>
                </a:rPr>
                <a:t>𝑉_𝑅𝑅=(</a:t>
              </a:r>
              <a:r>
                <a:rPr lang="en-US" sz="9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〖𝑃∗𝑡∗𝐿_𝑡𝑜𝑡〗∕27)</a:t>
              </a:r>
              <a:r>
                <a:rPr lang="en-US" sz="900" b="0" i="0">
                  <a:latin typeface="Cambria Math" panose="02040503050406030204" pitchFamily="18" charset="0"/>
                </a:rPr>
                <a:t>∗</a:t>
              </a:r>
              <a:r>
                <a:rPr lang="en-US" sz="9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𝛾_</a:t>
              </a:r>
              <a:r>
                <a:rPr lang="en-US" sz="900" b="0" i="0">
                  <a:latin typeface="Cambria Math" panose="02040503050406030204" pitchFamily="18" charset="0"/>
                </a:rPr>
                <a:t>𝑅𝑅/2000+10% </a:t>
              </a:r>
              <a:endParaRPr lang="en-US" sz="900" b="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5</xdr:col>
      <xdr:colOff>9374</xdr:colOff>
      <xdr:row>23</xdr:row>
      <xdr:rowOff>28155</xdr:rowOff>
    </xdr:from>
    <xdr:ext cx="640239" cy="140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D58E40DD-6764-4087-9355-760E0F0C22E9}"/>
                </a:ext>
              </a:extLst>
            </xdr:cNvPr>
            <xdr:cNvSpPr txBox="1"/>
          </xdr:nvSpPr>
          <xdr:spPr>
            <a:xfrm>
              <a:off x="3960051" y="3392678"/>
              <a:ext cx="640239" cy="140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900" b="0" i="1">
                        <a:latin typeface="Cambria Math" panose="02040503050406030204" pitchFamily="18" charset="0"/>
                      </a:rPr>
                      <m:t>𝑇</m:t>
                    </m:r>
                    <m:r>
                      <a:rPr lang="en-US" sz="9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n-US" sz="900" b="0" i="1">
                        <a:latin typeface="Cambria Math" panose="02040503050406030204" pitchFamily="18" charset="0"/>
                      </a:rPr>
                      <m:t>𝑏</m:t>
                    </m:r>
                    <m:r>
                      <a:rPr lang="en-US" sz="900" b="0" i="1">
                        <a:latin typeface="Cambria Math" panose="02040503050406030204" pitchFamily="18" charset="0"/>
                      </a:rPr>
                      <m:t>+2</m:t>
                    </m:r>
                    <m:r>
                      <a:rPr lang="en-US" sz="900" b="0" i="1">
                        <a:latin typeface="Cambria Math" panose="02040503050406030204" pitchFamily="18" charset="0"/>
                      </a:rPr>
                      <m:t>𝑧𝑑</m:t>
                    </m:r>
                  </m:oMath>
                </m:oMathPara>
              </a14:m>
              <a:endParaRPr lang="en-US" sz="900" b="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D58E40DD-6764-4087-9355-760E0F0C22E9}"/>
                </a:ext>
              </a:extLst>
            </xdr:cNvPr>
            <xdr:cNvSpPr txBox="1"/>
          </xdr:nvSpPr>
          <xdr:spPr>
            <a:xfrm>
              <a:off x="3960051" y="3392678"/>
              <a:ext cx="640239" cy="140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900" b="0" i="0">
                  <a:latin typeface="+mn-lt"/>
                </a:rPr>
                <a:t>𝑇=𝑏+2𝑧𝑑</a:t>
              </a:r>
              <a:endParaRPr lang="en-US" sz="900" b="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5</xdr:col>
      <xdr:colOff>8144</xdr:colOff>
      <xdr:row>32</xdr:row>
      <xdr:rowOff>6370</xdr:rowOff>
    </xdr:from>
    <xdr:ext cx="987706" cy="1803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99EAE9F-24CD-498A-83BB-DF6BD7005C06}"/>
                </a:ext>
              </a:extLst>
            </xdr:cNvPr>
            <xdr:cNvSpPr txBox="1"/>
          </xdr:nvSpPr>
          <xdr:spPr>
            <a:xfrm>
              <a:off x="3958821" y="4168062"/>
              <a:ext cx="987706" cy="1803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900" b="0" i="1">
                        <a:latin typeface="Cambria Math" panose="02040503050406030204" pitchFamily="18" charset="0"/>
                      </a:rPr>
                      <m:t>𝑃</m:t>
                    </m:r>
                    <m:r>
                      <a:rPr lang="en-US" sz="9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n-US" sz="900" b="0" i="1">
                        <a:latin typeface="Cambria Math" panose="02040503050406030204" pitchFamily="18" charset="0"/>
                      </a:rPr>
                      <m:t>𝑏</m:t>
                    </m:r>
                    <m:r>
                      <a:rPr lang="en-US" sz="900" b="0" i="1">
                        <a:latin typeface="Cambria Math" panose="02040503050406030204" pitchFamily="18" charset="0"/>
                      </a:rPr>
                      <m:t>+2</m:t>
                    </m:r>
                    <m:r>
                      <a:rPr lang="en-US" sz="900" b="0" i="1">
                        <a:latin typeface="Cambria Math" panose="02040503050406030204" pitchFamily="18" charset="0"/>
                      </a:rPr>
                      <m:t>𝑑</m:t>
                    </m:r>
                    <m:rad>
                      <m:radPr>
                        <m:degHide m:val="on"/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sSup>
                          <m:sSupPr>
                            <m:ctrlPr>
                              <a:rPr lang="en-US" sz="9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𝑧</m:t>
                            </m:r>
                          </m:e>
                          <m:sup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e>
                    </m:rad>
                    <m:r>
                      <a:rPr lang="en-US" sz="900" b="0" i="1">
                        <a:latin typeface="Cambria Math" panose="02040503050406030204" pitchFamily="18" charset="0"/>
                      </a:rPr>
                      <m:t>+1</m:t>
                    </m:r>
                  </m:oMath>
                </m:oMathPara>
              </a14:m>
              <a:endParaRPr lang="en-US" sz="900" b="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99EAE9F-24CD-498A-83BB-DF6BD7005C06}"/>
                </a:ext>
              </a:extLst>
            </xdr:cNvPr>
            <xdr:cNvSpPr txBox="1"/>
          </xdr:nvSpPr>
          <xdr:spPr>
            <a:xfrm>
              <a:off x="3958821" y="4168062"/>
              <a:ext cx="987706" cy="1803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900" b="0" i="0">
                  <a:latin typeface="+mn-lt"/>
                </a:rPr>
                <a:t>𝑃=𝑏+2𝑑√(𝑧^2 )+1</a:t>
              </a:r>
              <a:endParaRPr lang="en-US" sz="900" b="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5</xdr:col>
      <xdr:colOff>8146</xdr:colOff>
      <xdr:row>20</xdr:row>
      <xdr:rowOff>175576</xdr:rowOff>
    </xdr:from>
    <xdr:ext cx="1766637" cy="17870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6DE85353-07E4-4B0D-A164-CC3A5C04D28A}"/>
                </a:ext>
              </a:extLst>
            </xdr:cNvPr>
            <xdr:cNvSpPr txBox="1"/>
          </xdr:nvSpPr>
          <xdr:spPr>
            <a:xfrm>
              <a:off x="3958823" y="2994976"/>
              <a:ext cx="1766637" cy="17870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900" b="0" i="1">
                        <a:latin typeface="Cambria Math" panose="02040503050406030204" pitchFamily="18" charset="0"/>
                      </a:rPr>
                      <m:t>𝑟</m:t>
                    </m:r>
                    <m:r>
                      <a:rPr lang="en-US" sz="9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type m:val="lin"/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𝑏𝑑</m:t>
                        </m:r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𝑧</m:t>
                        </m:r>
                        <m:sSup>
                          <m:sSupPr>
                            <m:ctrlPr>
                              <a:rPr lang="en-US" sz="9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𝑑</m:t>
                            </m:r>
                          </m:e>
                          <m:sup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)</m:t>
                        </m:r>
                      </m:num>
                      <m:den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𝑏</m:t>
                        </m:r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+2</m:t>
                        </m:r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𝑑</m:t>
                        </m:r>
                        <m:rad>
                          <m:radPr>
                            <m:degHide m:val="on"/>
                            <m:ctrlPr>
                              <a:rPr lang="en-US" sz="900" b="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sSup>
                              <m:sSupPr>
                                <m:ctrlPr>
                                  <a:rPr lang="en-US" sz="900" b="0" i="1">
                                    <a:latin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en-US" sz="900" b="0" i="1">
                                    <a:latin typeface="Cambria Math" panose="02040503050406030204" pitchFamily="18" charset="0"/>
                                  </a:rPr>
                                  <m:t>𝑧</m:t>
                                </m:r>
                              </m:e>
                              <m:sup>
                                <m:r>
                                  <a:rPr lang="en-US" sz="900" b="0" i="1">
                                    <a:latin typeface="Cambria Math" panose="02040503050406030204" pitchFamily="18" charset="0"/>
                                  </a:rPr>
                                  <m:t>2</m:t>
                                </m:r>
                              </m:sup>
                            </m:sSup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+1</m:t>
                            </m:r>
                          </m:e>
                        </m:rad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  <m:r>
                      <a:rPr lang="en-US" sz="9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en-US" sz="900" b="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id="{6DE85353-07E4-4B0D-A164-CC3A5C04D28A}"/>
                </a:ext>
              </a:extLst>
            </xdr:cNvPr>
            <xdr:cNvSpPr txBox="1"/>
          </xdr:nvSpPr>
          <xdr:spPr>
            <a:xfrm>
              <a:off x="3958823" y="2994976"/>
              <a:ext cx="1766637" cy="17870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900" b="0" i="0">
                  <a:latin typeface="Cambria Math" panose="02040503050406030204" pitchFamily="18" charset="0"/>
                </a:rPr>
                <a:t>𝑟=  〖(𝑏𝑑+𝑧𝑑^2)〗∕〖(𝑏+2𝑑√(𝑧^2+1))〗  </a:t>
              </a:r>
              <a:endParaRPr lang="en-US" sz="900" b="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5</xdr:col>
      <xdr:colOff>11724</xdr:colOff>
      <xdr:row>40</xdr:row>
      <xdr:rowOff>17586</xdr:rowOff>
    </xdr:from>
    <xdr:ext cx="702821" cy="14343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B6E02E36-B8FA-4DB4-A738-3ED7F759FB1B}"/>
                </a:ext>
              </a:extLst>
            </xdr:cNvPr>
            <xdr:cNvSpPr txBox="1"/>
          </xdr:nvSpPr>
          <xdr:spPr>
            <a:xfrm>
              <a:off x="4210344" y="5412546"/>
              <a:ext cx="702821" cy="1434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900" b="0" i="1">
                        <a:latin typeface="Cambria Math" panose="02040503050406030204" pitchFamily="18" charset="0"/>
                      </a:rPr>
                      <m:t>𝐴</m:t>
                    </m:r>
                    <m:r>
                      <a:rPr lang="en-US" sz="9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n-US" sz="900" b="0" i="1">
                        <a:latin typeface="Cambria Math" panose="02040503050406030204" pitchFamily="18" charset="0"/>
                      </a:rPr>
                      <m:t>𝑏𝑑</m:t>
                    </m:r>
                    <m:r>
                      <a:rPr lang="en-US" sz="900" b="0" i="1">
                        <a:latin typeface="Cambria Math" panose="02040503050406030204" pitchFamily="18" charset="0"/>
                      </a:rPr>
                      <m:t>+</m:t>
                    </m:r>
                    <m:r>
                      <a:rPr lang="en-US" sz="900" b="0" i="1">
                        <a:latin typeface="Cambria Math" panose="02040503050406030204" pitchFamily="18" charset="0"/>
                      </a:rPr>
                      <m:t>𝑧</m:t>
                    </m:r>
                    <m:sSup>
                      <m:sSup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𝑑</m:t>
                        </m:r>
                      </m:e>
                      <m:sup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2</m:t>
                        </m:r>
                      </m:sup>
                    </m:sSup>
                  </m:oMath>
                </m:oMathPara>
              </a14:m>
              <a:endParaRPr lang="en-US" sz="900" b="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15" name="TextBox 14">
              <a:extLst>
                <a:ext uri="{FF2B5EF4-FFF2-40B4-BE49-F238E27FC236}">
                  <a16:creationId xmlns:a16="http://schemas.microsoft.com/office/drawing/2014/main" id="{B6E02E36-B8FA-4DB4-A738-3ED7F759FB1B}"/>
                </a:ext>
              </a:extLst>
            </xdr:cNvPr>
            <xdr:cNvSpPr txBox="1"/>
          </xdr:nvSpPr>
          <xdr:spPr>
            <a:xfrm>
              <a:off x="4210344" y="5412546"/>
              <a:ext cx="702821" cy="1434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900" b="0" i="0">
                  <a:latin typeface="Cambria Math" panose="02040503050406030204" pitchFamily="18" charset="0"/>
                </a:rPr>
                <a:t>𝐴=𝑏𝑑+𝑧𝑑^2</a:t>
              </a:r>
              <a:endParaRPr lang="en-US" sz="900" b="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5</xdr:col>
      <xdr:colOff>15236</xdr:colOff>
      <xdr:row>37</xdr:row>
      <xdr:rowOff>26401</xdr:rowOff>
    </xdr:from>
    <xdr:ext cx="1997406" cy="1496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1B1FA65E-6F06-4C1C-AAD0-B6E580E18751}"/>
                </a:ext>
              </a:extLst>
            </xdr:cNvPr>
            <xdr:cNvSpPr txBox="1"/>
          </xdr:nvSpPr>
          <xdr:spPr>
            <a:xfrm>
              <a:off x="4213856" y="5901421"/>
              <a:ext cx="1997406" cy="1496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𝐺𝐸𝑂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=[</m:t>
                    </m:r>
                    <m:d>
                      <m:d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𝑃</m:t>
                        </m:r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+(2</m:t>
                        </m:r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𝑡</m:t>
                        </m:r>
                      </m:e>
                    </m:d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𝐿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𝑡𝑜𝑡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+2</m:t>
                    </m:r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𝐿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𝑘𝑒𝑦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)]+10%</m:t>
                    </m:r>
                  </m:oMath>
                </m:oMathPara>
              </a14:m>
              <a:endParaRPr lang="en-US" sz="900" b="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17" name="TextBox 16">
              <a:extLst>
                <a:ext uri="{FF2B5EF4-FFF2-40B4-BE49-F238E27FC236}">
                  <a16:creationId xmlns:a16="http://schemas.microsoft.com/office/drawing/2014/main" id="{1B1FA65E-6F06-4C1C-AAD0-B6E580E18751}"/>
                </a:ext>
              </a:extLst>
            </xdr:cNvPr>
            <xdr:cNvSpPr txBox="1"/>
          </xdr:nvSpPr>
          <xdr:spPr>
            <a:xfrm>
              <a:off x="4213856" y="5901421"/>
              <a:ext cx="1997406" cy="1496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900" b="0" i="0">
                  <a:latin typeface="Cambria Math" panose="02040503050406030204" pitchFamily="18" charset="0"/>
                </a:rPr>
                <a:t>𝐴_𝐺𝐸𝑂=[(𝑃+(2𝑡) 〖(𝐿〗_𝑡𝑜𝑡+2𝐿_𝑘𝑒𝑦)]+10%</a:t>
              </a:r>
              <a:endParaRPr lang="en-US" sz="900" b="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5</xdr:col>
      <xdr:colOff>5853</xdr:colOff>
      <xdr:row>41</xdr:row>
      <xdr:rowOff>29313</xdr:rowOff>
    </xdr:from>
    <xdr:ext cx="956608" cy="140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6BB6B9A2-1167-4B4C-860A-E30B8E73B680}"/>
                </a:ext>
              </a:extLst>
            </xdr:cNvPr>
            <xdr:cNvSpPr txBox="1"/>
          </xdr:nvSpPr>
          <xdr:spPr>
            <a:xfrm>
              <a:off x="3956530" y="5369175"/>
              <a:ext cx="956608" cy="140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𝑄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𝐷𝐸𝑆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𝑋𝑆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 ∗</m:t>
                    </m:r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𝐷𝐸𝑆</m:t>
                        </m:r>
                      </m:sub>
                    </m:sSub>
                  </m:oMath>
                </m:oMathPara>
              </a14:m>
              <a:endParaRPr lang="en-US" sz="900" b="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18" name="TextBox 17">
              <a:extLst>
                <a:ext uri="{FF2B5EF4-FFF2-40B4-BE49-F238E27FC236}">
                  <a16:creationId xmlns:a16="http://schemas.microsoft.com/office/drawing/2014/main" id="{6BB6B9A2-1167-4B4C-860A-E30B8E73B680}"/>
                </a:ext>
              </a:extLst>
            </xdr:cNvPr>
            <xdr:cNvSpPr txBox="1"/>
          </xdr:nvSpPr>
          <xdr:spPr>
            <a:xfrm>
              <a:off x="3956530" y="5369175"/>
              <a:ext cx="956608" cy="140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900" b="0" i="0">
                  <a:latin typeface="Cambria Math" panose="02040503050406030204" pitchFamily="18" charset="0"/>
                </a:rPr>
                <a:t>𝑄_𝐷𝐸𝑆</a:t>
              </a:r>
              <a:r>
                <a:rPr lang="en-US" sz="900" b="0" i="0">
                  <a:latin typeface="+mn-lt"/>
                </a:rPr>
                <a:t>=</a:t>
              </a:r>
              <a:r>
                <a:rPr lang="en-US" sz="900" b="0" i="0">
                  <a:latin typeface="Cambria Math" panose="02040503050406030204" pitchFamily="18" charset="0"/>
                </a:rPr>
                <a:t>𝐴_𝑋𝑆  ∗𝑉_𝐷𝐸𝑆</a:t>
              </a:r>
              <a:endParaRPr lang="en-US" sz="900" b="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5</xdr:col>
      <xdr:colOff>5855</xdr:colOff>
      <xdr:row>42</xdr:row>
      <xdr:rowOff>29309</xdr:rowOff>
    </xdr:from>
    <xdr:ext cx="1216039" cy="1490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FC9E032B-24DB-419D-88D8-D6C2A15FC05D}"/>
                </a:ext>
              </a:extLst>
            </xdr:cNvPr>
            <xdr:cNvSpPr txBox="1"/>
          </xdr:nvSpPr>
          <xdr:spPr>
            <a:xfrm>
              <a:off x="3956532" y="5568463"/>
              <a:ext cx="1216039" cy="1490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𝐷𝐸𝑆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type m:val="lin"/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1.486</m:t>
                        </m:r>
                        <m:sSup>
                          <m:sSupPr>
                            <m:ctrlPr>
                              <a:rPr lang="en-US" sz="9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𝑟</m:t>
                            </m:r>
                          </m:e>
                          <m:sup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2/3</m:t>
                            </m:r>
                          </m:sup>
                        </m:sSup>
                        <m:sSup>
                          <m:sSupPr>
                            <m:ctrlPr>
                              <a:rPr lang="en-US" sz="9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𝑠</m:t>
                            </m:r>
                          </m:e>
                          <m:sup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1/2</m:t>
                            </m:r>
                          </m:sup>
                        </m:sSup>
                      </m:num>
                      <m:den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𝑛</m:t>
                        </m:r>
                      </m:den>
                    </m:f>
                  </m:oMath>
                </m:oMathPara>
              </a14:m>
              <a:endParaRPr lang="en-US" sz="900" b="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19" name="TextBox 18">
              <a:extLst>
                <a:ext uri="{FF2B5EF4-FFF2-40B4-BE49-F238E27FC236}">
                  <a16:creationId xmlns:a16="http://schemas.microsoft.com/office/drawing/2014/main" id="{FC9E032B-24DB-419D-88D8-D6C2A15FC05D}"/>
                </a:ext>
              </a:extLst>
            </xdr:cNvPr>
            <xdr:cNvSpPr txBox="1"/>
          </xdr:nvSpPr>
          <xdr:spPr>
            <a:xfrm>
              <a:off x="3956532" y="5568463"/>
              <a:ext cx="1216039" cy="1490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900" b="0" i="0">
                  <a:latin typeface="Cambria Math" panose="02040503050406030204" pitchFamily="18" charset="0"/>
                </a:rPr>
                <a:t>𝑉_𝐷𝐸𝑆</a:t>
              </a:r>
              <a:r>
                <a:rPr lang="en-US" sz="900" b="0" i="0">
                  <a:latin typeface="+mn-lt"/>
                </a:rPr>
                <a:t>=</a:t>
              </a:r>
              <a:r>
                <a:rPr lang="en-US" sz="900" b="0" i="0">
                  <a:latin typeface="Cambria Math" panose="02040503050406030204" pitchFamily="18" charset="0"/>
                </a:rPr>
                <a:t>〖1.486𝑟^(2/3) 𝑠^(1/2)〗∕𝑛</a:t>
              </a:r>
              <a:endParaRPr lang="en-US" sz="900" b="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5</xdr:col>
      <xdr:colOff>6392</xdr:colOff>
      <xdr:row>29</xdr:row>
      <xdr:rowOff>25708</xdr:rowOff>
    </xdr:from>
    <xdr:ext cx="1998176" cy="1496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58E32659-F36F-4CCA-A723-5A47FBA449D6}"/>
                </a:ext>
              </a:extLst>
            </xdr:cNvPr>
            <xdr:cNvSpPr txBox="1"/>
          </xdr:nvSpPr>
          <xdr:spPr>
            <a:xfrm>
              <a:off x="4205012" y="4574848"/>
              <a:ext cx="1998176" cy="1496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𝐿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𝑡𝑜𝑡𝑎𝑙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𝐿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𝑖𝑛𝑙𝑒𝑡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𝐿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𝑚𝑎𝑖𝑛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𝐿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𝑜𝑢𝑡𝑙𝑒𝑡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𝐿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𝑘𝑒𝑦</m:t>
                        </m:r>
                      </m:sub>
                    </m:sSub>
                  </m:oMath>
                </m:oMathPara>
              </a14:m>
              <a:endParaRPr lang="en-US" sz="900" b="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58E32659-F36F-4CCA-A723-5A47FBA449D6}"/>
                </a:ext>
              </a:extLst>
            </xdr:cNvPr>
            <xdr:cNvSpPr txBox="1"/>
          </xdr:nvSpPr>
          <xdr:spPr>
            <a:xfrm>
              <a:off x="4205012" y="4574848"/>
              <a:ext cx="1998176" cy="1496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900" b="0" i="0">
                  <a:latin typeface="Cambria Math" panose="02040503050406030204" pitchFamily="18" charset="0"/>
                </a:rPr>
                <a:t>𝐿_𝑡𝑜𝑡𝑎𝑙=𝐿_𝑖𝑛𝑙𝑒𝑡+𝐿_𝑚𝑎𝑖𝑛+𝐿_𝑜𝑢𝑡𝑙𝑒𝑡+𝐿_𝑘𝑒𝑦</a:t>
              </a:r>
              <a:endParaRPr lang="en-US" sz="900" b="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5</xdr:col>
      <xdr:colOff>7620</xdr:colOff>
      <xdr:row>35</xdr:row>
      <xdr:rowOff>60960</xdr:rowOff>
    </xdr:from>
    <xdr:ext cx="1842812" cy="2371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E5C5CA82-1D13-4D5C-ADBB-9EA7E8F27833}"/>
                </a:ext>
              </a:extLst>
            </xdr:cNvPr>
            <xdr:cNvSpPr txBox="1"/>
          </xdr:nvSpPr>
          <xdr:spPr>
            <a:xfrm>
              <a:off x="4206240" y="5646420"/>
              <a:ext cx="1842812" cy="2371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𝐹𝐼𝐿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=</m:t>
                    </m:r>
                    <m:d>
                      <m:d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type m:val="lin"/>
                            <m:ctrlP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𝑃</m:t>
                            </m:r>
                            <m: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∗</m:t>
                            </m:r>
                            <m: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</m:t>
                            </m:r>
                            <m: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∗</m:t>
                            </m:r>
                            <m:sSub>
                              <m:sSubPr>
                                <m:ctrlPr>
                                  <a:rPr lang="en-US" sz="9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9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𝐿</m:t>
                                </m:r>
                              </m:e>
                              <m:sub>
                                <m:r>
                                  <a:rPr lang="en-US" sz="9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`</m:t>
                                </m:r>
                              </m:sub>
                            </m:sSub>
                          </m:num>
                          <m:den>
                            <m: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27</m:t>
                            </m:r>
                          </m:den>
                        </m:f>
                      </m:e>
                    </m:d>
                    <m:r>
                      <a:rPr lang="en-US" sz="900" b="0" i="1">
                        <a:latin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9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9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𝛾</m:t>
                            </m:r>
                          </m:e>
                          <m:sub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𝐹𝐼𝐿</m:t>
                            </m:r>
                          </m:sub>
                        </m:sSub>
                      </m:num>
                      <m:den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2000</m:t>
                        </m:r>
                      </m:den>
                    </m:f>
                    <m:r>
                      <a:rPr lang="en-US" sz="900" b="0" i="1">
                        <a:latin typeface="Cambria Math" panose="02040503050406030204" pitchFamily="18" charset="0"/>
                      </a:rPr>
                      <m:t>+15% </m:t>
                    </m:r>
                  </m:oMath>
                </m:oMathPara>
              </a14:m>
              <a:endParaRPr lang="en-US" sz="900" b="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16" name="TextBox 15">
              <a:extLst>
                <a:ext uri="{FF2B5EF4-FFF2-40B4-BE49-F238E27FC236}">
                  <a16:creationId xmlns:a16="http://schemas.microsoft.com/office/drawing/2014/main" id="{E5C5CA82-1D13-4D5C-ADBB-9EA7E8F27833}"/>
                </a:ext>
              </a:extLst>
            </xdr:cNvPr>
            <xdr:cNvSpPr txBox="1"/>
          </xdr:nvSpPr>
          <xdr:spPr>
            <a:xfrm>
              <a:off x="4206240" y="5646420"/>
              <a:ext cx="1842812" cy="2371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900" b="0" i="0">
                  <a:latin typeface="Cambria Math" panose="02040503050406030204" pitchFamily="18" charset="0"/>
                </a:rPr>
                <a:t>𝑉_𝐹𝐼𝐿=(</a:t>
              </a:r>
              <a:r>
                <a:rPr lang="en-US" sz="9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〖𝑃∗𝑡∗𝐿_`〗∕27)</a:t>
              </a:r>
              <a:r>
                <a:rPr lang="en-US" sz="900" b="0" i="0">
                  <a:latin typeface="Cambria Math" panose="02040503050406030204" pitchFamily="18" charset="0"/>
                </a:rPr>
                <a:t>∗</a:t>
              </a:r>
              <a:r>
                <a:rPr lang="en-US" sz="9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𝛾_</a:t>
              </a:r>
              <a:r>
                <a:rPr lang="en-US" sz="900" b="0" i="0">
                  <a:latin typeface="Cambria Math" panose="02040503050406030204" pitchFamily="18" charset="0"/>
                </a:rPr>
                <a:t>𝐹𝐼𝐿/2000+15% </a:t>
              </a:r>
              <a:endParaRPr lang="en-US" sz="900" b="0" i="1">
                <a:latin typeface="+mn-lt"/>
              </a:endParaRPr>
            </a:p>
          </xdr:txBody>
        </xdr:sp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8150</xdr:colOff>
      <xdr:row>21</xdr:row>
      <xdr:rowOff>23191</xdr:rowOff>
    </xdr:from>
    <xdr:ext cx="1950149" cy="1490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6FDB208A-880F-4A7F-8BDC-40E47F7C04D9}"/>
                </a:ext>
              </a:extLst>
            </xdr:cNvPr>
            <xdr:cNvSpPr txBox="1"/>
          </xdr:nvSpPr>
          <xdr:spPr>
            <a:xfrm>
              <a:off x="4206770" y="3421711"/>
              <a:ext cx="1950149" cy="1490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type m:val="lin"/>
                        <m:ctrlPr>
                          <a:rPr lang="en-US" sz="900" b="0" i="1" u="none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900" b="0" i="1" u="none">
                            <a:latin typeface="Cambria Math" panose="02040503050406030204" pitchFamily="18" charset="0"/>
                          </a:rPr>
                          <m:t>𝑛</m:t>
                        </m:r>
                        <m:r>
                          <a:rPr lang="en-US" sz="900" b="0" i="1" u="none">
                            <a:latin typeface="Cambria Math" panose="02040503050406030204" pitchFamily="18" charset="0"/>
                          </a:rPr>
                          <m:t>= </m:t>
                        </m:r>
                        <m:sSup>
                          <m:sSupPr>
                            <m:ctrlPr>
                              <a:rPr lang="en-US" sz="900" b="0" i="1" u="none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n-US" sz="900" b="0" i="1" u="none">
                                <a:latin typeface="Cambria Math" panose="02040503050406030204" pitchFamily="18" charset="0"/>
                              </a:rPr>
                              <m:t>𝑑</m:t>
                            </m:r>
                          </m:e>
                          <m:sup>
                            <m:r>
                              <a:rPr lang="en-US" sz="900" b="0" i="1" u="none">
                                <a:latin typeface="Cambria Math" panose="02040503050406030204" pitchFamily="18" charset="0"/>
                              </a:rPr>
                              <m:t>1/6</m:t>
                            </m:r>
                          </m:sup>
                        </m:sSup>
                      </m:num>
                      <m:den>
                        <m:r>
                          <a:rPr lang="en-US" sz="900" b="0" i="1" u="none">
                            <a:latin typeface="Cambria Math" panose="02040503050406030204" pitchFamily="18" charset="0"/>
                          </a:rPr>
                          <m:t>[21.6</m:t>
                        </m:r>
                        <m:sSub>
                          <m:sSubPr>
                            <m:ctrlPr>
                              <a:rPr lang="en-US" sz="900" b="0" i="1" u="none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900" b="0" i="1" u="none">
                                <a:latin typeface="Cambria Math" panose="02040503050406030204" pitchFamily="18" charset="0"/>
                              </a:rPr>
                              <m:t>∗</m:t>
                            </m:r>
                            <m:r>
                              <a:rPr lang="en-US" sz="900" b="0" i="1" u="none">
                                <a:latin typeface="Cambria Math" panose="02040503050406030204" pitchFamily="18" charset="0"/>
                              </a:rPr>
                              <m:t>𝑙𝑜𝑔</m:t>
                            </m:r>
                          </m:e>
                          <m:sub>
                            <m:r>
                              <a:rPr lang="en-US" sz="900" b="0" i="1" u="none">
                                <a:latin typeface="Cambria Math" panose="02040503050406030204" pitchFamily="18" charset="0"/>
                              </a:rPr>
                              <m:t>10</m:t>
                            </m:r>
                          </m:sub>
                        </m:sSub>
                        <m:r>
                          <a:rPr lang="en-US" sz="900" b="0" i="1" u="none">
                            <a:latin typeface="Cambria Math" panose="02040503050406030204" pitchFamily="18" charset="0"/>
                          </a:rPr>
                          <m:t>∗</m:t>
                        </m:r>
                        <m:f>
                          <m:fPr>
                            <m:type m:val="lin"/>
                            <m:ctrlPr>
                              <a:rPr lang="en-US" sz="900" b="0" i="1" u="none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en-US" sz="900" b="0" i="1" u="none">
                                <a:latin typeface="Cambria Math" panose="02040503050406030204" pitchFamily="18" charset="0"/>
                              </a:rPr>
                              <m:t>𝑑</m:t>
                            </m:r>
                          </m:num>
                          <m:den>
                            <m:sSub>
                              <m:sSubPr>
                                <m:ctrlPr>
                                  <a:rPr lang="en-US" sz="900" b="0" i="1" u="none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900" b="0" i="1" u="none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𝐷</m:t>
                                </m:r>
                              </m:e>
                              <m:sub>
                                <m:r>
                                  <a:rPr lang="en-US" sz="900" b="0" i="1" u="none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50</m:t>
                                </m:r>
                              </m:sub>
                            </m:sSub>
                            <m:r>
                              <a:rPr lang="en-US" sz="900" b="0" i="1" u="none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+14.0]</m:t>
                            </m:r>
                          </m:den>
                        </m:f>
                      </m:den>
                    </m:f>
                  </m:oMath>
                </m:oMathPara>
              </a14:m>
              <a:endParaRPr lang="en-US" sz="900" b="0" i="1" u="none">
                <a:latin typeface="+mn-lt"/>
              </a:endParaRPr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6FDB208A-880F-4A7F-8BDC-40E47F7C04D9}"/>
                </a:ext>
              </a:extLst>
            </xdr:cNvPr>
            <xdr:cNvSpPr txBox="1"/>
          </xdr:nvSpPr>
          <xdr:spPr>
            <a:xfrm>
              <a:off x="4206770" y="3421711"/>
              <a:ext cx="1950149" cy="1490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900" b="0" i="0" u="none">
                  <a:latin typeface="Cambria Math" panose="02040503050406030204" pitchFamily="18" charset="0"/>
                </a:rPr>
                <a:t>〖𝑛= 𝑑^(1/6)〗∕〖[21.6〖∗𝑙𝑜𝑔〗_10∗𝑑∕〖</a:t>
              </a:r>
              <a:r>
                <a:rPr lang="en-US" sz="900" b="0" i="0" u="none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𝐷_50+14.0]〗〗</a:t>
              </a:r>
              <a:endParaRPr lang="en-US" sz="900" b="0" i="1" u="none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5</xdr:col>
      <xdr:colOff>14012</xdr:colOff>
      <xdr:row>23</xdr:row>
      <xdr:rowOff>2848</xdr:rowOff>
    </xdr:from>
    <xdr:ext cx="762003" cy="140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3313356F-1654-4311-ABF2-F5051E7657B2}"/>
                </a:ext>
              </a:extLst>
            </xdr:cNvPr>
            <xdr:cNvSpPr txBox="1"/>
          </xdr:nvSpPr>
          <xdr:spPr>
            <a:xfrm>
              <a:off x="4212632" y="3881428"/>
              <a:ext cx="762003" cy="140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𝑡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𝑀𝐼𝑁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=1.5</m:t>
                    </m:r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𝐷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100</m:t>
                        </m:r>
                      </m:sub>
                    </m:sSub>
                  </m:oMath>
                </m:oMathPara>
              </a14:m>
              <a:endParaRPr lang="en-US" sz="900" b="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3313356F-1654-4311-ABF2-F5051E7657B2}"/>
                </a:ext>
              </a:extLst>
            </xdr:cNvPr>
            <xdr:cNvSpPr txBox="1"/>
          </xdr:nvSpPr>
          <xdr:spPr>
            <a:xfrm>
              <a:off x="4212632" y="3881428"/>
              <a:ext cx="762003" cy="140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900" b="0" i="0">
                  <a:latin typeface="Cambria Math" panose="02040503050406030204" pitchFamily="18" charset="0"/>
                </a:rPr>
                <a:t>𝑡_𝑀𝐼𝑁=1.5𝐷_100</a:t>
              </a:r>
              <a:endParaRPr lang="en-US" sz="900" b="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5</xdr:col>
      <xdr:colOff>9374</xdr:colOff>
      <xdr:row>31</xdr:row>
      <xdr:rowOff>89115</xdr:rowOff>
    </xdr:from>
    <xdr:ext cx="1924309" cy="2371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316F2EA3-29ED-4F74-B251-D98FA58B1493}"/>
                </a:ext>
              </a:extLst>
            </xdr:cNvPr>
            <xdr:cNvSpPr txBox="1"/>
          </xdr:nvSpPr>
          <xdr:spPr>
            <a:xfrm>
              <a:off x="4207994" y="5240235"/>
              <a:ext cx="1924309" cy="2371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𝑅𝑅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=</m:t>
                    </m:r>
                    <m:d>
                      <m:d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type m:val="lin"/>
                            <m:ctrlP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𝑃</m:t>
                            </m:r>
                            <m: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∗</m:t>
                            </m:r>
                            <m: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</m:t>
                            </m:r>
                            <m: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∗</m:t>
                            </m:r>
                            <m:sSub>
                              <m:sSubPr>
                                <m:ctrlPr>
                                  <a:rPr lang="en-US" sz="9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9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𝐿</m:t>
                                </m:r>
                              </m:e>
                              <m:sub>
                                <m:r>
                                  <a:rPr lang="en-US" sz="9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𝑡𝑜𝑡</m:t>
                                </m:r>
                              </m:sub>
                            </m:sSub>
                          </m:num>
                          <m:den>
                            <m: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27</m:t>
                            </m:r>
                          </m:den>
                        </m:f>
                      </m:e>
                    </m:d>
                    <m:r>
                      <a:rPr lang="en-US" sz="900" b="0" i="1">
                        <a:latin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9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9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𝛾</m:t>
                            </m:r>
                          </m:e>
                          <m:sub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𝑅𝑅</m:t>
                            </m:r>
                          </m:sub>
                        </m:sSub>
                      </m:num>
                      <m:den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2000</m:t>
                        </m:r>
                      </m:den>
                    </m:f>
                    <m:r>
                      <a:rPr lang="en-US" sz="900" b="0" i="1">
                        <a:latin typeface="Cambria Math" panose="02040503050406030204" pitchFamily="18" charset="0"/>
                      </a:rPr>
                      <m:t>+10% </m:t>
                    </m:r>
                  </m:oMath>
                </m:oMathPara>
              </a14:m>
              <a:endParaRPr lang="en-US" sz="900" b="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316F2EA3-29ED-4F74-B251-D98FA58B1493}"/>
                </a:ext>
              </a:extLst>
            </xdr:cNvPr>
            <xdr:cNvSpPr txBox="1"/>
          </xdr:nvSpPr>
          <xdr:spPr>
            <a:xfrm>
              <a:off x="4207994" y="5240235"/>
              <a:ext cx="1924309" cy="2371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900" b="0" i="0">
                  <a:latin typeface="Cambria Math" panose="02040503050406030204" pitchFamily="18" charset="0"/>
                </a:rPr>
                <a:t>𝑉_𝑅𝑅=(</a:t>
              </a:r>
              <a:r>
                <a:rPr lang="en-US" sz="9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〖𝑃∗𝑡∗𝐿_𝑡𝑜𝑡〗∕27)</a:t>
              </a:r>
              <a:r>
                <a:rPr lang="en-US" sz="900" b="0" i="0">
                  <a:latin typeface="Cambria Math" panose="02040503050406030204" pitchFamily="18" charset="0"/>
                </a:rPr>
                <a:t>∗</a:t>
              </a:r>
              <a:r>
                <a:rPr lang="en-US" sz="9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𝛾_</a:t>
              </a:r>
              <a:r>
                <a:rPr lang="en-US" sz="900" b="0" i="0">
                  <a:latin typeface="Cambria Math" panose="02040503050406030204" pitchFamily="18" charset="0"/>
                </a:rPr>
                <a:t>𝑅𝑅/2000+10% </a:t>
              </a:r>
              <a:endParaRPr lang="en-US" sz="900" b="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5</xdr:col>
      <xdr:colOff>8144</xdr:colOff>
      <xdr:row>30</xdr:row>
      <xdr:rowOff>6370</xdr:rowOff>
    </xdr:from>
    <xdr:ext cx="846707" cy="14343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44BB8A8F-8FAB-48FE-A67D-CB9F459E02C6}"/>
                </a:ext>
              </a:extLst>
            </xdr:cNvPr>
            <xdr:cNvSpPr txBox="1"/>
          </xdr:nvSpPr>
          <xdr:spPr>
            <a:xfrm>
              <a:off x="4206764" y="4723150"/>
              <a:ext cx="846707" cy="1434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900" b="0" i="1">
                        <a:latin typeface="Cambria Math" panose="02040503050406030204" pitchFamily="18" charset="0"/>
                      </a:rPr>
                      <m:t>𝑃</m:t>
                    </m:r>
                    <m:r>
                      <a:rPr lang="en-US" sz="9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n-US" sz="900" b="0" i="1">
                        <a:latin typeface="Cambria Math" panose="02040503050406030204" pitchFamily="18" charset="0"/>
                      </a:rPr>
                      <m:t>𝑇</m:t>
                    </m:r>
                    <m:r>
                      <a:rPr lang="en-US" sz="900" b="0" i="1">
                        <a:latin typeface="Cambria Math" panose="02040503050406030204" pitchFamily="18" charset="0"/>
                      </a:rPr>
                      <m:t>+</m:t>
                    </m:r>
                    <m:f>
                      <m:fPr>
                        <m:type m:val="lin"/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8</m:t>
                        </m:r>
                        <m:sSup>
                          <m:sSupPr>
                            <m:ctrlPr>
                              <a:rPr lang="en-US" sz="9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𝑑</m:t>
                            </m:r>
                          </m:e>
                          <m:sup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</m:num>
                      <m:den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3</m:t>
                        </m:r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𝑇</m:t>
                        </m:r>
                      </m:den>
                    </m:f>
                  </m:oMath>
                </m:oMathPara>
              </a14:m>
              <a:endParaRPr lang="en-US" sz="900" b="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44BB8A8F-8FAB-48FE-A67D-CB9F459E02C6}"/>
                </a:ext>
              </a:extLst>
            </xdr:cNvPr>
            <xdr:cNvSpPr txBox="1"/>
          </xdr:nvSpPr>
          <xdr:spPr>
            <a:xfrm>
              <a:off x="4206764" y="4723150"/>
              <a:ext cx="846707" cy="1434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900" b="0" i="0">
                  <a:latin typeface="Cambria Math" panose="02040503050406030204" pitchFamily="18" charset="0"/>
                </a:rPr>
                <a:t>𝑃=𝑇+〖8𝑑^2〗∕3𝑇</a:t>
              </a:r>
              <a:endParaRPr lang="en-US" sz="900" b="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5</xdr:col>
      <xdr:colOff>8146</xdr:colOff>
      <xdr:row>20</xdr:row>
      <xdr:rowOff>316</xdr:rowOff>
    </xdr:from>
    <xdr:ext cx="1321003" cy="14343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57FAB63B-5A3C-4AAE-A56F-2609B7D77F64}"/>
                </a:ext>
              </a:extLst>
            </xdr:cNvPr>
            <xdr:cNvSpPr txBox="1"/>
          </xdr:nvSpPr>
          <xdr:spPr>
            <a:xfrm>
              <a:off x="4206766" y="3109276"/>
              <a:ext cx="1321003" cy="1434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900" b="0" i="1">
                        <a:latin typeface="Cambria Math" panose="02040503050406030204" pitchFamily="18" charset="0"/>
                      </a:rPr>
                      <m:t>𝑟</m:t>
                    </m:r>
                    <m:r>
                      <a:rPr lang="en-US" sz="9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type m:val="lin"/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(2</m:t>
                        </m:r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𝑑</m:t>
                        </m:r>
                        <m:sSup>
                          <m:sSupPr>
                            <m:ctrlPr>
                              <a:rPr lang="en-US" sz="9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𝑇</m:t>
                            </m:r>
                          </m:e>
                          <m:sup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)</m:t>
                        </m:r>
                      </m:num>
                      <m:den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(3</m:t>
                        </m:r>
                        <m:sSup>
                          <m:sSupPr>
                            <m:ctrlPr>
                              <a:rPr lang="en-US" sz="9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𝑇</m:t>
                            </m:r>
                          </m:e>
                          <m:sup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+8</m:t>
                        </m:r>
                        <m:sSup>
                          <m:sSupPr>
                            <m:ctrlPr>
                              <a:rPr lang="en-US" sz="9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𝑑</m:t>
                            </m:r>
                          </m:e>
                          <m:sup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2</m:t>
                            </m:r>
                          </m:sup>
                        </m:sSup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)</m:t>
                        </m:r>
                      </m:den>
                    </m:f>
                    <m:r>
                      <a:rPr lang="en-US" sz="900" b="0" i="1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en-US" sz="900" b="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57FAB63B-5A3C-4AAE-A56F-2609B7D77F64}"/>
                </a:ext>
              </a:extLst>
            </xdr:cNvPr>
            <xdr:cNvSpPr txBox="1"/>
          </xdr:nvSpPr>
          <xdr:spPr>
            <a:xfrm>
              <a:off x="4206766" y="3109276"/>
              <a:ext cx="1321003" cy="14343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900" b="0" i="0">
                  <a:latin typeface="Cambria Math" panose="02040503050406030204" pitchFamily="18" charset="0"/>
                </a:rPr>
                <a:t>𝑟=  〖(2𝑑𝑇^2)〗∕〖(3𝑇^2+8𝑑^2)〗  </a:t>
              </a:r>
              <a:endParaRPr lang="en-US" sz="900" b="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5</xdr:col>
      <xdr:colOff>11724</xdr:colOff>
      <xdr:row>38</xdr:row>
      <xdr:rowOff>17586</xdr:rowOff>
    </xdr:from>
    <xdr:ext cx="580992" cy="18101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CFC177CD-C0E6-4DAD-84F7-CB1BB104967B}"/>
                </a:ext>
              </a:extLst>
            </xdr:cNvPr>
            <xdr:cNvSpPr txBox="1"/>
          </xdr:nvSpPr>
          <xdr:spPr>
            <a:xfrm>
              <a:off x="4210344" y="5824026"/>
              <a:ext cx="580992" cy="1810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900" b="0" i="1">
                        <a:latin typeface="Cambria Math" panose="02040503050406030204" pitchFamily="18" charset="0"/>
                      </a:rPr>
                      <m:t>𝐴</m:t>
                    </m:r>
                    <m:r>
                      <a:rPr lang="en-US" sz="9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type m:val="skw"/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2</m:t>
                        </m:r>
                      </m:num>
                      <m:den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3</m:t>
                        </m:r>
                      </m:den>
                    </m:f>
                    <m:r>
                      <a:rPr lang="en-US" sz="900" b="0" i="1">
                        <a:latin typeface="Cambria Math" panose="02040503050406030204" pitchFamily="18" charset="0"/>
                      </a:rPr>
                      <m:t>𝑑𝑇</m:t>
                    </m:r>
                  </m:oMath>
                </m:oMathPara>
              </a14:m>
              <a:endParaRPr lang="en-US" sz="900" b="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CFC177CD-C0E6-4DAD-84F7-CB1BB104967B}"/>
                </a:ext>
              </a:extLst>
            </xdr:cNvPr>
            <xdr:cNvSpPr txBox="1"/>
          </xdr:nvSpPr>
          <xdr:spPr>
            <a:xfrm>
              <a:off x="4210344" y="5824026"/>
              <a:ext cx="580992" cy="1810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900" b="0" i="0">
                  <a:latin typeface="Cambria Math" panose="02040503050406030204" pitchFamily="18" charset="0"/>
                </a:rPr>
                <a:t>𝐴=2⁄3 𝑑𝑇</a:t>
              </a:r>
              <a:endParaRPr lang="en-US" sz="900" b="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5</xdr:col>
      <xdr:colOff>15236</xdr:colOff>
      <xdr:row>35</xdr:row>
      <xdr:rowOff>26401</xdr:rowOff>
    </xdr:from>
    <xdr:ext cx="1997406" cy="1496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6831DFBE-C911-44D5-BF4D-A310307A7C9E}"/>
                </a:ext>
              </a:extLst>
            </xdr:cNvPr>
            <xdr:cNvSpPr txBox="1"/>
          </xdr:nvSpPr>
          <xdr:spPr>
            <a:xfrm>
              <a:off x="4213856" y="5756641"/>
              <a:ext cx="1997406" cy="1496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𝐺𝐸𝑂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=[</m:t>
                    </m:r>
                    <m:d>
                      <m:d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𝑃</m:t>
                        </m:r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+(2</m:t>
                        </m:r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𝑡</m:t>
                        </m:r>
                      </m:e>
                    </m:d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𝐿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𝑡𝑜𝑡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+2</m:t>
                    </m:r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𝐿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𝑘𝑒𝑦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)]+10%</m:t>
                    </m:r>
                  </m:oMath>
                </m:oMathPara>
              </a14:m>
              <a:endParaRPr lang="en-US" sz="900" b="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6831DFBE-C911-44D5-BF4D-A310307A7C9E}"/>
                </a:ext>
              </a:extLst>
            </xdr:cNvPr>
            <xdr:cNvSpPr txBox="1"/>
          </xdr:nvSpPr>
          <xdr:spPr>
            <a:xfrm>
              <a:off x="4213856" y="5756641"/>
              <a:ext cx="1997406" cy="1496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900" b="0" i="0">
                  <a:latin typeface="Cambria Math" panose="02040503050406030204" pitchFamily="18" charset="0"/>
                </a:rPr>
                <a:t>𝐴_𝐺𝐸𝑂=[(𝑃+(2𝑡) 〖(𝐿〗_𝑡𝑜𝑡+2𝐿_𝑘𝑒𝑦)]+10%</a:t>
              </a:r>
              <a:endParaRPr lang="en-US" sz="900" b="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5</xdr:col>
      <xdr:colOff>5853</xdr:colOff>
      <xdr:row>39</xdr:row>
      <xdr:rowOff>29313</xdr:rowOff>
    </xdr:from>
    <xdr:ext cx="956608" cy="1408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310E150B-35EC-4D5E-8DBB-EEB14FF0086B}"/>
                </a:ext>
              </a:extLst>
            </xdr:cNvPr>
            <xdr:cNvSpPr txBox="1"/>
          </xdr:nvSpPr>
          <xdr:spPr>
            <a:xfrm>
              <a:off x="4204473" y="6315813"/>
              <a:ext cx="956608" cy="140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𝑄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𝐷𝐸𝑆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𝑋𝑆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 ∗</m:t>
                    </m:r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𝐷𝐸𝑆</m:t>
                        </m:r>
                      </m:sub>
                    </m:sSub>
                  </m:oMath>
                </m:oMathPara>
              </a14:m>
              <a:endParaRPr lang="en-US" sz="900" b="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310E150B-35EC-4D5E-8DBB-EEB14FF0086B}"/>
                </a:ext>
              </a:extLst>
            </xdr:cNvPr>
            <xdr:cNvSpPr txBox="1"/>
          </xdr:nvSpPr>
          <xdr:spPr>
            <a:xfrm>
              <a:off x="4204473" y="6315813"/>
              <a:ext cx="956608" cy="1408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900" b="0" i="0">
                  <a:latin typeface="Cambria Math" panose="02040503050406030204" pitchFamily="18" charset="0"/>
                </a:rPr>
                <a:t>𝑄_𝐷𝐸𝑆=𝐴_𝑋𝑆  ∗𝑉_𝐷𝐸𝑆</a:t>
              </a:r>
              <a:endParaRPr lang="en-US" sz="900" b="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5</xdr:col>
      <xdr:colOff>5855</xdr:colOff>
      <xdr:row>40</xdr:row>
      <xdr:rowOff>29309</xdr:rowOff>
    </xdr:from>
    <xdr:ext cx="1216039" cy="1490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904F16D4-1639-44CB-8F04-45D0E579292C}"/>
                </a:ext>
              </a:extLst>
            </xdr:cNvPr>
            <xdr:cNvSpPr txBox="1"/>
          </xdr:nvSpPr>
          <xdr:spPr>
            <a:xfrm>
              <a:off x="4204475" y="6506309"/>
              <a:ext cx="1216039" cy="1490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𝐷𝐸𝑆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type m:val="lin"/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1.486</m:t>
                        </m:r>
                        <m:sSup>
                          <m:sSupPr>
                            <m:ctrlPr>
                              <a:rPr lang="en-US" sz="9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𝑟</m:t>
                            </m:r>
                          </m:e>
                          <m:sup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2/3</m:t>
                            </m:r>
                          </m:sup>
                        </m:sSup>
                        <m:sSup>
                          <m:sSupPr>
                            <m:ctrlPr>
                              <a:rPr lang="en-US" sz="900" b="0" i="1">
                                <a:latin typeface="Cambria Math" panose="02040503050406030204" pitchFamily="18" charset="0"/>
                              </a:rPr>
                            </m:ctrlPr>
                          </m:sSupPr>
                          <m:e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𝑠</m:t>
                            </m:r>
                          </m:e>
                          <m:sup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1/2</m:t>
                            </m:r>
                          </m:sup>
                        </m:sSup>
                      </m:num>
                      <m:den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𝑛</m:t>
                        </m:r>
                      </m:den>
                    </m:f>
                  </m:oMath>
                </m:oMathPara>
              </a14:m>
              <a:endParaRPr lang="en-US" sz="900" b="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904F16D4-1639-44CB-8F04-45D0E579292C}"/>
                </a:ext>
              </a:extLst>
            </xdr:cNvPr>
            <xdr:cNvSpPr txBox="1"/>
          </xdr:nvSpPr>
          <xdr:spPr>
            <a:xfrm>
              <a:off x="4204475" y="6506309"/>
              <a:ext cx="1216039" cy="1490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900" b="0" i="0">
                  <a:latin typeface="Cambria Math" panose="02040503050406030204" pitchFamily="18" charset="0"/>
                </a:rPr>
                <a:t>𝑉_𝐷𝐸𝑆=〖1.486𝑟^(2/3) 𝑠^(1/2)〗∕𝑛</a:t>
              </a:r>
              <a:endParaRPr lang="en-US" sz="900" b="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5</xdr:col>
      <xdr:colOff>6392</xdr:colOff>
      <xdr:row>27</xdr:row>
      <xdr:rowOff>25708</xdr:rowOff>
    </xdr:from>
    <xdr:ext cx="1998176" cy="14965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3AA6DD9A-3602-4E2A-9CCA-33D281871599}"/>
                </a:ext>
              </a:extLst>
            </xdr:cNvPr>
            <xdr:cNvSpPr txBox="1"/>
          </xdr:nvSpPr>
          <xdr:spPr>
            <a:xfrm>
              <a:off x="4205012" y="4620568"/>
              <a:ext cx="1998176" cy="1496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𝐿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𝑡𝑜𝑡𝑎𝑙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=</m:t>
                    </m:r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𝐿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𝑖𝑛𝑙𝑒𝑡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𝐿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𝑚𝑎𝑖𝑛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𝐿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𝑜𝑢𝑡𝑙𝑒𝑡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+</m:t>
                    </m:r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𝐿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𝑘𝑒𝑦</m:t>
                        </m:r>
                      </m:sub>
                    </m:sSub>
                  </m:oMath>
                </m:oMathPara>
              </a14:m>
              <a:endParaRPr lang="en-US" sz="900" b="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12" name="TextBox 11">
              <a:extLst>
                <a:ext uri="{FF2B5EF4-FFF2-40B4-BE49-F238E27FC236}">
                  <a16:creationId xmlns:a16="http://schemas.microsoft.com/office/drawing/2014/main" id="{3AA6DD9A-3602-4E2A-9CCA-33D281871599}"/>
                </a:ext>
              </a:extLst>
            </xdr:cNvPr>
            <xdr:cNvSpPr txBox="1"/>
          </xdr:nvSpPr>
          <xdr:spPr>
            <a:xfrm>
              <a:off x="4205012" y="4620568"/>
              <a:ext cx="1998176" cy="14965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900" b="0" i="0">
                  <a:latin typeface="Cambria Math" panose="02040503050406030204" pitchFamily="18" charset="0"/>
                </a:rPr>
                <a:t>𝐿_𝑡𝑜𝑡𝑎𝑙=𝐿_𝑖𝑛𝑙𝑒𝑡+𝐿_𝑚𝑎𝑖𝑛+𝐿_𝑜𝑢𝑡𝑙𝑒𝑡+𝐿_𝑘𝑒𝑦</a:t>
              </a:r>
              <a:endParaRPr lang="en-US" sz="900" b="0" i="1">
                <a:latin typeface="+mn-lt"/>
              </a:endParaRPr>
            </a:p>
          </xdr:txBody>
        </xdr:sp>
      </mc:Fallback>
    </mc:AlternateContent>
    <xdr:clientData/>
  </xdr:oneCellAnchor>
  <xdr:oneCellAnchor>
    <xdr:from>
      <xdr:col>5</xdr:col>
      <xdr:colOff>7620</xdr:colOff>
      <xdr:row>33</xdr:row>
      <xdr:rowOff>60960</xdr:rowOff>
    </xdr:from>
    <xdr:ext cx="1842812" cy="23711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6514830C-EB27-46D9-B3CA-2F563E0BD2EE}"/>
                </a:ext>
              </a:extLst>
            </xdr:cNvPr>
            <xdr:cNvSpPr txBox="1"/>
          </xdr:nvSpPr>
          <xdr:spPr>
            <a:xfrm>
              <a:off x="4206240" y="5501640"/>
              <a:ext cx="1842812" cy="2371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𝐹𝐼𝐿</m:t>
                        </m:r>
                      </m:sub>
                    </m:sSub>
                    <m:r>
                      <a:rPr lang="en-US" sz="900" b="0" i="1">
                        <a:latin typeface="Cambria Math" panose="02040503050406030204" pitchFamily="18" charset="0"/>
                      </a:rPr>
                      <m:t>=</m:t>
                    </m:r>
                    <m:d>
                      <m:d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type m:val="lin"/>
                            <m:ctrlP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𝑃</m:t>
                            </m:r>
                            <m: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∗</m:t>
                            </m:r>
                            <m: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</m:t>
                            </m:r>
                            <m: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∗</m:t>
                            </m:r>
                            <m:sSub>
                              <m:sSubPr>
                                <m:ctrlPr>
                                  <a:rPr lang="en-US" sz="9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US" sz="9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𝐿</m:t>
                                </m:r>
                              </m:e>
                              <m:sub>
                                <m:r>
                                  <a:rPr lang="en-US" sz="9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`</m:t>
                                </m:r>
                              </m:sub>
                            </m:sSub>
                          </m:num>
                          <m:den>
                            <m:r>
                              <a:rPr lang="en-US" sz="9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27</m:t>
                            </m:r>
                          </m:den>
                        </m:f>
                      </m:e>
                    </m:d>
                    <m:r>
                      <a:rPr lang="en-US" sz="900" b="0" i="1">
                        <a:latin typeface="Cambria Math" panose="02040503050406030204" pitchFamily="18" charset="0"/>
                      </a:rPr>
                      <m:t>∗</m:t>
                    </m:r>
                    <m:f>
                      <m:fPr>
                        <m:ctrlPr>
                          <a:rPr lang="en-US" sz="9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US" sz="9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en-US" sz="9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𝛾</m:t>
                            </m:r>
                          </m:e>
                          <m:sub>
                            <m:r>
                              <a:rPr lang="en-US" sz="900" b="0" i="1">
                                <a:latin typeface="Cambria Math" panose="02040503050406030204" pitchFamily="18" charset="0"/>
                              </a:rPr>
                              <m:t>𝐹𝐼𝐿</m:t>
                            </m:r>
                          </m:sub>
                        </m:sSub>
                      </m:num>
                      <m:den>
                        <m:r>
                          <a:rPr lang="en-US" sz="900" b="0" i="1">
                            <a:latin typeface="Cambria Math" panose="02040503050406030204" pitchFamily="18" charset="0"/>
                          </a:rPr>
                          <m:t>2000</m:t>
                        </m:r>
                      </m:den>
                    </m:f>
                    <m:r>
                      <a:rPr lang="en-US" sz="900" b="0" i="1">
                        <a:latin typeface="Cambria Math" panose="02040503050406030204" pitchFamily="18" charset="0"/>
                      </a:rPr>
                      <m:t>+15% </m:t>
                    </m:r>
                  </m:oMath>
                </m:oMathPara>
              </a14:m>
              <a:endParaRPr lang="en-US" sz="900" b="0" i="1">
                <a:latin typeface="+mn-lt"/>
              </a:endParaRPr>
            </a:p>
          </xdr:txBody>
        </xdr:sp>
      </mc:Choice>
      <mc:Fallback xmlns=""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6514830C-EB27-46D9-B3CA-2F563E0BD2EE}"/>
                </a:ext>
              </a:extLst>
            </xdr:cNvPr>
            <xdr:cNvSpPr txBox="1"/>
          </xdr:nvSpPr>
          <xdr:spPr>
            <a:xfrm>
              <a:off x="4206240" y="5501640"/>
              <a:ext cx="1842812" cy="23711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900" b="0" i="0">
                  <a:latin typeface="Cambria Math" panose="02040503050406030204" pitchFamily="18" charset="0"/>
                </a:rPr>
                <a:t>𝑉_𝐹𝐼𝐿=(</a:t>
              </a:r>
              <a:r>
                <a:rPr lang="en-US" sz="9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〖𝑃∗𝑡∗𝐿_`〗∕27)</a:t>
              </a:r>
              <a:r>
                <a:rPr lang="en-US" sz="900" b="0" i="0">
                  <a:latin typeface="Cambria Math" panose="02040503050406030204" pitchFamily="18" charset="0"/>
                </a:rPr>
                <a:t>∗</a:t>
              </a:r>
              <a:r>
                <a:rPr lang="en-US" sz="9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𝛾_</a:t>
              </a:r>
              <a:r>
                <a:rPr lang="en-US" sz="900" b="0" i="0">
                  <a:latin typeface="Cambria Math" panose="02040503050406030204" pitchFamily="18" charset="0"/>
                </a:rPr>
                <a:t>𝐹𝐼𝐿/2000+15% </a:t>
              </a:r>
              <a:endParaRPr lang="en-US" sz="900" b="0" i="1">
                <a:latin typeface="+mn-lt"/>
              </a:endParaRPr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26670</xdr:colOff>
      <xdr:row>30</xdr:row>
      <xdr:rowOff>26670</xdr:rowOff>
    </xdr:from>
    <xdr:to>
      <xdr:col>19</xdr:col>
      <xdr:colOff>553756</xdr:colOff>
      <xdr:row>58</xdr:row>
      <xdr:rowOff>136479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152869-F6B6-4532-8DCA-3D6EA1286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46570" y="5383530"/>
          <a:ext cx="4790476" cy="5234259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1</xdr:col>
      <xdr:colOff>13335</xdr:colOff>
      <xdr:row>2</xdr:row>
      <xdr:rowOff>70485</xdr:rowOff>
    </xdr:from>
    <xdr:to>
      <xdr:col>10</xdr:col>
      <xdr:colOff>19050</xdr:colOff>
      <xdr:row>20</xdr:row>
      <xdr:rowOff>168046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1F11B9-B50A-4F20-993C-531E14FF6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1182802" y="-748462"/>
          <a:ext cx="3385591" cy="5495925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1</xdr:col>
      <xdr:colOff>17146</xdr:colOff>
      <xdr:row>30</xdr:row>
      <xdr:rowOff>41911</xdr:rowOff>
    </xdr:from>
    <xdr:to>
      <xdr:col>11</xdr:col>
      <xdr:colOff>84173</xdr:colOff>
      <xdr:row>53</xdr:row>
      <xdr:rowOff>81915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25B26E-A23F-41B6-8BB6-66838C07B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446" y="5398771"/>
          <a:ext cx="6161122" cy="4244339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 editAs="oneCell">
    <xdr:from>
      <xdr:col>1</xdr:col>
      <xdr:colOff>7620</xdr:colOff>
      <xdr:row>21</xdr:row>
      <xdr:rowOff>7620</xdr:rowOff>
    </xdr:from>
    <xdr:to>
      <xdr:col>13</xdr:col>
      <xdr:colOff>212419</xdr:colOff>
      <xdr:row>27</xdr:row>
      <xdr:rowOff>9382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05BCDC1-2E02-4D97-A18D-083F67C3F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" y="3718560"/>
          <a:ext cx="7523809" cy="1097137"/>
        </a:xfrm>
        <a:prstGeom prst="rect">
          <a:avLst/>
        </a:prstGeom>
        <a:ln>
          <a:solidFill>
            <a:srgbClr val="0000FF"/>
          </a:solidFill>
        </a:ln>
      </xdr:spPr>
    </xdr:pic>
    <xdr:clientData/>
  </xdr:twoCellAnchor>
  <xdr:twoCellAnchor>
    <xdr:from>
      <xdr:col>10</xdr:col>
      <xdr:colOff>601980</xdr:colOff>
      <xdr:row>2</xdr:row>
      <xdr:rowOff>83820</xdr:rowOff>
    </xdr:from>
    <xdr:to>
      <xdr:col>17</xdr:col>
      <xdr:colOff>349610</xdr:colOff>
      <xdr:row>11</xdr:row>
      <xdr:rowOff>135251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8A1785F-F859-4123-9866-EB825405CA55}"/>
            </a:ext>
          </a:extLst>
        </xdr:cNvPr>
        <xdr:cNvGrpSpPr/>
      </xdr:nvGrpSpPr>
      <xdr:grpSpPr>
        <a:xfrm>
          <a:off x="6202680" y="320040"/>
          <a:ext cx="4014830" cy="1697351"/>
          <a:chOff x="5661660" y="53340"/>
          <a:chExt cx="4014830" cy="1697351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61CDDFBD-4E34-4048-9B27-17CA1021F1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5661660" y="53340"/>
            <a:ext cx="4014830" cy="566116"/>
          </a:xfrm>
          <a:prstGeom prst="rect">
            <a:avLst/>
          </a:prstGeom>
          <a:ln>
            <a:solidFill>
              <a:srgbClr val="0000FF"/>
            </a:solidFill>
          </a:ln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50365116-C68B-4232-8A4A-9F8E6D2ECE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5668663" y="623156"/>
            <a:ext cx="3998820" cy="1127535"/>
          </a:xfrm>
          <a:prstGeom prst="rect">
            <a:avLst/>
          </a:prstGeom>
          <a:ln>
            <a:solidFill>
              <a:srgbClr val="0000FF"/>
            </a:solidFill>
          </a:ln>
        </xdr:spPr>
      </xdr:pic>
    </xdr:grpSp>
    <xdr:clientData/>
  </xdr:twoCellAnchor>
  <xdr:twoCellAnchor editAs="oneCell">
    <xdr:from>
      <xdr:col>20</xdr:col>
      <xdr:colOff>72399</xdr:colOff>
      <xdr:row>2</xdr:row>
      <xdr:rowOff>24765</xdr:rowOff>
    </xdr:from>
    <xdr:to>
      <xdr:col>29</xdr:col>
      <xdr:colOff>410065</xdr:colOff>
      <xdr:row>34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573636B-EB5D-45DD-B70F-64873EEB5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769099" y="262890"/>
          <a:ext cx="5824066" cy="586168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Glossy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satMod val="180000"/>
              </a:schemeClr>
            </a:gs>
            <a:gs pos="65000">
              <a:schemeClr val="phClr">
                <a:tint val="32000"/>
                <a:satMod val="250000"/>
              </a:schemeClr>
            </a:gs>
            <a:gs pos="100000">
              <a:schemeClr val="phClr">
                <a:tint val="23000"/>
                <a:satMod val="300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shade val="15000"/>
                <a:satMod val="180000"/>
              </a:schemeClr>
            </a:gs>
            <a:gs pos="50000">
              <a:schemeClr val="phClr">
                <a:shade val="45000"/>
                <a:satMod val="170000"/>
              </a:schemeClr>
            </a:gs>
            <a:gs pos="70000">
              <a:schemeClr val="phClr">
                <a:tint val="99000"/>
                <a:shade val="65000"/>
                <a:satMod val="155000"/>
              </a:schemeClr>
            </a:gs>
            <a:gs pos="100000">
              <a:schemeClr val="phClr">
                <a:tint val="95500"/>
                <a:shade val="100000"/>
                <a:satMod val="155000"/>
              </a:schemeClr>
            </a:gs>
          </a:gsLst>
          <a:lin ang="16200000" scaled="0"/>
        </a:gradFill>
      </a:fillStyleLst>
      <a:lnStyleLst>
        <a:ln w="12700" cap="flat" cmpd="sng" algn="ctr">
          <a:solidFill>
            <a:schemeClr val="phClr">
              <a:tint val="95000"/>
              <a:shade val="95000"/>
              <a:satMod val="120000"/>
            </a:schemeClr>
          </a:solidFill>
          <a:prstDash val="solid"/>
        </a:ln>
        <a:ln w="55000" cap="flat" cmpd="thickThin" algn="ctr">
          <a:solidFill>
            <a:schemeClr val="phClr">
              <a:tint val="90000"/>
              <a:satMod val="130000"/>
            </a:schemeClr>
          </a:solidFill>
          <a:prstDash val="solid"/>
        </a:ln>
        <a:ln w="508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dist="381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50800" dist="381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glow" dir="t">
              <a:rot lat="0" lon="0" rev="6360000"/>
            </a:lightRig>
          </a:scene3d>
          <a:sp3d contourW="1000" prstMaterial="flat">
            <a:bevelT w="95250" h="101600"/>
            <a:contourClr>
              <a:schemeClr val="phClr">
                <a:satMod val="30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haneyenterprises.com/Resources/Calculators/Sand-Gravel-and-Stone-Aggregate-Calculator" TargetMode="Externa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haneyenterprises.com/Resources/Calculators/Sand-Gravel-and-Stone-Aggregate-Calculator" TargetMode="External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C15B0-F361-408F-82D9-CC0A72AF24A8}">
  <dimension ref="B1:J38"/>
  <sheetViews>
    <sheetView showGridLines="0" view="pageLayout" zoomScale="130" zoomScaleNormal="100" zoomScaleSheetLayoutView="115" zoomScalePageLayoutView="130" workbookViewId="0">
      <selection activeCell="B2" sqref="B2"/>
    </sheetView>
  </sheetViews>
  <sheetFormatPr defaultRowHeight="14.4" x14ac:dyDescent="0.3"/>
  <cols>
    <col min="1" max="1" width="1.5546875" style="2" customWidth="1"/>
    <col min="2" max="3" width="12.88671875" style="2" customWidth="1"/>
    <col min="4" max="4" width="1.109375" style="2" customWidth="1"/>
    <col min="5" max="6" width="12.88671875" style="2" customWidth="1"/>
    <col min="7" max="7" width="1.109375" style="2" customWidth="1"/>
    <col min="8" max="8" width="12.88671875" style="2" customWidth="1"/>
    <col min="9" max="9" width="15.44140625" style="2" customWidth="1"/>
    <col min="10" max="16384" width="8.88671875" style="2"/>
  </cols>
  <sheetData>
    <row r="1" spans="2:10" ht="7.8" customHeight="1" thickBot="1" x14ac:dyDescent="0.35"/>
    <row r="2" spans="2:10" ht="15" thickBot="1" x14ac:dyDescent="0.35">
      <c r="B2" s="68" t="s">
        <v>81</v>
      </c>
      <c r="C2" s="69"/>
      <c r="D2" s="70"/>
      <c r="E2" s="70"/>
      <c r="F2" s="70"/>
      <c r="G2" s="70"/>
      <c r="H2" s="70"/>
      <c r="I2" s="71"/>
    </row>
    <row r="3" spans="2:10" x14ac:dyDescent="0.3">
      <c r="B3" s="72" t="s">
        <v>38</v>
      </c>
      <c r="C3" s="73"/>
      <c r="D3" s="73"/>
      <c r="E3" s="26"/>
      <c r="F3" s="26"/>
      <c r="G3" s="26"/>
      <c r="H3" s="26"/>
      <c r="I3" s="27"/>
    </row>
    <row r="4" spans="2:10" x14ac:dyDescent="0.3">
      <c r="B4" s="80" t="s">
        <v>83</v>
      </c>
      <c r="C4" s="26"/>
      <c r="D4" s="26"/>
      <c r="E4" s="26"/>
      <c r="F4" s="26"/>
      <c r="G4" s="26"/>
      <c r="H4" s="81" t="s">
        <v>11</v>
      </c>
      <c r="I4" s="27" t="s">
        <v>39</v>
      </c>
    </row>
    <row r="5" spans="2:10" x14ac:dyDescent="0.3">
      <c r="B5" s="25" t="s">
        <v>70</v>
      </c>
      <c r="C5" s="26"/>
      <c r="D5" s="26"/>
      <c r="E5" s="26"/>
      <c r="F5" s="26"/>
      <c r="G5" s="26"/>
      <c r="H5" s="74"/>
      <c r="I5" s="27"/>
    </row>
    <row r="6" spans="2:10" x14ac:dyDescent="0.3">
      <c r="B6" s="25" t="s">
        <v>71</v>
      </c>
      <c r="C6" s="26"/>
      <c r="D6" s="26"/>
      <c r="E6" s="26"/>
      <c r="F6" s="26"/>
      <c r="G6" s="26"/>
      <c r="H6" s="26"/>
      <c r="I6" s="27"/>
      <c r="J6" s="63"/>
    </row>
    <row r="7" spans="2:10" ht="14.4" customHeight="1" x14ac:dyDescent="0.3">
      <c r="B7" s="85" t="s">
        <v>82</v>
      </c>
      <c r="C7" s="86"/>
      <c r="D7" s="86"/>
      <c r="E7" s="86"/>
      <c r="F7" s="86"/>
      <c r="G7" s="86"/>
      <c r="H7" s="86"/>
      <c r="I7" s="87"/>
      <c r="J7" s="63"/>
    </row>
    <row r="8" spans="2:10" x14ac:dyDescent="0.3">
      <c r="B8" s="85"/>
      <c r="C8" s="86"/>
      <c r="D8" s="86"/>
      <c r="E8" s="86"/>
      <c r="F8" s="86"/>
      <c r="G8" s="86"/>
      <c r="H8" s="86"/>
      <c r="I8" s="87"/>
      <c r="J8" s="63"/>
    </row>
    <row r="9" spans="2:10" x14ac:dyDescent="0.3">
      <c r="B9" s="85"/>
      <c r="C9" s="86"/>
      <c r="D9" s="86"/>
      <c r="E9" s="86"/>
      <c r="F9" s="86"/>
      <c r="G9" s="86"/>
      <c r="H9" s="86"/>
      <c r="I9" s="87"/>
      <c r="J9" s="63"/>
    </row>
    <row r="10" spans="2:10" x14ac:dyDescent="0.3">
      <c r="B10" s="85" t="s">
        <v>72</v>
      </c>
      <c r="C10" s="86"/>
      <c r="D10" s="86"/>
      <c r="E10" s="86"/>
      <c r="F10" s="86"/>
      <c r="G10" s="86"/>
      <c r="H10" s="86"/>
      <c r="I10" s="87"/>
      <c r="J10" s="63"/>
    </row>
    <row r="11" spans="2:10" x14ac:dyDescent="0.3">
      <c r="B11" s="85"/>
      <c r="C11" s="86"/>
      <c r="D11" s="86"/>
      <c r="E11" s="86"/>
      <c r="F11" s="86"/>
      <c r="G11" s="86"/>
      <c r="H11" s="86"/>
      <c r="I11" s="87"/>
      <c r="J11" s="63"/>
    </row>
    <row r="12" spans="2:10" ht="14.4" customHeight="1" x14ac:dyDescent="0.3">
      <c r="B12" s="85" t="s">
        <v>76</v>
      </c>
      <c r="C12" s="86"/>
      <c r="D12" s="86"/>
      <c r="E12" s="86"/>
      <c r="F12" s="86"/>
      <c r="G12" s="86"/>
      <c r="H12" s="86"/>
      <c r="I12" s="87"/>
      <c r="J12" s="63"/>
    </row>
    <row r="13" spans="2:10" x14ac:dyDescent="0.3">
      <c r="B13" s="85"/>
      <c r="C13" s="86"/>
      <c r="D13" s="86"/>
      <c r="E13" s="86"/>
      <c r="F13" s="86"/>
      <c r="G13" s="86"/>
      <c r="H13" s="86"/>
      <c r="I13" s="87"/>
      <c r="J13" s="63"/>
    </row>
    <row r="14" spans="2:10" x14ac:dyDescent="0.3">
      <c r="B14" s="85"/>
      <c r="C14" s="86"/>
      <c r="D14" s="86"/>
      <c r="E14" s="86"/>
      <c r="F14" s="86"/>
      <c r="G14" s="86"/>
      <c r="H14" s="86"/>
      <c r="I14" s="87"/>
      <c r="J14" s="63"/>
    </row>
    <row r="15" spans="2:10" x14ac:dyDescent="0.3">
      <c r="B15" s="75" t="s">
        <v>87</v>
      </c>
      <c r="C15" s="76"/>
      <c r="D15" s="76"/>
      <c r="E15" s="76"/>
      <c r="F15" s="76"/>
      <c r="G15" s="76"/>
      <c r="H15" s="76"/>
      <c r="I15" s="77"/>
      <c r="J15" s="63"/>
    </row>
    <row r="16" spans="2:10" x14ac:dyDescent="0.3">
      <c r="B16" s="91" t="s">
        <v>75</v>
      </c>
      <c r="C16" s="92"/>
      <c r="D16" s="92"/>
      <c r="E16" s="92"/>
      <c r="F16" s="92"/>
      <c r="G16" s="92"/>
      <c r="H16" s="92"/>
      <c r="I16" s="93"/>
      <c r="J16" s="63"/>
    </row>
    <row r="17" spans="2:10" x14ac:dyDescent="0.3">
      <c r="B17" s="91"/>
      <c r="C17" s="92"/>
      <c r="D17" s="92"/>
      <c r="E17" s="92"/>
      <c r="F17" s="92"/>
      <c r="G17" s="92"/>
      <c r="H17" s="92"/>
      <c r="I17" s="93"/>
      <c r="J17" s="63"/>
    </row>
    <row r="18" spans="2:10" x14ac:dyDescent="0.3">
      <c r="B18" s="85" t="s">
        <v>73</v>
      </c>
      <c r="C18" s="86"/>
      <c r="D18" s="86"/>
      <c r="E18" s="86"/>
      <c r="F18" s="86"/>
      <c r="G18" s="86"/>
      <c r="H18" s="86"/>
      <c r="I18" s="87"/>
      <c r="J18" s="63"/>
    </row>
    <row r="19" spans="2:10" x14ac:dyDescent="0.3">
      <c r="B19" s="85"/>
      <c r="C19" s="86"/>
      <c r="D19" s="86"/>
      <c r="E19" s="86"/>
      <c r="F19" s="86"/>
      <c r="G19" s="86"/>
      <c r="H19" s="86"/>
      <c r="I19" s="87"/>
      <c r="J19" s="63"/>
    </row>
    <row r="20" spans="2:10" ht="14.4" customHeight="1" x14ac:dyDescent="0.3">
      <c r="B20" s="85" t="s">
        <v>74</v>
      </c>
      <c r="C20" s="86"/>
      <c r="D20" s="86"/>
      <c r="E20" s="86"/>
      <c r="F20" s="86"/>
      <c r="G20" s="86"/>
      <c r="H20" s="86"/>
      <c r="I20" s="87"/>
      <c r="J20" s="63"/>
    </row>
    <row r="21" spans="2:10" x14ac:dyDescent="0.3">
      <c r="B21" s="85"/>
      <c r="C21" s="86"/>
      <c r="D21" s="86"/>
      <c r="E21" s="86"/>
      <c r="F21" s="86"/>
      <c r="G21" s="86"/>
      <c r="H21" s="86"/>
      <c r="I21" s="87"/>
      <c r="J21" s="63"/>
    </row>
    <row r="22" spans="2:10" ht="15" thickBot="1" x14ac:dyDescent="0.35">
      <c r="B22" s="88"/>
      <c r="C22" s="89"/>
      <c r="D22" s="89"/>
      <c r="E22" s="89"/>
      <c r="F22" s="89"/>
      <c r="G22" s="89"/>
      <c r="H22" s="89"/>
      <c r="I22" s="90"/>
      <c r="J22" s="63"/>
    </row>
    <row r="33" spans="2:3" x14ac:dyDescent="0.3">
      <c r="B33" s="5"/>
    </row>
    <row r="34" spans="2:3" x14ac:dyDescent="0.3">
      <c r="B34" s="5"/>
      <c r="C34" s="3"/>
    </row>
    <row r="35" spans="2:3" x14ac:dyDescent="0.3">
      <c r="B35" s="5"/>
    </row>
    <row r="36" spans="2:3" x14ac:dyDescent="0.3">
      <c r="B36" s="5"/>
    </row>
    <row r="37" spans="2:3" x14ac:dyDescent="0.3">
      <c r="B37" s="5"/>
    </row>
    <row r="38" spans="2:3" x14ac:dyDescent="0.3">
      <c r="B38" s="5"/>
    </row>
  </sheetData>
  <sheetProtection sheet="1" objects="1" scenarios="1" selectLockedCells="1" selectUnlockedCells="1"/>
  <dataConsolidate/>
  <mergeCells count="6">
    <mergeCell ref="B20:I22"/>
    <mergeCell ref="B10:I11"/>
    <mergeCell ref="B12:I14"/>
    <mergeCell ref="B18:I19"/>
    <mergeCell ref="B7:I9"/>
    <mergeCell ref="B16:I17"/>
  </mergeCells>
  <pageMargins left="0.7" right="0.7" top="1" bottom="0.75" header="0.3" footer="0.3"/>
  <pageSetup orientation="portrait" r:id="rId1"/>
  <headerFooter>
    <oddHeader>&amp;L&amp;G&amp;C&amp;"Arial,Regular"&amp;9Lined Waterway 
Design Calculator
&amp;"Arial,Bold"Instructions&amp;R&amp;"Arial,Regular"&amp;8MDNRCS-ENG
&amp;"Arial,Bold"Ver 1.0
 04/2020&amp;"Arial,Regular"
Sheet 1 of 1</oddHeader>
    <oddFooter>&amp;R&amp;"-,Bold"&amp;8Ver1.0    March 2020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54"/>
  <sheetViews>
    <sheetView showGridLines="0" view="pageLayout" zoomScaleNormal="70" zoomScaleSheetLayoutView="115" workbookViewId="0">
      <selection activeCell="C3" sqref="C3"/>
    </sheetView>
  </sheetViews>
  <sheetFormatPr defaultRowHeight="11.4" x14ac:dyDescent="0.2"/>
  <cols>
    <col min="1" max="1" width="1.5546875" style="23" customWidth="1"/>
    <col min="2" max="7" width="14.21875" style="23" customWidth="1"/>
    <col min="8" max="8" width="1.5546875" style="23" customWidth="1"/>
    <col min="9" max="16384" width="8.88671875" style="23"/>
  </cols>
  <sheetData>
    <row r="1" spans="1:13" ht="7.8" customHeight="1" thickBot="1" x14ac:dyDescent="0.25">
      <c r="A1" s="22"/>
      <c r="B1" s="22"/>
      <c r="C1" s="22"/>
      <c r="D1" s="22"/>
      <c r="E1" s="22"/>
      <c r="F1" s="22"/>
      <c r="G1" s="22"/>
      <c r="H1" s="22"/>
    </row>
    <row r="2" spans="1:13" ht="13.2" x14ac:dyDescent="0.25">
      <c r="A2" s="22"/>
      <c r="B2" s="53" t="s">
        <v>80</v>
      </c>
      <c r="C2" s="54"/>
      <c r="D2" s="52"/>
      <c r="E2" s="52"/>
      <c r="F2" s="52"/>
      <c r="G2" s="55"/>
      <c r="H2" s="22"/>
    </row>
    <row r="3" spans="1:13" ht="13.2" x14ac:dyDescent="0.25">
      <c r="A3" s="22"/>
      <c r="B3" s="58" t="s">
        <v>51</v>
      </c>
      <c r="C3" s="59" t="s">
        <v>11</v>
      </c>
      <c r="D3" s="56"/>
      <c r="E3" s="57" t="s">
        <v>6</v>
      </c>
      <c r="F3" s="59" t="s">
        <v>11</v>
      </c>
      <c r="G3" s="60"/>
      <c r="H3" s="22"/>
    </row>
    <row r="4" spans="1:13" ht="13.2" x14ac:dyDescent="0.25">
      <c r="A4" s="22"/>
      <c r="B4" s="58" t="s">
        <v>52</v>
      </c>
      <c r="C4" s="59" t="s">
        <v>11</v>
      </c>
      <c r="D4" s="56"/>
      <c r="E4" s="57" t="s">
        <v>55</v>
      </c>
      <c r="F4" s="59" t="s">
        <v>11</v>
      </c>
      <c r="G4" s="60"/>
      <c r="H4" s="22"/>
    </row>
    <row r="5" spans="1:13" ht="13.2" x14ac:dyDescent="0.25">
      <c r="A5" s="22"/>
      <c r="B5" s="58" t="s">
        <v>53</v>
      </c>
      <c r="C5" s="59" t="s">
        <v>11</v>
      </c>
      <c r="D5" s="56"/>
      <c r="E5" s="57" t="s">
        <v>56</v>
      </c>
      <c r="F5" s="59" t="s">
        <v>11</v>
      </c>
      <c r="G5" s="60"/>
      <c r="H5" s="22"/>
    </row>
    <row r="6" spans="1:13" ht="13.2" x14ac:dyDescent="0.25">
      <c r="A6" s="22"/>
      <c r="B6" s="15" t="s">
        <v>54</v>
      </c>
      <c r="C6" s="17" t="s">
        <v>11</v>
      </c>
      <c r="D6" s="18"/>
      <c r="E6" s="18"/>
      <c r="F6" s="18"/>
      <c r="G6" s="20"/>
      <c r="H6" s="22"/>
    </row>
    <row r="7" spans="1:13" ht="13.2" x14ac:dyDescent="0.25">
      <c r="A7" s="22"/>
      <c r="B7" s="15" t="s">
        <v>9</v>
      </c>
      <c r="C7" s="12" t="s">
        <v>11</v>
      </c>
      <c r="D7" s="13"/>
      <c r="E7" s="16" t="s">
        <v>10</v>
      </c>
      <c r="F7" s="12" t="s">
        <v>11</v>
      </c>
      <c r="G7" s="14"/>
      <c r="H7" s="22"/>
    </row>
    <row r="8" spans="1:13" ht="13.2" x14ac:dyDescent="0.25">
      <c r="A8" s="22"/>
      <c r="B8" s="15" t="s">
        <v>8</v>
      </c>
      <c r="C8" s="17" t="s">
        <v>11</v>
      </c>
      <c r="D8" s="18"/>
      <c r="E8" s="19" t="s">
        <v>8</v>
      </c>
      <c r="F8" s="17" t="s">
        <v>11</v>
      </c>
      <c r="G8" s="20"/>
      <c r="H8" s="22"/>
      <c r="M8" s="24"/>
    </row>
    <row r="9" spans="1:13" ht="5.4" customHeight="1" x14ac:dyDescent="0.2">
      <c r="A9" s="22"/>
      <c r="B9" s="25"/>
      <c r="C9" s="26"/>
      <c r="D9" s="26"/>
      <c r="E9" s="26"/>
      <c r="F9" s="26"/>
      <c r="G9" s="27"/>
      <c r="H9" s="22"/>
    </row>
    <row r="10" spans="1:13" ht="13.2" x14ac:dyDescent="0.25">
      <c r="A10" s="22"/>
      <c r="B10" s="25"/>
      <c r="C10" s="26"/>
      <c r="D10" s="26"/>
      <c r="E10" s="26"/>
      <c r="F10" s="82" t="s">
        <v>16</v>
      </c>
      <c r="G10" s="83" t="s">
        <v>50</v>
      </c>
      <c r="H10" s="22"/>
    </row>
    <row r="11" spans="1:13" ht="5.4" customHeight="1" x14ac:dyDescent="0.2">
      <c r="A11" s="22"/>
      <c r="B11" s="25"/>
      <c r="C11" s="26"/>
      <c r="D11" s="26"/>
      <c r="E11" s="26"/>
      <c r="F11" s="26"/>
      <c r="G11" s="27"/>
      <c r="H11" s="22"/>
    </row>
    <row r="12" spans="1:13" ht="13.2" x14ac:dyDescent="0.25">
      <c r="A12" s="22"/>
      <c r="B12" s="21" t="s">
        <v>85</v>
      </c>
      <c r="C12" s="29"/>
      <c r="D12" s="30"/>
      <c r="E12" s="30"/>
      <c r="F12" s="30"/>
      <c r="G12" s="31"/>
      <c r="H12" s="22"/>
    </row>
    <row r="13" spans="1:13" ht="15" x14ac:dyDescent="0.35">
      <c r="A13" s="22"/>
      <c r="B13" s="32" t="s">
        <v>41</v>
      </c>
      <c r="C13" s="26"/>
      <c r="D13" s="33">
        <v>50</v>
      </c>
      <c r="E13" s="26" t="s">
        <v>14</v>
      </c>
      <c r="F13" s="6"/>
      <c r="G13" s="27"/>
      <c r="H13" s="22"/>
    </row>
    <row r="14" spans="1:13" ht="12" x14ac:dyDescent="0.25">
      <c r="A14" s="22"/>
      <c r="B14" s="32" t="s">
        <v>25</v>
      </c>
      <c r="C14" s="26"/>
      <c r="D14" s="34" t="s">
        <v>57</v>
      </c>
      <c r="E14" s="6" t="s">
        <v>17</v>
      </c>
      <c r="F14" s="26"/>
      <c r="G14" s="27"/>
      <c r="H14" s="22"/>
    </row>
    <row r="15" spans="1:13" ht="15" x14ac:dyDescent="0.35">
      <c r="A15" s="22"/>
      <c r="B15" s="32" t="s">
        <v>42</v>
      </c>
      <c r="C15" s="26"/>
      <c r="D15" s="35">
        <f>IF(D14="Gabion",4.5,IF(D14="Class 1",8,IF(D14="Class 2",14,"")))</f>
        <v>8</v>
      </c>
      <c r="E15" s="26" t="s">
        <v>18</v>
      </c>
      <c r="F15" s="61">
        <f>ROUND(D15/12,2)</f>
        <v>0.67</v>
      </c>
      <c r="G15" s="27" t="s">
        <v>0</v>
      </c>
      <c r="H15" s="22"/>
    </row>
    <row r="16" spans="1:13" ht="15" x14ac:dyDescent="0.35">
      <c r="A16" s="22"/>
      <c r="B16" s="32" t="s">
        <v>43</v>
      </c>
      <c r="C16" s="26"/>
      <c r="D16" s="35">
        <f>IF(D14="Gabion",7,IF(D14="Class 1",12,IF(D14="Class 2",20,"")))</f>
        <v>12</v>
      </c>
      <c r="E16" s="26" t="s">
        <v>18</v>
      </c>
      <c r="F16" s="61">
        <f>ROUND(D16/12,2)</f>
        <v>1</v>
      </c>
      <c r="G16" s="27" t="s">
        <v>0</v>
      </c>
      <c r="H16" s="22"/>
    </row>
    <row r="17" spans="1:8" ht="15" x14ac:dyDescent="0.35">
      <c r="A17" s="22"/>
      <c r="B17" s="36" t="s">
        <v>44</v>
      </c>
      <c r="C17" s="37"/>
      <c r="D17" s="37">
        <f>IF(D14="Gabion",5.8,IF(D14="Class 1",7.4,IF(D14="Class 2",9.8,"")))</f>
        <v>7.4</v>
      </c>
      <c r="E17" s="37" t="s">
        <v>7</v>
      </c>
      <c r="F17" s="7"/>
      <c r="G17" s="38"/>
      <c r="H17" s="22"/>
    </row>
    <row r="18" spans="1:8" x14ac:dyDescent="0.2">
      <c r="A18" s="22"/>
      <c r="B18" s="32" t="s">
        <v>19</v>
      </c>
      <c r="C18" s="26"/>
      <c r="D18" s="33">
        <v>8</v>
      </c>
      <c r="E18" s="26" t="s">
        <v>0</v>
      </c>
      <c r="F18" s="26"/>
      <c r="G18" s="27"/>
      <c r="H18" s="22"/>
    </row>
    <row r="19" spans="1:8" x14ac:dyDescent="0.2">
      <c r="A19" s="22"/>
      <c r="B19" s="32" t="s">
        <v>20</v>
      </c>
      <c r="C19" s="26"/>
      <c r="D19" s="33">
        <v>1</v>
      </c>
      <c r="E19" s="26" t="s">
        <v>0</v>
      </c>
      <c r="F19" s="26"/>
      <c r="G19" s="27"/>
      <c r="H19" s="22"/>
    </row>
    <row r="20" spans="1:8" x14ac:dyDescent="0.2">
      <c r="A20" s="22"/>
      <c r="B20" s="32" t="s">
        <v>21</v>
      </c>
      <c r="C20" s="26"/>
      <c r="D20" s="33">
        <v>3</v>
      </c>
      <c r="E20" s="26" t="s">
        <v>1</v>
      </c>
      <c r="F20" s="26"/>
      <c r="G20" s="27"/>
      <c r="H20" s="22"/>
    </row>
    <row r="21" spans="1:8" ht="12" x14ac:dyDescent="0.25">
      <c r="A21" s="22"/>
      <c r="B21" s="32" t="s">
        <v>22</v>
      </c>
      <c r="C21" s="26"/>
      <c r="D21" s="39">
        <v>0.05</v>
      </c>
      <c r="E21" s="26" t="s">
        <v>2</v>
      </c>
      <c r="F21" s="8" t="s">
        <v>30</v>
      </c>
      <c r="G21" s="27"/>
      <c r="H21" s="22"/>
    </row>
    <row r="22" spans="1:8" x14ac:dyDescent="0.2">
      <c r="A22" s="22"/>
      <c r="B22" s="32" t="s">
        <v>23</v>
      </c>
      <c r="C22" s="26"/>
      <c r="D22" s="40">
        <f>((D18*D19)+(D20*(D19^2)))/(D18+((2*D19)*(((D20^2)+1)^0.5)))</f>
        <v>0.76791214484565218</v>
      </c>
      <c r="E22" s="26" t="s">
        <v>0</v>
      </c>
      <c r="F22" s="26"/>
      <c r="G22" s="27"/>
      <c r="H22" s="22"/>
    </row>
    <row r="23" spans="1:8" x14ac:dyDescent="0.2">
      <c r="A23" s="22"/>
      <c r="B23" s="32" t="s">
        <v>45</v>
      </c>
      <c r="C23" s="26"/>
      <c r="D23" s="41">
        <f>ROUNDDOWN((D19^(1/6))/((21.6*(LOG10(D19/F15)))+14),3)</f>
        <v>5.6000000000000001E-2</v>
      </c>
      <c r="E23" s="26"/>
      <c r="F23" s="26"/>
      <c r="G23" s="27"/>
      <c r="H23" s="22"/>
    </row>
    <row r="24" spans="1:8" x14ac:dyDescent="0.2">
      <c r="A24" s="22"/>
      <c r="B24" s="32" t="s">
        <v>24</v>
      </c>
      <c r="C24" s="26"/>
      <c r="D24" s="42">
        <f>D18+(2*(D20*D19))</f>
        <v>14</v>
      </c>
      <c r="E24" s="26" t="s">
        <v>0</v>
      </c>
      <c r="F24" s="26"/>
      <c r="G24" s="27"/>
      <c r="H24" s="22"/>
    </row>
    <row r="25" spans="1:8" ht="15" x14ac:dyDescent="0.35">
      <c r="A25" s="22"/>
      <c r="B25" s="32" t="s">
        <v>88</v>
      </c>
      <c r="C25" s="26"/>
      <c r="D25" s="33">
        <v>62</v>
      </c>
      <c r="E25" s="42" t="s">
        <v>0</v>
      </c>
      <c r="F25" s="26"/>
      <c r="G25" s="27"/>
      <c r="H25" s="22"/>
    </row>
    <row r="26" spans="1:8" x14ac:dyDescent="0.2">
      <c r="A26" s="22"/>
      <c r="B26" s="36" t="s">
        <v>29</v>
      </c>
      <c r="C26" s="37"/>
      <c r="D26" s="64">
        <f>(D16*1.5)/12</f>
        <v>1.5</v>
      </c>
      <c r="E26" s="37"/>
      <c r="F26" s="37"/>
      <c r="G26" s="38"/>
      <c r="H26" s="22"/>
    </row>
    <row r="27" spans="1:8" ht="15" x14ac:dyDescent="0.35">
      <c r="A27" s="22"/>
      <c r="B27" s="32" t="s">
        <v>61</v>
      </c>
      <c r="C27" s="26"/>
      <c r="D27" s="33">
        <v>0</v>
      </c>
      <c r="E27" s="26" t="s">
        <v>0</v>
      </c>
      <c r="F27" s="26"/>
      <c r="G27" s="27"/>
      <c r="H27" s="22"/>
    </row>
    <row r="28" spans="1:8" ht="15" x14ac:dyDescent="0.35">
      <c r="A28" s="22"/>
      <c r="B28" s="32" t="s">
        <v>62</v>
      </c>
      <c r="C28" s="26"/>
      <c r="D28" s="33">
        <v>0</v>
      </c>
      <c r="E28" s="26" t="s">
        <v>0</v>
      </c>
      <c r="F28" s="26"/>
      <c r="G28" s="27"/>
      <c r="H28" s="22"/>
    </row>
    <row r="29" spans="1:8" ht="15" x14ac:dyDescent="0.35">
      <c r="A29" s="22"/>
      <c r="B29" s="32" t="s">
        <v>65</v>
      </c>
      <c r="C29" s="26"/>
      <c r="D29" s="33">
        <v>0</v>
      </c>
      <c r="E29" s="26" t="s">
        <v>0</v>
      </c>
      <c r="F29" s="26"/>
      <c r="G29" s="27"/>
      <c r="H29" s="22"/>
    </row>
    <row r="30" spans="1:8" ht="15" x14ac:dyDescent="0.35">
      <c r="A30" s="22"/>
      <c r="B30" s="32" t="s">
        <v>63</v>
      </c>
      <c r="C30" s="26"/>
      <c r="D30" s="79">
        <f>SUM(D25,D27,D28,D29)</f>
        <v>62</v>
      </c>
      <c r="E30" s="26" t="s">
        <v>0</v>
      </c>
      <c r="F30" s="26"/>
      <c r="G30" s="27"/>
      <c r="H30" s="22"/>
    </row>
    <row r="31" spans="1:8" ht="5.4" customHeight="1" x14ac:dyDescent="0.2">
      <c r="A31" s="22"/>
      <c r="B31" s="25"/>
      <c r="C31" s="26"/>
      <c r="D31" s="26"/>
      <c r="E31" s="26"/>
      <c r="F31" s="26"/>
      <c r="G31" s="27"/>
      <c r="H31" s="22"/>
    </row>
    <row r="32" spans="1:8" ht="12" x14ac:dyDescent="0.25">
      <c r="A32" s="22"/>
      <c r="B32" s="28" t="s">
        <v>26</v>
      </c>
      <c r="C32" s="29"/>
      <c r="D32" s="29"/>
      <c r="E32" s="29"/>
      <c r="F32" s="29"/>
      <c r="G32" s="43"/>
      <c r="H32" s="22"/>
    </row>
    <row r="33" spans="1:8" x14ac:dyDescent="0.2">
      <c r="A33" s="22"/>
      <c r="B33" s="32" t="s">
        <v>13</v>
      </c>
      <c r="C33" s="26"/>
      <c r="D33" s="35">
        <f>(D18+((2*D19)*(((D20^2)+1)^0.5)))</f>
        <v>14.32455532033676</v>
      </c>
      <c r="E33" s="26" t="s">
        <v>0</v>
      </c>
      <c r="F33" s="26"/>
      <c r="G33" s="27"/>
      <c r="H33" s="22"/>
    </row>
    <row r="34" spans="1:8" x14ac:dyDescent="0.2">
      <c r="A34" s="22"/>
      <c r="B34" s="32" t="s">
        <v>59</v>
      </c>
      <c r="C34" s="26"/>
      <c r="D34" s="62">
        <v>3800</v>
      </c>
      <c r="E34" s="26" t="s">
        <v>58</v>
      </c>
      <c r="F34" s="26"/>
      <c r="G34" s="27"/>
      <c r="H34" s="22"/>
    </row>
    <row r="35" spans="1:8" x14ac:dyDescent="0.2">
      <c r="A35" s="22"/>
      <c r="B35" s="32" t="s">
        <v>27</v>
      </c>
      <c r="C35" s="26"/>
      <c r="D35" s="35">
        <f>ROUNDUP(((D26*D30*D33)/27)*(D34/2000),1)*1.1</f>
        <v>103.18</v>
      </c>
      <c r="E35" s="26" t="s">
        <v>4</v>
      </c>
      <c r="F35" s="26"/>
      <c r="G35" s="27"/>
      <c r="H35" s="22"/>
    </row>
    <row r="36" spans="1:8" x14ac:dyDescent="0.2">
      <c r="A36" s="22"/>
      <c r="B36" s="32" t="s">
        <v>60</v>
      </c>
      <c r="C36" s="26"/>
      <c r="D36" s="62">
        <v>3000</v>
      </c>
      <c r="E36" s="26" t="s">
        <v>58</v>
      </c>
      <c r="F36" s="26"/>
      <c r="G36" s="27"/>
      <c r="H36" s="22"/>
    </row>
    <row r="37" spans="1:8" x14ac:dyDescent="0.2">
      <c r="A37" s="22"/>
      <c r="B37" s="36" t="s">
        <v>64</v>
      </c>
      <c r="C37" s="37"/>
      <c r="D37" s="84">
        <f>ROUNDUP(((0.5*(D30-D29)*D33)/27)*(D36/2000),1)*1.15</f>
        <v>28.405000000000001</v>
      </c>
      <c r="E37" s="37" t="s">
        <v>4</v>
      </c>
      <c r="F37" s="26"/>
      <c r="G37" s="27"/>
      <c r="H37" s="22"/>
    </row>
    <row r="38" spans="1:8" x14ac:dyDescent="0.2">
      <c r="A38" s="22"/>
      <c r="B38" s="32" t="s">
        <v>28</v>
      </c>
      <c r="C38" s="26"/>
      <c r="D38" s="44">
        <f>ROUNDUP((D33+(2*D26))*(D25+D27+D28+(3*D29))*1.1,0)</f>
        <v>1182</v>
      </c>
      <c r="E38" s="26" t="s">
        <v>5</v>
      </c>
      <c r="F38" s="26"/>
      <c r="G38" s="27"/>
      <c r="H38" s="22"/>
    </row>
    <row r="39" spans="1:8" ht="5.4" customHeight="1" x14ac:dyDescent="0.2">
      <c r="A39" s="22"/>
      <c r="B39" s="25"/>
      <c r="C39" s="26"/>
      <c r="D39" s="26"/>
      <c r="E39" s="26"/>
      <c r="F39" s="26"/>
      <c r="G39" s="27"/>
      <c r="H39" s="22"/>
    </row>
    <row r="40" spans="1:8" ht="12" x14ac:dyDescent="0.25">
      <c r="A40" s="22"/>
      <c r="B40" s="28" t="s">
        <v>12</v>
      </c>
      <c r="C40" s="29"/>
      <c r="D40" s="29"/>
      <c r="E40" s="29"/>
      <c r="F40" s="29"/>
      <c r="G40" s="43"/>
      <c r="H40" s="22"/>
    </row>
    <row r="41" spans="1:8" ht="15" x14ac:dyDescent="0.35">
      <c r="A41" s="22"/>
      <c r="B41" s="32" t="s">
        <v>46</v>
      </c>
      <c r="C41" s="26"/>
      <c r="D41" s="40">
        <f>(D18+(D20*D19))*D19</f>
        <v>11</v>
      </c>
      <c r="E41" s="26" t="s">
        <v>5</v>
      </c>
      <c r="F41" s="26"/>
      <c r="G41" s="27"/>
      <c r="H41" s="22"/>
    </row>
    <row r="42" spans="1:8" ht="15" x14ac:dyDescent="0.35">
      <c r="A42" s="22"/>
      <c r="B42" s="9" t="str">
        <f>IF(D42&gt;D13,"Q OK","Q INVALID")</f>
        <v>Q OK</v>
      </c>
      <c r="C42" s="45" t="s">
        <v>47</v>
      </c>
      <c r="D42" s="35">
        <f>D41*D43</f>
        <v>54.7330303381124</v>
      </c>
      <c r="E42" s="26" t="s">
        <v>14</v>
      </c>
      <c r="F42" s="26"/>
      <c r="G42" s="27"/>
      <c r="H42" s="22"/>
    </row>
    <row r="43" spans="1:8" ht="15" x14ac:dyDescent="0.35">
      <c r="A43" s="22"/>
      <c r="B43" s="9" t="str">
        <f>IF(D43&lt;D17,"V OK","V INVALID")</f>
        <v>V OK</v>
      </c>
      <c r="C43" s="45" t="s">
        <v>48</v>
      </c>
      <c r="D43" s="40">
        <f>((1.486/D23)*(D22^(2/3))*(D21^0.5))</f>
        <v>4.9757300307374912</v>
      </c>
      <c r="E43" s="26" t="s">
        <v>3</v>
      </c>
      <c r="F43" s="26"/>
      <c r="G43" s="27"/>
      <c r="H43" s="22"/>
    </row>
    <row r="44" spans="1:8" ht="12" thickBot="1" x14ac:dyDescent="0.25">
      <c r="A44" s="22"/>
      <c r="B44" s="25"/>
      <c r="C44" s="26"/>
      <c r="D44" s="26"/>
      <c r="E44" s="26"/>
      <c r="F44" s="26"/>
      <c r="G44" s="27"/>
      <c r="H44" s="22"/>
    </row>
    <row r="45" spans="1:8" ht="12" x14ac:dyDescent="0.25">
      <c r="A45" s="22"/>
      <c r="B45" s="46" t="s">
        <v>31</v>
      </c>
      <c r="C45" s="47"/>
      <c r="D45" s="47"/>
      <c r="E45" s="47"/>
      <c r="F45" s="47"/>
      <c r="G45" s="48"/>
      <c r="H45" s="22"/>
    </row>
    <row r="46" spans="1:8" ht="12.6" x14ac:dyDescent="0.3">
      <c r="A46" s="22"/>
      <c r="B46" s="10" t="s">
        <v>40</v>
      </c>
      <c r="C46" s="26"/>
      <c r="D46" s="26"/>
      <c r="E46" s="26"/>
      <c r="F46" s="26"/>
      <c r="G46" s="27"/>
      <c r="H46" s="22"/>
    </row>
    <row r="47" spans="1:8" x14ac:dyDescent="0.2">
      <c r="A47" s="22"/>
      <c r="B47" s="10" t="s">
        <v>49</v>
      </c>
      <c r="C47" s="26"/>
      <c r="D47" s="26"/>
      <c r="E47" s="26"/>
      <c r="F47" s="26"/>
      <c r="G47" s="27"/>
      <c r="H47" s="22"/>
    </row>
    <row r="48" spans="1:8" x14ac:dyDescent="0.2">
      <c r="A48" s="22"/>
      <c r="B48" s="10" t="s">
        <v>36</v>
      </c>
      <c r="C48" s="26"/>
      <c r="D48" s="26"/>
      <c r="E48" s="26"/>
      <c r="F48" s="26"/>
      <c r="G48" s="27"/>
      <c r="H48" s="22"/>
    </row>
    <row r="49" spans="1:8" x14ac:dyDescent="0.2">
      <c r="A49" s="22"/>
      <c r="B49" s="10" t="s">
        <v>37</v>
      </c>
      <c r="C49" s="26"/>
      <c r="D49" s="26"/>
      <c r="E49" s="26"/>
      <c r="F49" s="26"/>
      <c r="G49" s="27"/>
      <c r="H49" s="22"/>
    </row>
    <row r="50" spans="1:8" x14ac:dyDescent="0.2">
      <c r="A50" s="22"/>
      <c r="B50" s="10" t="s">
        <v>67</v>
      </c>
      <c r="C50" s="65"/>
      <c r="D50" s="26"/>
      <c r="E50" s="26"/>
      <c r="F50" s="26"/>
      <c r="G50" s="27"/>
      <c r="H50" s="22"/>
    </row>
    <row r="51" spans="1:8" x14ac:dyDescent="0.2">
      <c r="A51" s="22"/>
      <c r="B51" s="10" t="s">
        <v>66</v>
      </c>
      <c r="C51" s="26"/>
      <c r="D51" s="26"/>
      <c r="E51" s="26"/>
      <c r="F51" s="26"/>
      <c r="G51" s="27"/>
      <c r="H51" s="22"/>
    </row>
    <row r="52" spans="1:8" x14ac:dyDescent="0.2">
      <c r="A52" s="22"/>
      <c r="B52" s="49"/>
      <c r="C52" s="11" t="s">
        <v>15</v>
      </c>
      <c r="D52" s="26"/>
      <c r="E52" s="26"/>
      <c r="F52" s="26"/>
      <c r="G52" s="27"/>
      <c r="H52" s="22"/>
    </row>
    <row r="53" spans="1:8" x14ac:dyDescent="0.2">
      <c r="A53" s="22"/>
      <c r="B53" s="10" t="s">
        <v>68</v>
      </c>
      <c r="C53" s="26"/>
      <c r="D53" s="26"/>
      <c r="E53" s="26"/>
      <c r="F53" s="26"/>
      <c r="G53" s="27"/>
      <c r="H53" s="22"/>
    </row>
    <row r="54" spans="1:8" ht="12" thickBot="1" x14ac:dyDescent="0.25">
      <c r="A54" s="22"/>
      <c r="B54" s="66"/>
      <c r="C54" s="67" t="s">
        <v>69</v>
      </c>
      <c r="D54" s="50"/>
      <c r="E54" s="50"/>
      <c r="F54" s="50"/>
      <c r="G54" s="51"/>
      <c r="H54" s="22"/>
    </row>
  </sheetData>
  <sheetProtection sheet="1" objects="1" scenarios="1" selectLockedCells="1"/>
  <dataConsolidate/>
  <conditionalFormatting sqref="B42">
    <cfRule type="notContainsText" dxfId="7" priority="3" operator="notContains" text="Q OK">
      <formula>ISERROR(SEARCH("Q OK",B42))</formula>
    </cfRule>
    <cfRule type="containsText" dxfId="6" priority="4" operator="containsText" text="Q OK">
      <formula>NOT(ISERROR(SEARCH("Q OK",B42)))</formula>
    </cfRule>
  </conditionalFormatting>
  <conditionalFormatting sqref="B43">
    <cfRule type="notContainsText" dxfId="5" priority="1" operator="notContains" text="V OK">
      <formula>ISERROR(SEARCH("V OK",B43))</formula>
    </cfRule>
    <cfRule type="containsText" dxfId="4" priority="2" operator="containsText" text="V OK">
      <formula>NOT(ISERROR(SEARCH("V OK",B43)))</formula>
    </cfRule>
  </conditionalFormatting>
  <dataValidations xWindow="94" yWindow="324" count="1">
    <dataValidation type="list" allowBlank="1" showErrorMessage="1" promptTitle="test" prompt="twfdbgf" sqref="D14" xr:uid="{3BCB60C2-F37B-48B4-8096-A91718B9ED24}">
      <formula1>"Gabion,Class 1,Class 2"</formula1>
    </dataValidation>
  </dataValidations>
  <hyperlinks>
    <hyperlink ref="C54" r:id="rId1" xr:uid="{809813A0-FD2D-4AAF-B6FF-D4ED8E9EE05F}"/>
  </hyperlinks>
  <pageMargins left="0.7" right="0.7" top="1" bottom="0.75" header="0.3" footer="0.3"/>
  <pageSetup orientation="portrait" r:id="rId2"/>
  <headerFooter>
    <oddHeader>&amp;L&amp;G&amp;C&amp;"Arial,Regular"&amp;10Lined Waterway 
Design Calculator
&amp;"Arial,Bold"Trapezoidal&amp;R&amp;"Arial,Regular"&amp;8MDNRCS-ENG&amp;"Arial,Bold"
Ver 1.0
 04/2020
&amp;"Arial,Regular"Sheet 1 of 1</oddHeader>
    <oddFooter>&amp;R&amp;"-,Bold"&amp;9&amp;F</oddFooter>
  </headerFooter>
  <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9F0D2-A713-4F09-B0F2-78EA38CA2EC9}">
  <dimension ref="B1:M52"/>
  <sheetViews>
    <sheetView showGridLines="0" tabSelected="1" view="pageLayout" topLeftCell="A10" zoomScaleNormal="70" zoomScaleSheetLayoutView="115" workbookViewId="0">
      <selection activeCell="D32" sqref="D32"/>
    </sheetView>
  </sheetViews>
  <sheetFormatPr defaultRowHeight="11.4" x14ac:dyDescent="0.2"/>
  <cols>
    <col min="1" max="1" width="1.5546875" style="22" customWidth="1"/>
    <col min="2" max="7" width="14.21875" style="22" customWidth="1"/>
    <col min="8" max="8" width="1.5546875" style="22" customWidth="1"/>
    <col min="9" max="16384" width="8.88671875" style="22"/>
  </cols>
  <sheetData>
    <row r="1" spans="2:13" ht="7.8" customHeight="1" thickBot="1" x14ac:dyDescent="0.25"/>
    <row r="2" spans="2:13" ht="13.2" x14ac:dyDescent="0.25">
      <c r="B2" s="53" t="s">
        <v>77</v>
      </c>
      <c r="C2" s="54"/>
      <c r="D2" s="52"/>
      <c r="E2" s="52"/>
      <c r="F2" s="52"/>
      <c r="G2" s="55"/>
    </row>
    <row r="3" spans="2:13" ht="13.2" x14ac:dyDescent="0.25">
      <c r="B3" s="58" t="s">
        <v>51</v>
      </c>
      <c r="C3" s="59" t="s">
        <v>11</v>
      </c>
      <c r="D3" s="56"/>
      <c r="E3" s="57" t="s">
        <v>6</v>
      </c>
      <c r="F3" s="59" t="s">
        <v>11</v>
      </c>
      <c r="G3" s="60"/>
    </row>
    <row r="4" spans="2:13" ht="13.2" x14ac:dyDescent="0.25">
      <c r="B4" s="58" t="s">
        <v>52</v>
      </c>
      <c r="C4" s="59" t="s">
        <v>11</v>
      </c>
      <c r="D4" s="56"/>
      <c r="E4" s="57" t="s">
        <v>55</v>
      </c>
      <c r="F4" s="59" t="s">
        <v>11</v>
      </c>
      <c r="G4" s="60"/>
    </row>
    <row r="5" spans="2:13" ht="13.2" x14ac:dyDescent="0.25">
      <c r="B5" s="58" t="s">
        <v>53</v>
      </c>
      <c r="C5" s="59" t="s">
        <v>11</v>
      </c>
      <c r="D5" s="56"/>
      <c r="E5" s="57" t="s">
        <v>56</v>
      </c>
      <c r="F5" s="59" t="s">
        <v>11</v>
      </c>
      <c r="G5" s="60"/>
    </row>
    <row r="6" spans="2:13" ht="13.2" x14ac:dyDescent="0.25">
      <c r="B6" s="15" t="s">
        <v>54</v>
      </c>
      <c r="C6" s="17" t="s">
        <v>11</v>
      </c>
      <c r="D6" s="18"/>
      <c r="E6" s="18"/>
      <c r="F6" s="18"/>
      <c r="G6" s="20"/>
    </row>
    <row r="7" spans="2:13" ht="13.2" x14ac:dyDescent="0.25">
      <c r="B7" s="15" t="s">
        <v>9</v>
      </c>
      <c r="C7" s="12" t="s">
        <v>11</v>
      </c>
      <c r="D7" s="13"/>
      <c r="E7" s="16" t="s">
        <v>10</v>
      </c>
      <c r="F7" s="12" t="s">
        <v>11</v>
      </c>
      <c r="G7" s="14"/>
    </row>
    <row r="8" spans="2:13" ht="13.2" x14ac:dyDescent="0.25">
      <c r="B8" s="15" t="s">
        <v>8</v>
      </c>
      <c r="C8" s="17" t="s">
        <v>11</v>
      </c>
      <c r="D8" s="18"/>
      <c r="E8" s="19" t="s">
        <v>8</v>
      </c>
      <c r="F8" s="17" t="s">
        <v>11</v>
      </c>
      <c r="G8" s="20"/>
      <c r="M8" s="78"/>
    </row>
    <row r="9" spans="2:13" ht="5.4" customHeight="1" x14ac:dyDescent="0.2">
      <c r="B9" s="25"/>
      <c r="C9" s="26"/>
      <c r="D9" s="26"/>
      <c r="E9" s="26"/>
      <c r="F9" s="26"/>
      <c r="G9" s="27"/>
    </row>
    <row r="10" spans="2:13" ht="13.2" x14ac:dyDescent="0.25">
      <c r="B10" s="25"/>
      <c r="C10" s="26"/>
      <c r="D10" s="26"/>
      <c r="E10" s="26"/>
      <c r="F10" s="82" t="s">
        <v>16</v>
      </c>
      <c r="G10" s="83" t="s">
        <v>50</v>
      </c>
    </row>
    <row r="11" spans="2:13" ht="5.4" customHeight="1" x14ac:dyDescent="0.2">
      <c r="B11" s="25"/>
      <c r="C11" s="26"/>
      <c r="D11" s="26"/>
      <c r="E11" s="26"/>
      <c r="F11" s="26"/>
      <c r="G11" s="27"/>
    </row>
    <row r="12" spans="2:13" ht="13.2" x14ac:dyDescent="0.25">
      <c r="B12" s="21" t="s">
        <v>86</v>
      </c>
      <c r="C12" s="29"/>
      <c r="D12" s="30"/>
      <c r="E12" s="30"/>
      <c r="F12" s="30"/>
      <c r="G12" s="31"/>
    </row>
    <row r="13" spans="2:13" ht="15" x14ac:dyDescent="0.35">
      <c r="B13" s="32" t="s">
        <v>41</v>
      </c>
      <c r="C13" s="26"/>
      <c r="D13" s="33">
        <v>20</v>
      </c>
      <c r="E13" s="26" t="s">
        <v>14</v>
      </c>
      <c r="F13" s="6"/>
      <c r="G13" s="27"/>
    </row>
    <row r="14" spans="2:13" ht="12" x14ac:dyDescent="0.25">
      <c r="B14" s="32" t="s">
        <v>25</v>
      </c>
      <c r="C14" s="26"/>
      <c r="D14" s="34" t="s">
        <v>57</v>
      </c>
      <c r="E14" s="6" t="s">
        <v>17</v>
      </c>
      <c r="F14" s="26"/>
      <c r="G14" s="27"/>
    </row>
    <row r="15" spans="2:13" ht="15" x14ac:dyDescent="0.35">
      <c r="B15" s="32" t="s">
        <v>42</v>
      </c>
      <c r="C15" s="26"/>
      <c r="D15" s="35">
        <f>IF(D14="Gabion",4.5,IF(D14="Class 1",8,IF(D14="Class 2",14,"")))</f>
        <v>8</v>
      </c>
      <c r="E15" s="26" t="s">
        <v>18</v>
      </c>
      <c r="F15" s="61">
        <f>ROUND(D15/12,2)</f>
        <v>0.67</v>
      </c>
      <c r="G15" s="27" t="s">
        <v>0</v>
      </c>
    </row>
    <row r="16" spans="2:13" ht="15" x14ac:dyDescent="0.35">
      <c r="B16" s="32" t="s">
        <v>43</v>
      </c>
      <c r="C16" s="26"/>
      <c r="D16" s="35">
        <f>IF(D14="Gabion",7,IF(D14="Class 1",12,IF(D14="Class 2",20,"")))</f>
        <v>12</v>
      </c>
      <c r="E16" s="26" t="s">
        <v>18</v>
      </c>
      <c r="F16" s="61">
        <f>ROUND(D16/12,2)</f>
        <v>1</v>
      </c>
      <c r="G16" s="27" t="s">
        <v>0</v>
      </c>
    </row>
    <row r="17" spans="2:7" ht="15" x14ac:dyDescent="0.35">
      <c r="B17" s="36" t="s">
        <v>44</v>
      </c>
      <c r="C17" s="37"/>
      <c r="D17" s="37">
        <f>IF(D14="Gabion",5.8,IF(D14="Class 1",7.4,IF(D14="Class 2",9.8,"")))</f>
        <v>7.4</v>
      </c>
      <c r="E17" s="37" t="s">
        <v>7</v>
      </c>
      <c r="F17" s="7"/>
      <c r="G17" s="38"/>
    </row>
    <row r="18" spans="2:7" x14ac:dyDescent="0.2">
      <c r="B18" s="32" t="s">
        <v>79</v>
      </c>
      <c r="C18" s="26"/>
      <c r="D18" s="33">
        <v>14</v>
      </c>
      <c r="E18" s="26" t="s">
        <v>0</v>
      </c>
      <c r="F18" s="26"/>
      <c r="G18" s="27"/>
    </row>
    <row r="19" spans="2:7" x14ac:dyDescent="0.2">
      <c r="B19" s="32" t="s">
        <v>20</v>
      </c>
      <c r="C19" s="26"/>
      <c r="D19" s="33">
        <v>0.9</v>
      </c>
      <c r="E19" s="26" t="s">
        <v>0</v>
      </c>
      <c r="F19" s="26"/>
      <c r="G19" s="27"/>
    </row>
    <row r="20" spans="2:7" ht="12" x14ac:dyDescent="0.25">
      <c r="B20" s="32" t="s">
        <v>22</v>
      </c>
      <c r="C20" s="26"/>
      <c r="D20" s="39">
        <v>0.125</v>
      </c>
      <c r="E20" s="26" t="s">
        <v>2</v>
      </c>
      <c r="F20" s="8" t="s">
        <v>30</v>
      </c>
      <c r="G20" s="27"/>
    </row>
    <row r="21" spans="2:7" x14ac:dyDescent="0.2">
      <c r="B21" s="32" t="s">
        <v>23</v>
      </c>
      <c r="C21" s="26"/>
      <c r="D21" s="40">
        <f>(2*D19*(D18^2))/((3*(D18^2))+(8*(D19^2)))</f>
        <v>0.59345983044004846</v>
      </c>
      <c r="E21" s="26" t="s">
        <v>0</v>
      </c>
      <c r="F21" s="26"/>
      <c r="G21" s="27"/>
    </row>
    <row r="22" spans="2:7" x14ac:dyDescent="0.2">
      <c r="B22" s="32" t="s">
        <v>45</v>
      </c>
      <c r="C22" s="26"/>
      <c r="D22" s="41">
        <f>ROUNDDOWN((D19^(1/6))/((21.6*(LOG10(D19/F15)))+14),3)</f>
        <v>5.8000000000000003E-2</v>
      </c>
      <c r="E22" s="26"/>
      <c r="F22" s="26"/>
      <c r="G22" s="27"/>
    </row>
    <row r="23" spans="2:7" ht="15" x14ac:dyDescent="0.35">
      <c r="B23" s="32" t="s">
        <v>88</v>
      </c>
      <c r="C23" s="26"/>
      <c r="D23" s="33">
        <v>50</v>
      </c>
      <c r="E23" s="42" t="s">
        <v>0</v>
      </c>
      <c r="F23" s="26"/>
      <c r="G23" s="27"/>
    </row>
    <row r="24" spans="2:7" x14ac:dyDescent="0.2">
      <c r="B24" s="36" t="s">
        <v>29</v>
      </c>
      <c r="C24" s="37"/>
      <c r="D24" s="64">
        <f>(D16*1.5)/12</f>
        <v>1.5</v>
      </c>
      <c r="E24" s="37"/>
      <c r="F24" s="37"/>
      <c r="G24" s="38"/>
    </row>
    <row r="25" spans="2:7" ht="15" x14ac:dyDescent="0.35">
      <c r="B25" s="32" t="s">
        <v>61</v>
      </c>
      <c r="C25" s="26"/>
      <c r="D25" s="33">
        <v>2</v>
      </c>
      <c r="E25" s="26" t="s">
        <v>0</v>
      </c>
      <c r="F25" s="26"/>
      <c r="G25" s="27"/>
    </row>
    <row r="26" spans="2:7" ht="15" x14ac:dyDescent="0.35">
      <c r="B26" s="32" t="s">
        <v>62</v>
      </c>
      <c r="C26" s="26"/>
      <c r="D26" s="33">
        <v>2</v>
      </c>
      <c r="E26" s="26" t="s">
        <v>0</v>
      </c>
      <c r="F26" s="26"/>
      <c r="G26" s="27"/>
    </row>
    <row r="27" spans="2:7" ht="15" x14ac:dyDescent="0.35">
      <c r="B27" s="32" t="s">
        <v>65</v>
      </c>
      <c r="C27" s="26"/>
      <c r="D27" s="33">
        <v>7</v>
      </c>
      <c r="E27" s="26" t="s">
        <v>0</v>
      </c>
      <c r="F27" s="26"/>
      <c r="G27" s="27"/>
    </row>
    <row r="28" spans="2:7" ht="15" x14ac:dyDescent="0.35">
      <c r="B28" s="32" t="s">
        <v>63</v>
      </c>
      <c r="C28" s="26"/>
      <c r="D28" s="79">
        <f>SUM(D23,D25,D26,D27)</f>
        <v>61</v>
      </c>
      <c r="E28" s="26" t="s">
        <v>0</v>
      </c>
      <c r="F28" s="26"/>
      <c r="G28" s="27"/>
    </row>
    <row r="29" spans="2:7" ht="5.4" customHeight="1" x14ac:dyDescent="0.2">
      <c r="B29" s="25"/>
      <c r="C29" s="26"/>
      <c r="D29" s="26"/>
      <c r="E29" s="26"/>
      <c r="F29" s="26"/>
      <c r="G29" s="27"/>
    </row>
    <row r="30" spans="2:7" ht="12" x14ac:dyDescent="0.25">
      <c r="B30" s="28" t="s">
        <v>26</v>
      </c>
      <c r="C30" s="29"/>
      <c r="D30" s="29"/>
      <c r="E30" s="29"/>
      <c r="F30" s="29"/>
      <c r="G30" s="43"/>
    </row>
    <row r="31" spans="2:7" x14ac:dyDescent="0.2">
      <c r="B31" s="32" t="s">
        <v>13</v>
      </c>
      <c r="C31" s="26"/>
      <c r="D31" s="35">
        <f>D18+((8*(D19^2))/(3*D18))</f>
        <v>14.154285714285715</v>
      </c>
      <c r="E31" s="26" t="s">
        <v>0</v>
      </c>
      <c r="F31" s="26"/>
      <c r="G31" s="27"/>
    </row>
    <row r="32" spans="2:7" x14ac:dyDescent="0.2">
      <c r="B32" s="32" t="s">
        <v>59</v>
      </c>
      <c r="C32" s="26"/>
      <c r="D32" s="62">
        <v>3800</v>
      </c>
      <c r="E32" s="26" t="s">
        <v>58</v>
      </c>
      <c r="F32" s="26"/>
      <c r="G32" s="27"/>
    </row>
    <row r="33" spans="2:7" x14ac:dyDescent="0.2">
      <c r="B33" s="32" t="s">
        <v>27</v>
      </c>
      <c r="C33" s="26"/>
      <c r="D33" s="35">
        <f>ROUNDUP(((D24*D28*D31)/27)*(D32/2000),1)*1.1</f>
        <v>100.32</v>
      </c>
      <c r="E33" s="26" t="s">
        <v>4</v>
      </c>
      <c r="F33" s="26"/>
      <c r="G33" s="27"/>
    </row>
    <row r="34" spans="2:7" x14ac:dyDescent="0.2">
      <c r="B34" s="32" t="s">
        <v>60</v>
      </c>
      <c r="C34" s="26"/>
      <c r="D34" s="62">
        <v>3200</v>
      </c>
      <c r="E34" s="26" t="s">
        <v>58</v>
      </c>
      <c r="F34" s="26"/>
      <c r="G34" s="27"/>
    </row>
    <row r="35" spans="2:7" x14ac:dyDescent="0.2">
      <c r="B35" s="36" t="s">
        <v>64</v>
      </c>
      <c r="C35" s="37"/>
      <c r="D35" s="84">
        <f>ROUNDUP(((0.5*(D28-D27)*D31)/27)*(D34/2000),1)*1.15</f>
        <v>26.105</v>
      </c>
      <c r="E35" s="37" t="s">
        <v>4</v>
      </c>
      <c r="F35" s="26"/>
      <c r="G35" s="27"/>
    </row>
    <row r="36" spans="2:7" x14ac:dyDescent="0.2">
      <c r="B36" s="32" t="s">
        <v>28</v>
      </c>
      <c r="C36" s="26"/>
      <c r="D36" s="44">
        <f>ROUNDUP((D31+(2*D24))*(D23+D25+D26+(3*D27))*1.1,0)</f>
        <v>1416</v>
      </c>
      <c r="E36" s="26" t="s">
        <v>5</v>
      </c>
      <c r="F36" s="26"/>
      <c r="G36" s="27"/>
    </row>
    <row r="37" spans="2:7" ht="5.4" customHeight="1" x14ac:dyDescent="0.2">
      <c r="B37" s="25"/>
      <c r="C37" s="26"/>
      <c r="D37" s="26"/>
      <c r="E37" s="26"/>
      <c r="F37" s="26"/>
      <c r="G37" s="27"/>
    </row>
    <row r="38" spans="2:7" ht="12" x14ac:dyDescent="0.25">
      <c r="B38" s="28" t="s">
        <v>12</v>
      </c>
      <c r="C38" s="29"/>
      <c r="D38" s="29"/>
      <c r="E38" s="29"/>
      <c r="F38" s="29"/>
      <c r="G38" s="43"/>
    </row>
    <row r="39" spans="2:7" ht="15" x14ac:dyDescent="0.35">
      <c r="B39" s="32" t="s">
        <v>46</v>
      </c>
      <c r="C39" s="26"/>
      <c r="D39" s="40">
        <f>(2/3)*D19*D18</f>
        <v>8.4</v>
      </c>
      <c r="E39" s="26" t="s">
        <v>5</v>
      </c>
      <c r="F39" s="26"/>
      <c r="G39" s="27"/>
    </row>
    <row r="40" spans="2:7" ht="15" x14ac:dyDescent="0.35">
      <c r="B40" s="9" t="str">
        <f>IF(D40&gt;D13,"Q OK","Q INVALID")</f>
        <v>Q OK</v>
      </c>
      <c r="C40" s="45" t="s">
        <v>47</v>
      </c>
      <c r="D40" s="35">
        <f>D39*D41</f>
        <v>53.734431753756837</v>
      </c>
      <c r="E40" s="26" t="s">
        <v>14</v>
      </c>
      <c r="F40" s="26"/>
      <c r="G40" s="27"/>
    </row>
    <row r="41" spans="2:7" ht="15" x14ac:dyDescent="0.35">
      <c r="B41" s="9" t="str">
        <f>IF(D41&lt;D17,"V OK","V INVALID")</f>
        <v>V OK</v>
      </c>
      <c r="C41" s="45" t="s">
        <v>48</v>
      </c>
      <c r="D41" s="40">
        <f>((1.486/D22)*(D21^(2/3))*(D20^0.5))</f>
        <v>6.396956161161528</v>
      </c>
      <c r="E41" s="26" t="s">
        <v>3</v>
      </c>
      <c r="F41" s="26"/>
      <c r="G41" s="27"/>
    </row>
    <row r="42" spans="2:7" ht="12" thickBot="1" x14ac:dyDescent="0.25">
      <c r="B42" s="25"/>
      <c r="C42" s="26"/>
      <c r="D42" s="26"/>
      <c r="E42" s="26"/>
      <c r="F42" s="26"/>
      <c r="G42" s="27"/>
    </row>
    <row r="43" spans="2:7" ht="12" x14ac:dyDescent="0.25">
      <c r="B43" s="46" t="s">
        <v>31</v>
      </c>
      <c r="C43" s="47"/>
      <c r="D43" s="47"/>
      <c r="E43" s="47"/>
      <c r="F43" s="47"/>
      <c r="G43" s="48"/>
    </row>
    <row r="44" spans="2:7" ht="12.6" x14ac:dyDescent="0.3">
      <c r="B44" s="10" t="s">
        <v>40</v>
      </c>
      <c r="C44" s="26"/>
      <c r="D44" s="26"/>
      <c r="E44" s="26"/>
      <c r="F44" s="26"/>
      <c r="G44" s="27"/>
    </row>
    <row r="45" spans="2:7" x14ac:dyDescent="0.2">
      <c r="B45" s="10" t="s">
        <v>49</v>
      </c>
      <c r="C45" s="26"/>
      <c r="D45" s="26"/>
      <c r="E45" s="26"/>
      <c r="F45" s="26"/>
      <c r="G45" s="27"/>
    </row>
    <row r="46" spans="2:7" x14ac:dyDescent="0.2">
      <c r="B46" s="10" t="s">
        <v>36</v>
      </c>
      <c r="C46" s="26"/>
      <c r="D46" s="26"/>
      <c r="E46" s="26"/>
      <c r="F46" s="26"/>
      <c r="G46" s="27"/>
    </row>
    <row r="47" spans="2:7" x14ac:dyDescent="0.2">
      <c r="B47" s="10" t="s">
        <v>37</v>
      </c>
      <c r="C47" s="26"/>
      <c r="D47" s="26"/>
      <c r="E47" s="26"/>
      <c r="F47" s="26"/>
      <c r="G47" s="27"/>
    </row>
    <row r="48" spans="2:7" x14ac:dyDescent="0.2">
      <c r="B48" s="10" t="s">
        <v>67</v>
      </c>
      <c r="C48" s="26"/>
      <c r="D48" s="26"/>
      <c r="E48" s="26"/>
      <c r="F48" s="26"/>
      <c r="G48" s="27"/>
    </row>
    <row r="49" spans="2:7" x14ac:dyDescent="0.2">
      <c r="B49" s="10" t="s">
        <v>66</v>
      </c>
      <c r="C49" s="26"/>
      <c r="D49" s="26"/>
      <c r="E49" s="26"/>
      <c r="F49" s="26"/>
      <c r="G49" s="27"/>
    </row>
    <row r="50" spans="2:7" x14ac:dyDescent="0.2">
      <c r="B50" s="49"/>
      <c r="C50" s="11" t="s">
        <v>15</v>
      </c>
      <c r="D50" s="26"/>
      <c r="E50" s="26"/>
      <c r="F50" s="26"/>
      <c r="G50" s="27"/>
    </row>
    <row r="51" spans="2:7" x14ac:dyDescent="0.2">
      <c r="B51" s="10" t="s">
        <v>68</v>
      </c>
      <c r="C51" s="26"/>
      <c r="D51" s="26"/>
      <c r="E51" s="26"/>
      <c r="F51" s="26"/>
      <c r="G51" s="27"/>
    </row>
    <row r="52" spans="2:7" ht="12" thickBot="1" x14ac:dyDescent="0.25">
      <c r="B52" s="66"/>
      <c r="C52" s="67" t="s">
        <v>69</v>
      </c>
      <c r="D52" s="50"/>
      <c r="E52" s="50"/>
      <c r="F52" s="50"/>
      <c r="G52" s="51"/>
    </row>
  </sheetData>
  <sheetProtection sheet="1" objects="1" scenarios="1" selectLockedCells="1"/>
  <dataConsolidate/>
  <conditionalFormatting sqref="B40">
    <cfRule type="notContainsText" dxfId="3" priority="3" operator="notContains" text="Q OK">
      <formula>ISERROR(SEARCH("Q OK",B40))</formula>
    </cfRule>
    <cfRule type="containsText" dxfId="2" priority="4" operator="containsText" text="Q OK">
      <formula>NOT(ISERROR(SEARCH("Q OK",B40)))</formula>
    </cfRule>
  </conditionalFormatting>
  <conditionalFormatting sqref="B41">
    <cfRule type="notContainsText" dxfId="1" priority="1" operator="notContains" text="V OK">
      <formula>ISERROR(SEARCH("V OK",B41))</formula>
    </cfRule>
    <cfRule type="containsText" dxfId="0" priority="2" operator="containsText" text="V OK">
      <formula>NOT(ISERROR(SEARCH("V OK",B41)))</formula>
    </cfRule>
  </conditionalFormatting>
  <dataValidations count="1">
    <dataValidation type="list" allowBlank="1" showErrorMessage="1" promptTitle="test" prompt="twfdbgf" sqref="D14" xr:uid="{731AD617-9C91-4B3E-B254-3B98B44F6275}">
      <formula1>"Gabion,Class 1,Class 2"</formula1>
    </dataValidation>
  </dataValidations>
  <hyperlinks>
    <hyperlink ref="C52" r:id="rId1" xr:uid="{6E844E3F-2136-429E-AA19-8B1016B694A0}"/>
  </hyperlinks>
  <pageMargins left="0.7" right="0.7" top="1" bottom="0.75" header="0.3" footer="0.3"/>
  <pageSetup orientation="portrait" r:id="rId2"/>
  <headerFooter>
    <oddHeader>&amp;L&amp;G&amp;C&amp;"Arial,Regular"&amp;10Lined Waterway 
Design Calculator
&amp;"Arial,Bold"Parabolic&amp;R&amp;"Arial,Regular"&amp;8MDNRCS-ENG&amp;"Arial,Bold"
Ver 1.0
 04/2020
&amp;"Arial,Regular"Sheet 1 of 1</oddHeader>
    <oddFooter>&amp;R&amp;"-,Bold"&amp;9&amp;F</oddFooter>
  </headerFooter>
  <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U30"/>
  <sheetViews>
    <sheetView showGridLines="0" workbookViewId="0">
      <selection activeCell="B2" sqref="B2"/>
    </sheetView>
  </sheetViews>
  <sheetFormatPr defaultRowHeight="14.4" x14ac:dyDescent="0.3"/>
  <cols>
    <col min="1" max="1" width="1.6640625" style="1" customWidth="1"/>
    <col min="2" max="16384" width="8.88671875" style="1"/>
  </cols>
  <sheetData>
    <row r="1" spans="2:21" ht="4.2" customHeight="1" x14ac:dyDescent="0.3"/>
    <row r="2" spans="2:21" x14ac:dyDescent="0.3">
      <c r="B2" s="4" t="s">
        <v>33</v>
      </c>
      <c r="L2" s="4" t="s">
        <v>32</v>
      </c>
      <c r="U2" s="4" t="s">
        <v>84</v>
      </c>
    </row>
    <row r="13" spans="2:21" x14ac:dyDescent="0.3">
      <c r="L13" s="4" t="s">
        <v>78</v>
      </c>
    </row>
    <row r="30" spans="2:13" x14ac:dyDescent="0.3">
      <c r="B30" s="4" t="s">
        <v>34</v>
      </c>
      <c r="M30" s="4" t="s">
        <v>35</v>
      </c>
    </row>
  </sheetData>
  <sheetProtection sheet="1" objects="1" scenarios="1" selectLockedCells="1" selectUnlockedCell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UpLoad_x0020_Date xmlns="fc42cbfa-5a00-4c34-a641-8631d52a3b08" xsi:nil="true"/>
  </documentManagement>
</p:properties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v E y a T R q V 7 F m n A A A A + Q A A A B I A H A B D b 2 5 m a W c v U G F j a 2 F n Z S 5 4 b W w g o h g A K K A U A A A A A A A A A A A A A A A A A A A A A A A A A A A A h Y / R C o I w G I V f R X b v N i d G y O + 8 6 D Y h k K L b M Z e O d I a b z X f r o k f q F R L K 6 q 7 L c / g O f O d x u 0 M + d W 1 w V Y P V v c l Q h C k K l J F 9 p U 2 d o d G d w j X K O e y E P I t a B T N s b D p Z n a H G u U t K i P c e + x j 3 Q 0 0 Y p R E 5 F t t S N q o T o T b W C S M V + q y q / y v E 4 f C S 4 Q w n K 5 x Q F u M o o g z I 0 k O h z Z d h s z K m Q H 5 K 2 I y t G w f F l Q n 3 J Z A l A n n f 4 E 9 Q S w M E F A A C A A g A v E y a T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x M m k 0 o i k e 4 D g A A A B E A A A A T A B w A R m 9 y b X V s Y X M v U 2 V j d G l v b j E u b S C i G A A o o B Q A A A A A A A A A A A A A A A A A A A A A A A A A A A A r T k 0 u y c z P U w i G 0 I b W A F B L A Q I t A B Q A A g A I A L x M m k 0 a l e x Z p w A A A P k A A A A S A A A A A A A A A A A A A A A A A A A A A A B D b 2 5 m a W c v U G F j a 2 F n Z S 5 4 b W x Q S w E C L Q A U A A I A C A C 8 T J p N D 8 r p q 6 Q A A A D p A A A A E w A A A A A A A A A A A A A A A A D z A A A A W 0 N v b n R l b n R f V H l w Z X N d L n h t b F B L A Q I t A B Q A A g A I A L x M m k 0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P Z p t 8 E G R w Q Z T t 1 y W 9 c m s i A A A A A A I A A A A A A A N m A A D A A A A A E A A A A O u n m b u r 2 N Y b H 9 C i x W i Z A 4 k A A A A A B I A A A K A A A A A Q A A A A D 1 W G t i o z G 0 2 w j A 6 K d K 8 2 z 1 A A A A D M 8 + T 3 3 v T y b j C A v n 7 a A d l W F f r 8 D o z r V o u X n K p h c i V B n 3 2 e U D z y G g Q 0 J X U Y 1 j e U C U c m 4 w 2 W q g O d w v N d 8 k j N I Y 7 7 8 o h q x q w 5 Z 2 h f y V F Z G Z W a W B Q A A A B y n g x 3 s T Y d U E V s A v V r K a N I n 1 f h e A =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0DE81FE51F2B4E923035298591B0DB" ma:contentTypeVersion="36" ma:contentTypeDescription="Create a new document." ma:contentTypeScope="" ma:versionID="2e2ffc5e528023a89ae8d27030973abd">
  <xsd:schema xmlns:xsd="http://www.w3.org/2001/XMLSchema" xmlns:xs="http://www.w3.org/2001/XMLSchema" xmlns:p="http://schemas.microsoft.com/office/2006/metadata/properties" xmlns:ns2="fc42cbfa-5a00-4c34-a641-8631d52a3b08" xmlns:ns3="9e9cc577-1c42-4ca9-b526-dc9ef4f3583b" targetNamespace="http://schemas.microsoft.com/office/2006/metadata/properties" ma:root="true" ma:fieldsID="586b14280ee9043590662a8e4f673d5c" ns2:_="" ns3:_="">
    <xsd:import namespace="fc42cbfa-5a00-4c34-a641-8631d52a3b08"/>
    <xsd:import namespace="9e9cc577-1c42-4ca9-b526-dc9ef4f3583b"/>
    <xsd:element name="properties">
      <xsd:complexType>
        <xsd:sequence>
          <xsd:element name="documentManagement">
            <xsd:complexType>
              <xsd:all>
                <xsd:element ref="ns2:UpLoad_x0020_Date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42cbfa-5a00-4c34-a641-8631d52a3b08" elementFormDefault="qualified">
    <xsd:import namespace="http://schemas.microsoft.com/office/2006/documentManagement/types"/>
    <xsd:import namespace="http://schemas.microsoft.com/office/infopath/2007/PartnerControls"/>
    <xsd:element name="UpLoad_x0020_Date" ma:index="9" nillable="true" ma:displayName="UpLoad Date" ma:format="DateOnly" ma:internalName="UpLoad_x0020_Date">
      <xsd:simpleType>
        <xsd:restriction base="dms:DateTime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9cc577-1c42-4ca9-b526-dc9ef4f3583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1" ma:displayName="Title"/>
        <xsd:element ref="dc:subject" minOccurs="0" maxOccurs="1"/>
        <xsd:element ref="dc:description" minOccurs="0" maxOccurs="1" ma:index="2" ma:displayName="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8E7C070-2C58-4FE8-ABC0-A1F4FA39AE5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30ECC7D-0205-4BC0-A60C-0EA7BAEF836B}">
  <ds:schemaRefs>
    <ds:schemaRef ds:uri="9e9cc577-1c42-4ca9-b526-dc9ef4f3583b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fc42cbfa-5a00-4c34-a641-8631d52a3b08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AEC83B1-9F1F-4406-B6A5-DF57BCAD329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D111B48-3288-41C1-B979-C7B9D3BCCA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c42cbfa-5a00-4c34-a641-8631d52a3b08"/>
    <ds:schemaRef ds:uri="9e9cc577-1c42-4ca9-b526-dc9ef4f358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Instructions</vt:lpstr>
      <vt:lpstr>Trapezoidal Sizing Tool</vt:lpstr>
      <vt:lpstr>Parabolic Sizing Tool</vt:lpstr>
      <vt:lpstr>Reference Formulas, Charts</vt:lpstr>
      <vt:lpstr>Instructions!Print_Area</vt:lpstr>
      <vt:lpstr>'Parabolic Sizing Tool'!Print_Area</vt:lpstr>
      <vt:lpstr>'Trapezoidal Sizing Tool'!Print_Area</vt:lpstr>
    </vt:vector>
  </TitlesOfParts>
  <Company>USDA OCIO-ITS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Manning's Trapezoidal Rock Chute Design</dc:title>
  <dc:creator>Gail.Myers@md.nacdnet.net;MD NRCS ENG</dc:creator>
  <cp:lastModifiedBy>Dieguez, Jacob - NRCS, Annapolis, MD</cp:lastModifiedBy>
  <cp:lastPrinted>2018-12-31T17:38:24Z</cp:lastPrinted>
  <dcterms:created xsi:type="dcterms:W3CDTF">2010-03-01T20:15:44Z</dcterms:created>
  <dcterms:modified xsi:type="dcterms:W3CDTF">2020-05-19T20:44:41Z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0x010100130DE81FE51F2B4E923035298591B0DB</vt:lpwstr>
  </property>
</Properties>
</file>