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jacob.dieguez\OneDrive - USDA\SO Engineering\Design Spreadsheets\"/>
    </mc:Choice>
  </mc:AlternateContent>
  <xr:revisionPtr revIDLastSave="0" documentId="13_ncr:40009_{B2501898-44DA-40D8-8E5A-36749EAF40D0}" xr6:coauthVersionLast="44" xr6:coauthVersionMax="44" xr10:uidLastSave="{00000000-0000-0000-0000-000000000000}"/>
  <bookViews>
    <workbookView xWindow="22932" yWindow="-2580" windowWidth="23256" windowHeight="14160" tabRatio="763" xr2:uid="{00000000-000D-0000-FFFF-FFFF00000000}"/>
  </bookViews>
  <sheets>
    <sheet name="1. Contents" sheetId="6" r:id="rId1"/>
    <sheet name="2. Q_less than half full" sheetId="1" r:id="rId2"/>
    <sheet name="3. Q_more than half full" sheetId="2" r:id="rId3"/>
    <sheet name="4. Normal Depth_less than half" sheetId="3" r:id="rId4"/>
    <sheet name="5. Normal Depth_more than half" sheetId="4" r:id="rId5"/>
    <sheet name="6. Explanation of Variable n" sheetId="5" r:id="rId6"/>
  </sheets>
  <definedNames>
    <definedName name="_xlnm.Print_Area" localSheetId="1">'2. Q_less than half full'!$A$7:$R$66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4" l="1"/>
  <c r="C28" i="1"/>
  <c r="D47" i="1" s="1"/>
  <c r="H20" i="1"/>
  <c r="H16" i="1"/>
  <c r="H18" i="1"/>
  <c r="D45" i="1"/>
  <c r="C29" i="2"/>
  <c r="C32" i="2" s="1"/>
  <c r="H15" i="2"/>
  <c r="H17" i="2" s="1"/>
  <c r="H14" i="3"/>
  <c r="H16" i="3" s="1"/>
  <c r="H22" i="3"/>
  <c r="B30" i="3"/>
  <c r="F30" i="3" s="1"/>
  <c r="H14" i="4"/>
  <c r="H16" i="4" s="1"/>
  <c r="F32" i="4"/>
  <c r="F31" i="4"/>
  <c r="F30" i="4"/>
  <c r="F29" i="4"/>
  <c r="F27" i="4"/>
  <c r="F28" i="4" l="1"/>
  <c r="D39" i="1"/>
  <c r="H22" i="1"/>
  <c r="H24" i="1" s="1"/>
  <c r="B29" i="4"/>
  <c r="C29" i="4" s="1"/>
  <c r="B28" i="4"/>
  <c r="C28" i="4" s="1"/>
  <c r="G28" i="4" s="1"/>
  <c r="B30" i="4"/>
  <c r="C30" i="4" s="1"/>
  <c r="D30" i="4" s="1"/>
  <c r="B32" i="4"/>
  <c r="C32" i="4" s="1"/>
  <c r="B31" i="4"/>
  <c r="C31" i="4" s="1"/>
  <c r="D31" i="4" s="1"/>
  <c r="B27" i="4"/>
  <c r="C27" i="4" s="1"/>
  <c r="H19" i="2"/>
  <c r="H21" i="2" s="1"/>
  <c r="H23" i="2" s="1"/>
  <c r="C30" i="3"/>
  <c r="G30" i="3" s="1"/>
  <c r="C32" i="3"/>
  <c r="G32" i="3" s="1"/>
  <c r="C31" i="3"/>
  <c r="G31" i="3" s="1"/>
  <c r="C27" i="3"/>
  <c r="G27" i="3" s="1"/>
  <c r="D32" i="3"/>
  <c r="C28" i="3"/>
  <c r="G28" i="3" s="1"/>
  <c r="C29" i="3"/>
  <c r="D29" i="3" s="1"/>
  <c r="B27" i="3"/>
  <c r="F27" i="3" s="1"/>
  <c r="B31" i="3"/>
  <c r="F31" i="3" s="1"/>
  <c r="B32" i="3"/>
  <c r="F32" i="3" s="1"/>
  <c r="D41" i="1"/>
  <c r="B28" i="3"/>
  <c r="F28" i="3" s="1"/>
  <c r="B29" i="3"/>
  <c r="F29" i="3" s="1"/>
  <c r="D43" i="1"/>
  <c r="C30" i="1" s="1"/>
  <c r="C32" i="1" s="1"/>
  <c r="D31" i="3" l="1"/>
  <c r="H26" i="1"/>
  <c r="H28" i="1" s="1"/>
  <c r="H30" i="1" s="1"/>
  <c r="H32" i="1" s="1"/>
  <c r="H33" i="2"/>
  <c r="D32" i="4"/>
  <c r="G32" i="4"/>
  <c r="D27" i="4"/>
  <c r="G27" i="4"/>
  <c r="G29" i="4"/>
  <c r="D29" i="4"/>
  <c r="H34" i="1"/>
  <c r="D27" i="3"/>
  <c r="H27" i="3" s="1"/>
  <c r="I27" i="3" s="1"/>
  <c r="D28" i="3"/>
  <c r="H28" i="3" s="1"/>
  <c r="I28" i="3" s="1"/>
  <c r="H25" i="2"/>
  <c r="H27" i="2" s="1"/>
  <c r="H29" i="2" s="1"/>
  <c r="H31" i="2" s="1"/>
  <c r="D28" i="4"/>
  <c r="H28" i="4" s="1"/>
  <c r="I28" i="4" s="1"/>
  <c r="H31" i="3"/>
  <c r="I31" i="3" s="1"/>
  <c r="H32" i="3"/>
  <c r="I32" i="3" s="1"/>
  <c r="D30" i="3"/>
  <c r="H30" i="3" s="1"/>
  <c r="I30" i="3" s="1"/>
  <c r="G31" i="4"/>
  <c r="H31" i="4" s="1"/>
  <c r="I31" i="4" s="1"/>
  <c r="G29" i="3"/>
  <c r="H29" i="3" s="1"/>
  <c r="I29" i="3" s="1"/>
  <c r="G30" i="4"/>
  <c r="H30" i="4" s="1"/>
  <c r="I30" i="4" s="1"/>
  <c r="H27" i="4" l="1"/>
  <c r="I27" i="4" s="1"/>
  <c r="H32" i="4"/>
  <c r="I32" i="4" s="1"/>
  <c r="H29" i="4"/>
  <c r="I29" i="4" s="1"/>
</calcChain>
</file>

<file path=xl/sharedStrings.xml><?xml version="1.0" encoding="utf-8"?>
<sst xmlns="http://schemas.openxmlformats.org/spreadsheetml/2006/main" count="348" uniqueCount="143">
  <si>
    <t>Partially Full Pipe Flow Calculations  -  U.S. Units</t>
  </si>
  <si>
    <t>I. Calculation of Discharge, Q, and average velocity, V</t>
  </si>
  <si>
    <t xml:space="preserve">   Equations used for calculations:</t>
  </si>
  <si>
    <t>r = D/2</t>
  </si>
  <si>
    <r>
      <t>Instructions</t>
    </r>
    <r>
      <rPr>
        <b/>
        <i/>
        <sz val="12"/>
        <rFont val="Arial"/>
        <family val="2"/>
      </rPr>
      <t>:</t>
    </r>
    <r>
      <rPr>
        <i/>
        <sz val="12"/>
        <rFont val="Arial"/>
        <family val="2"/>
      </rPr>
      <t xml:space="preserve"> </t>
    </r>
    <r>
      <rPr>
        <i/>
        <sz val="11"/>
        <rFont val="Arial"/>
        <family val="2"/>
      </rPr>
      <t xml:space="preserve"> Enter values in blue boxes.  Spreadsheet calculates values in yellow boxes</t>
    </r>
  </si>
  <si>
    <t>h = y</t>
  </si>
  <si>
    <t>Inputs</t>
  </si>
  <si>
    <t>Calculations</t>
  </si>
  <si>
    <r>
      <t xml:space="preserve">Pipe Diameter, </t>
    </r>
    <r>
      <rPr>
        <b/>
        <sz val="12"/>
        <rFont val="Arial"/>
        <family val="2"/>
      </rPr>
      <t>D</t>
    </r>
    <r>
      <rPr>
        <sz val="10"/>
        <rFont val="Arial"/>
        <family val="2"/>
      </rPr>
      <t xml:space="preserve"> =</t>
    </r>
  </si>
  <si>
    <t>in</t>
  </si>
  <si>
    <t>ft</t>
  </si>
  <si>
    <r>
      <t xml:space="preserve">Depth of flow, </t>
    </r>
    <r>
      <rPr>
        <b/>
        <sz val="12"/>
        <rFont val="Arial"/>
        <family val="2"/>
      </rPr>
      <t>y</t>
    </r>
    <r>
      <rPr>
        <sz val="10"/>
        <rFont val="Arial"/>
        <family val="2"/>
      </rPr>
      <t xml:space="preserve"> =</t>
    </r>
  </si>
  <si>
    <r>
      <t xml:space="preserve">Pipe Radius, </t>
    </r>
    <r>
      <rPr>
        <b/>
        <sz val="12"/>
        <rFont val="Arial"/>
        <family val="2"/>
      </rPr>
      <t>r</t>
    </r>
    <r>
      <rPr>
        <sz val="10"/>
        <rFont val="Arial"/>
        <family val="2"/>
      </rPr>
      <t xml:space="preserve"> =</t>
    </r>
  </si>
  <si>
    <r>
      <t xml:space="preserve">     (must have y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D/2)</t>
    </r>
  </si>
  <si>
    <r>
      <t xml:space="preserve">Circ. Segment Height, </t>
    </r>
    <r>
      <rPr>
        <b/>
        <sz val="12"/>
        <rFont val="Arial"/>
        <family val="2"/>
      </rPr>
      <t>h</t>
    </r>
    <r>
      <rPr>
        <sz val="10"/>
        <rFont val="Arial"/>
        <family val="2"/>
      </rPr>
      <t xml:space="preserve"> =</t>
    </r>
  </si>
  <si>
    <t>Manning</t>
  </si>
  <si>
    <r>
      <t xml:space="preserve">roughness, </t>
    </r>
    <r>
      <rPr>
        <b/>
        <sz val="12"/>
        <rFont val="Arial"/>
        <family val="2"/>
      </rPr>
      <t>n</t>
    </r>
    <r>
      <rPr>
        <sz val="10"/>
        <rFont val="Arial"/>
        <family val="2"/>
      </rPr>
      <t xml:space="preserve"> =</t>
    </r>
  </si>
  <si>
    <r>
      <t xml:space="preserve">Central Angle, </t>
    </r>
    <r>
      <rPr>
        <b/>
        <sz val="12"/>
        <rFont val="Symbol"/>
        <family val="1"/>
        <charset val="2"/>
      </rPr>
      <t>q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=</t>
    </r>
  </si>
  <si>
    <t>radians</t>
  </si>
  <si>
    <t>Channel bottom</t>
  </si>
  <si>
    <r>
      <t xml:space="preserve">Cross-Sect. Area, </t>
    </r>
    <r>
      <rPr>
        <b/>
        <sz val="12"/>
        <rFont val="Arial"/>
        <family val="2"/>
      </rPr>
      <t>A</t>
    </r>
    <r>
      <rPr>
        <sz val="10"/>
        <rFont val="Arial"/>
        <family val="2"/>
      </rPr>
      <t xml:space="preserve"> =</t>
    </r>
  </si>
  <si>
    <r>
      <t>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</si>
  <si>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R = A/P</t>
  </si>
  <si>
    <t>(hydraulic radius)</t>
  </si>
  <si>
    <r>
      <t xml:space="preserve">slope, </t>
    </r>
    <r>
      <rPr>
        <b/>
        <sz val="12"/>
        <rFont val="Arial"/>
        <family val="2"/>
      </rPr>
      <t>S</t>
    </r>
    <r>
      <rPr>
        <sz val="10"/>
        <rFont val="Arial"/>
        <family val="2"/>
      </rPr>
      <t xml:space="preserve"> =</t>
    </r>
  </si>
  <si>
    <t>ft/ft</t>
  </si>
  <si>
    <r>
      <t xml:space="preserve">Wetted Perimeter, </t>
    </r>
    <r>
      <rPr>
        <b/>
        <sz val="12"/>
        <rFont val="Arial"/>
        <family val="2"/>
      </rPr>
      <t>P</t>
    </r>
    <r>
      <rPr>
        <sz val="10"/>
        <rFont val="Arial"/>
        <family val="2"/>
      </rPr>
      <t xml:space="preserve"> =</t>
    </r>
  </si>
  <si>
    <r>
      <t>Q = (1.49/n)(A)(R</t>
    </r>
    <r>
      <rPr>
        <vertAlign val="superscript"/>
        <sz val="14"/>
        <rFont val="Arial"/>
        <family val="2"/>
      </rPr>
      <t>2/3</t>
    </r>
    <r>
      <rPr>
        <sz val="14"/>
        <rFont val="Arial"/>
        <family val="2"/>
      </rPr>
      <t>)(S</t>
    </r>
    <r>
      <rPr>
        <vertAlign val="superscript"/>
        <sz val="14"/>
        <rFont val="Arial"/>
        <family val="2"/>
      </rPr>
      <t>1/2</t>
    </r>
    <r>
      <rPr>
        <sz val="14"/>
        <rFont val="Arial"/>
        <family val="2"/>
      </rPr>
      <t>)</t>
    </r>
  </si>
  <si>
    <t xml:space="preserve">  (Manning Equation)</t>
  </si>
  <si>
    <r>
      <t xml:space="preserve">Hydraulic Radius, </t>
    </r>
    <r>
      <rPr>
        <b/>
        <sz val="12"/>
        <rFont val="Arial"/>
        <family val="2"/>
      </rPr>
      <t>R</t>
    </r>
    <r>
      <rPr>
        <sz val="10"/>
        <rFont val="Arial"/>
        <family val="2"/>
      </rPr>
      <t xml:space="preserve"> =</t>
    </r>
  </si>
  <si>
    <t xml:space="preserve">V = Q/A </t>
  </si>
  <si>
    <r>
      <t xml:space="preserve">Discharge, </t>
    </r>
    <r>
      <rPr>
        <b/>
        <sz val="12"/>
        <rFont val="Arial"/>
        <family val="2"/>
      </rPr>
      <t>Q</t>
    </r>
    <r>
      <rPr>
        <sz val="10"/>
        <rFont val="Arial"/>
        <family val="2"/>
      </rPr>
      <t xml:space="preserve"> =</t>
    </r>
  </si>
  <si>
    <t>cfs</t>
  </si>
  <si>
    <r>
      <t xml:space="preserve">Ave. Velocity, </t>
    </r>
    <r>
      <rPr>
        <b/>
        <sz val="12"/>
        <rFont val="Arial"/>
        <family val="2"/>
      </rPr>
      <t>V</t>
    </r>
    <r>
      <rPr>
        <sz val="10"/>
        <rFont val="Arial"/>
        <family val="2"/>
      </rPr>
      <t xml:space="preserve"> =</t>
    </r>
  </si>
  <si>
    <t>ft/sec</t>
  </si>
  <si>
    <r>
      <t>n/n</t>
    </r>
    <r>
      <rPr>
        <vertAlign val="subscript"/>
        <sz val="10"/>
        <rFont val="Arial"/>
        <family val="2"/>
      </rPr>
      <t>full</t>
    </r>
    <r>
      <rPr>
        <sz val="10"/>
        <rFont val="Arial"/>
        <family val="2"/>
      </rPr>
      <t xml:space="preserve"> =</t>
    </r>
  </si>
  <si>
    <t>II. Calculation of Discharge, Q, and average velocity, V</t>
  </si>
  <si>
    <t>h = 2r - y</t>
  </si>
  <si>
    <r>
      <t xml:space="preserve">     (must have y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D/2)</t>
    </r>
  </si>
  <si>
    <t>Full Pipe Manning</t>
  </si>
  <si>
    <r>
      <t>roughness,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n</t>
    </r>
    <r>
      <rPr>
        <b/>
        <vertAlign val="subscript"/>
        <sz val="12"/>
        <rFont val="Arial"/>
        <family val="2"/>
      </rPr>
      <t>full</t>
    </r>
    <r>
      <rPr>
        <sz val="10"/>
        <rFont val="Arial"/>
        <family val="2"/>
      </rPr>
      <t xml:space="preserve"> =</t>
    </r>
  </si>
  <si>
    <r>
      <t xml:space="preserve">Central Angle, </t>
    </r>
    <r>
      <rPr>
        <b/>
        <sz val="12"/>
        <rFont val="Symbol"/>
        <family val="1"/>
        <charset val="2"/>
      </rPr>
      <t>q</t>
    </r>
    <r>
      <rPr>
        <sz val="10"/>
        <rFont val="Arial"/>
        <family val="2"/>
      </rPr>
      <t xml:space="preserve"> =</t>
    </r>
  </si>
  <si>
    <t>Partially Full Manning</t>
  </si>
  <si>
    <t>III. Calculation of Normal Depth for Pipes Less Than Half Full</t>
  </si>
  <si>
    <r>
      <t xml:space="preserve">Pipe Diameter, </t>
    </r>
    <r>
      <rPr>
        <b/>
        <sz val="10"/>
        <rFont val="Arial"/>
        <family val="2"/>
      </rPr>
      <t>D</t>
    </r>
    <r>
      <rPr>
        <sz val="10"/>
        <rFont val="Arial"/>
        <family val="2"/>
      </rPr>
      <t xml:space="preserve"> =</t>
    </r>
  </si>
  <si>
    <r>
      <t>Pipe radius,</t>
    </r>
    <r>
      <rPr>
        <b/>
        <sz val="10"/>
        <rFont val="Arial"/>
        <family val="2"/>
      </rPr>
      <t xml:space="preserve"> r</t>
    </r>
    <r>
      <rPr>
        <sz val="10"/>
        <rFont val="Arial"/>
        <family val="2"/>
      </rPr>
      <t xml:space="preserve"> =</t>
    </r>
  </si>
  <si>
    <r>
      <t xml:space="preserve">Channel bottom slope, </t>
    </r>
    <r>
      <rPr>
        <b/>
        <sz val="12"/>
        <rFont val="Arial"/>
        <family val="2"/>
      </rPr>
      <t>S</t>
    </r>
    <r>
      <rPr>
        <sz val="10"/>
        <rFont val="Arial"/>
        <family val="2"/>
      </rPr>
      <t xml:space="preserve"> =</t>
    </r>
  </si>
  <si>
    <t>The Manning equation can be rearranged to:</t>
  </si>
  <si>
    <r>
      <t xml:space="preserve">Volumetric Flow Rate, </t>
    </r>
    <r>
      <rPr>
        <b/>
        <sz val="12"/>
        <rFont val="Arial"/>
        <family val="2"/>
      </rPr>
      <t>Q</t>
    </r>
    <r>
      <rPr>
        <sz val="10"/>
        <rFont val="Arial"/>
        <family val="2"/>
      </rPr>
      <t xml:space="preserve"> =</t>
    </r>
  </si>
  <si>
    <t>Iterative (trial &amp; error) Solution:</t>
  </si>
  <si>
    <r>
      <t>y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,ft</t>
    </r>
  </si>
  <si>
    <t>h, ft</t>
  </si>
  <si>
    <r>
      <t>q</t>
    </r>
    <r>
      <rPr>
        <sz val="10"/>
        <rFont val="Arial"/>
        <family val="2"/>
      </rPr>
      <t>, radians</t>
    </r>
  </si>
  <si>
    <r>
      <t>A, 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</si>
  <si>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P, ft</t>
  </si>
  <si>
    <t>IV. Calculation of Normal Depth for Pipes More Than Half Full</t>
  </si>
  <si>
    <r>
      <t>Pipe radius,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r</t>
    </r>
    <r>
      <rPr>
        <sz val="10"/>
        <rFont val="Arial"/>
        <family val="2"/>
      </rPr>
      <t xml:space="preserve"> =</t>
    </r>
  </si>
  <si>
    <t xml:space="preserve">  (accurate to 3 significant figures)</t>
  </si>
  <si>
    <r>
      <t xml:space="preserve">   Equations used to calculate</t>
    </r>
    <r>
      <rPr>
        <b/>
        <sz val="12"/>
        <rFont val="Arial"/>
        <family val="2"/>
      </rPr>
      <t xml:space="preserve"> n/n</t>
    </r>
    <r>
      <rPr>
        <b/>
        <vertAlign val="subscript"/>
        <sz val="12"/>
        <rFont val="Arial"/>
        <family val="2"/>
      </rPr>
      <t>full</t>
    </r>
    <r>
      <rPr>
        <sz val="10"/>
        <rFont val="Arial"/>
        <family val="2"/>
      </rPr>
      <t xml:space="preserve">:  </t>
    </r>
  </si>
  <si>
    <r>
      <t xml:space="preserve">                 </t>
    </r>
    <r>
      <rPr>
        <b/>
        <sz val="12"/>
        <rFont val="Arial"/>
        <family val="2"/>
      </rPr>
      <t>n/n</t>
    </r>
    <r>
      <rPr>
        <b/>
        <vertAlign val="subscript"/>
        <sz val="12"/>
        <rFont val="Arial"/>
        <family val="2"/>
      </rPr>
      <t>full</t>
    </r>
    <r>
      <rPr>
        <sz val="10"/>
        <rFont val="Arial"/>
        <family val="2"/>
      </rPr>
      <t xml:space="preserve">  =</t>
    </r>
  </si>
  <si>
    <r>
      <t xml:space="preserve">   NOTE: For Q = 18 cfs, this set of calculations shows that y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= 2.52 ft</t>
    </r>
  </si>
  <si>
    <t>n</t>
  </si>
  <si>
    <r>
      <t>Equation used for n/n</t>
    </r>
    <r>
      <rPr>
        <vertAlign val="subscript"/>
        <sz val="12"/>
        <rFont val="Arial"/>
        <family val="2"/>
      </rPr>
      <t>full</t>
    </r>
    <r>
      <rPr>
        <sz val="12"/>
        <rFont val="Arial"/>
        <family val="2"/>
      </rPr>
      <t xml:space="preserve">:  </t>
    </r>
    <r>
      <rPr>
        <b/>
        <sz val="12"/>
        <rFont val="Arial"/>
        <family val="2"/>
      </rPr>
      <t>n/n</t>
    </r>
    <r>
      <rPr>
        <b/>
        <vertAlign val="subscript"/>
        <sz val="12"/>
        <rFont val="Arial"/>
        <family val="2"/>
      </rPr>
      <t>full</t>
    </r>
    <r>
      <rPr>
        <b/>
        <sz val="12"/>
        <rFont val="Arial"/>
        <family val="2"/>
      </rPr>
      <t xml:space="preserve"> = 1.25 - (y/D -0.5)*0.5    </t>
    </r>
    <r>
      <rPr>
        <sz val="12"/>
        <rFont val="Arial"/>
        <family val="2"/>
      </rPr>
      <t xml:space="preserve">(for 0.5 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  y/D 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  1)</t>
    </r>
  </si>
  <si>
    <r>
      <t xml:space="preserve">Manning roughness, </t>
    </r>
    <r>
      <rPr>
        <b/>
        <sz val="12"/>
        <rFont val="Arial"/>
        <family val="2"/>
      </rPr>
      <t>n</t>
    </r>
    <r>
      <rPr>
        <b/>
        <vertAlign val="subscript"/>
        <sz val="12"/>
        <rFont val="Arial"/>
        <family val="2"/>
      </rPr>
      <t>full</t>
    </r>
    <r>
      <rPr>
        <sz val="10"/>
        <rFont val="Arial"/>
        <family val="2"/>
      </rPr>
      <t xml:space="preserve"> =</t>
    </r>
  </si>
  <si>
    <t>F</t>
  </si>
  <si>
    <r>
      <t xml:space="preserve">   NOTE:</t>
    </r>
    <r>
      <rPr>
        <sz val="12"/>
        <rFont val="Arial"/>
        <family val="2"/>
      </rPr>
      <t xml:space="preserve">  For 0.5 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  y/D  </t>
    </r>
    <r>
      <rPr>
        <u/>
        <sz val="12"/>
        <rFont val="Arial"/>
        <family val="2"/>
      </rPr>
      <t>&lt;</t>
    </r>
    <r>
      <rPr>
        <sz val="12"/>
        <rFont val="Arial"/>
        <family val="2"/>
      </rPr>
      <t xml:space="preserve">  1 :  n/n</t>
    </r>
    <r>
      <rPr>
        <vertAlign val="subscript"/>
        <sz val="12"/>
        <rFont val="Arial"/>
        <family val="2"/>
      </rPr>
      <t>full</t>
    </r>
    <r>
      <rPr>
        <sz val="12"/>
        <rFont val="Arial"/>
        <family val="2"/>
      </rPr>
      <t xml:space="preserve"> = 1.25 - (y/D - 0.5)*0.5   (see graph below)</t>
    </r>
  </si>
  <si>
    <r>
      <t>y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/D</t>
    </r>
  </si>
  <si>
    <r>
      <t xml:space="preserve">0 &lt; y/D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0.03</t>
    </r>
  </si>
  <si>
    <r>
      <t xml:space="preserve">0.03 &lt; y/D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0.1</t>
    </r>
  </si>
  <si>
    <r>
      <t xml:space="preserve">0.1 &lt; y/D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0.2</t>
    </r>
  </si>
  <si>
    <r>
      <t xml:space="preserve">0.2 &lt; y/D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0.3</t>
    </r>
  </si>
  <si>
    <r>
      <t xml:space="preserve">0.3 &lt; y/D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0.5</t>
    </r>
  </si>
  <si>
    <r>
      <t xml:space="preserve">If  0 &lt; y/D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0.03,  then n/n</t>
    </r>
    <r>
      <rPr>
        <vertAlign val="subscript"/>
        <sz val="10"/>
        <rFont val="Arial"/>
        <family val="2"/>
      </rPr>
      <t>full</t>
    </r>
    <r>
      <rPr>
        <sz val="10"/>
        <rFont val="Arial"/>
        <family val="2"/>
      </rPr>
      <t xml:space="preserve"> =</t>
    </r>
  </si>
  <si>
    <r>
      <t xml:space="preserve">If  0.03 &lt; y/D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0.1,  then n/n</t>
    </r>
    <r>
      <rPr>
        <vertAlign val="subscript"/>
        <sz val="10"/>
        <rFont val="Arial"/>
        <family val="2"/>
      </rPr>
      <t>full</t>
    </r>
    <r>
      <rPr>
        <sz val="10"/>
        <rFont val="Arial"/>
        <family val="2"/>
      </rPr>
      <t xml:space="preserve"> =</t>
    </r>
  </si>
  <si>
    <r>
      <t xml:space="preserve">If  0.1 &lt; y/D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0.2,  then n/n</t>
    </r>
    <r>
      <rPr>
        <vertAlign val="subscript"/>
        <sz val="10"/>
        <rFont val="Arial"/>
        <family val="2"/>
      </rPr>
      <t>full</t>
    </r>
    <r>
      <rPr>
        <sz val="10"/>
        <rFont val="Arial"/>
        <family val="2"/>
      </rPr>
      <t xml:space="preserve"> =</t>
    </r>
  </si>
  <si>
    <r>
      <t xml:space="preserve">If  0.2 &lt; y/D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0.3,  then n/n</t>
    </r>
    <r>
      <rPr>
        <vertAlign val="subscript"/>
        <sz val="10"/>
        <rFont val="Arial"/>
        <family val="2"/>
      </rPr>
      <t>full</t>
    </r>
    <r>
      <rPr>
        <sz val="10"/>
        <rFont val="Arial"/>
        <family val="2"/>
      </rPr>
      <t xml:space="preserve"> =</t>
    </r>
  </si>
  <si>
    <r>
      <t xml:space="preserve">If  0.3 &lt; y/D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0.5,  then n/n</t>
    </r>
    <r>
      <rPr>
        <vertAlign val="subscript"/>
        <sz val="10"/>
        <rFont val="Arial"/>
        <family val="2"/>
      </rPr>
      <t>full</t>
    </r>
    <r>
      <rPr>
        <sz val="10"/>
        <rFont val="Arial"/>
        <family val="2"/>
      </rPr>
      <t xml:space="preserve"> =</t>
    </r>
  </si>
  <si>
    <t>The cross-sectional area, wetted perimeter, and hydraulic radius for partially full pipe flow can be</t>
  </si>
  <si>
    <t>calculated using the geometric/trigonometric equations that are shown on the accompanying</t>
  </si>
  <si>
    <t>worksheets.  It seems logical that the cross-sectional area and hydraulic radius calculated in</t>
  </si>
  <si>
    <t>this way could be used in the Manning equation to calculate flow rate, velocity and/or normal</t>
  </si>
  <si>
    <t>depth for partially full pipe flow, using a Manning roughness value that has been determined for</t>
  </si>
  <si>
    <t>full pipe flow for the given pipe material.  This method is, in fact, used in some online calculators</t>
  </si>
  <si>
    <t>and it is presented as the approach to use for this type of calculation by various sources.</t>
  </si>
  <si>
    <t>Unfortunately, by the mid twentieth century, it had been observed that measured flow rates in</t>
  </si>
  <si>
    <t>partially full pipe flow don't agree with those calculated using the method described above.</t>
  </si>
  <si>
    <r>
      <t xml:space="preserve">In his 1946 article [ "Design of Sewers to Facilitate Flow," </t>
    </r>
    <r>
      <rPr>
        <i/>
        <sz val="10"/>
        <rFont val="Arial"/>
        <family val="2"/>
      </rPr>
      <t>Sewage Works Journal</t>
    </r>
    <r>
      <rPr>
        <sz val="10"/>
        <rFont val="Arial"/>
        <family val="2"/>
      </rPr>
      <t>, 18 (3) ],</t>
    </r>
  </si>
  <si>
    <t>T.R. Camp developed a method for improving the agreement partially full pipe flow calculations</t>
  </si>
  <si>
    <t>with measured values, by using a variation in Manning roughness coefficient with depth of flow.</t>
  </si>
  <si>
    <t>The work of T.R. Camp led to the partially full pipe flow graph shown below, which shows the</t>
  </si>
  <si>
    <r>
      <t>the variation in n/n</t>
    </r>
    <r>
      <rPr>
        <vertAlign val="subscript"/>
        <sz val="10"/>
        <rFont val="Arial"/>
        <family val="2"/>
      </rPr>
      <t>full</t>
    </r>
    <r>
      <rPr>
        <sz val="10"/>
        <rFont val="Arial"/>
        <family val="2"/>
      </rPr>
      <t>, Q/Q</t>
    </r>
    <r>
      <rPr>
        <vertAlign val="subscript"/>
        <sz val="10"/>
        <rFont val="Arial"/>
        <family val="2"/>
      </rPr>
      <t>full</t>
    </r>
    <r>
      <rPr>
        <sz val="10"/>
        <rFont val="Arial"/>
        <family val="2"/>
      </rPr>
      <t>, and V/V</t>
    </r>
    <r>
      <rPr>
        <vertAlign val="subscript"/>
        <sz val="10"/>
        <rFont val="Arial"/>
        <family val="2"/>
      </rPr>
      <t>full</t>
    </r>
    <r>
      <rPr>
        <sz val="10"/>
        <rFont val="Arial"/>
        <family val="2"/>
      </rPr>
      <t xml:space="preserve"> with the ratio of depth of flow to pipe diameter (y/D).</t>
    </r>
  </si>
  <si>
    <t>This graph has been used in several publications of the American Society of Civil Engineers,</t>
  </si>
  <si>
    <t>the Water Pollution Control Federation, and the Water Environment Federation from 1969 through</t>
  </si>
  <si>
    <t>1992.  The n/nfull variation shown in this graph is used in the partially full pipe flow calculations</t>
  </si>
  <si>
    <t>in this spreadsheet.</t>
  </si>
  <si>
    <t>Why use a model with variable Manning roughness, n, for partially full pipe flow?</t>
  </si>
  <si>
    <t xml:space="preserve">  1.1 + (y/D - 0.03)(12/7)</t>
  </si>
  <si>
    <t xml:space="preserve">  1.22 + (y/D - 0.1)(0.6)</t>
  </si>
  <si>
    <t xml:space="preserve">  1.29 - (y/D - 0.3)(0.2)</t>
  </si>
  <si>
    <r>
      <t xml:space="preserve">    </t>
    </r>
    <r>
      <rPr>
        <b/>
        <sz val="12"/>
        <rFont val="Arial"/>
        <family val="2"/>
      </rPr>
      <t>n</t>
    </r>
    <r>
      <rPr>
        <sz val="10"/>
        <rFont val="Arial"/>
        <family val="2"/>
      </rPr>
      <t xml:space="preserve"> =</t>
    </r>
  </si>
  <si>
    <r>
      <t xml:space="preserve">                   </t>
    </r>
    <r>
      <rPr>
        <b/>
        <sz val="12"/>
        <rFont val="Arial"/>
        <family val="2"/>
      </rPr>
      <t>n/n</t>
    </r>
    <r>
      <rPr>
        <b/>
        <vertAlign val="subscript"/>
        <sz val="12"/>
        <rFont val="Arial"/>
        <family val="2"/>
      </rPr>
      <t>full</t>
    </r>
    <r>
      <rPr>
        <sz val="10"/>
        <rFont val="Arial"/>
        <family val="2"/>
      </rPr>
      <t xml:space="preserve">  =</t>
    </r>
  </si>
  <si>
    <r>
      <t xml:space="preserve">                      </t>
    </r>
    <r>
      <rPr>
        <b/>
        <sz val="12"/>
        <rFont val="Arial"/>
        <family val="2"/>
      </rPr>
      <t>y/D</t>
    </r>
    <r>
      <rPr>
        <sz val="10"/>
        <rFont val="Arial"/>
        <family val="2"/>
      </rPr>
      <t xml:space="preserve">  =</t>
    </r>
  </si>
  <si>
    <r>
      <t>pipe % full [(A/A</t>
    </r>
    <r>
      <rPr>
        <vertAlign val="subscript"/>
        <sz val="10"/>
        <rFont val="Arial"/>
        <family val="2"/>
      </rPr>
      <t>full</t>
    </r>
    <r>
      <rPr>
        <sz val="10"/>
        <rFont val="Arial"/>
        <family val="2"/>
      </rPr>
      <t xml:space="preserve">)*100%] = </t>
    </r>
  </si>
  <si>
    <r>
      <t xml:space="preserve">        pipe % full [(A/A</t>
    </r>
    <r>
      <rPr>
        <vertAlign val="subscript"/>
        <sz val="10"/>
        <rFont val="Arial"/>
        <family val="2"/>
      </rPr>
      <t>full</t>
    </r>
    <r>
      <rPr>
        <sz val="10"/>
        <rFont val="Arial"/>
        <family val="2"/>
      </rPr>
      <t xml:space="preserve">)*100%] = </t>
    </r>
  </si>
  <si>
    <t xml:space="preserve">  1 + (y/D)(1/0.3)</t>
  </si>
  <si>
    <t>Workbook Contents</t>
  </si>
  <si>
    <t>Click on tabs at the bottom of the screen to access the following:</t>
  </si>
  <si>
    <r>
      <rPr>
        <b/>
        <sz val="12"/>
        <rFont val="Arial"/>
        <family val="2"/>
      </rPr>
      <t>Tab 1.</t>
    </r>
    <r>
      <rPr>
        <sz val="12"/>
        <rFont val="Arial"/>
        <family val="2"/>
      </rPr>
      <t xml:space="preserve"> Contents (current tab)</t>
    </r>
  </si>
  <si>
    <r>
      <rPr>
        <b/>
        <sz val="12"/>
        <rFont val="Arial"/>
        <family val="2"/>
      </rPr>
      <t>Tab 2.</t>
    </r>
    <r>
      <rPr>
        <sz val="12"/>
        <rFont val="Arial"/>
        <family val="2"/>
      </rPr>
      <t xml:space="preserve"> Q Less Than half Full</t>
    </r>
  </si>
  <si>
    <r>
      <rPr>
        <b/>
        <sz val="12"/>
        <rFont val="Arial"/>
        <family val="2"/>
      </rPr>
      <t>Tab 3.</t>
    </r>
    <r>
      <rPr>
        <sz val="12"/>
        <rFont val="Arial"/>
        <family val="2"/>
      </rPr>
      <t xml:space="preserve"> Q More Than Half Full</t>
    </r>
  </si>
  <si>
    <r>
      <rPr>
        <b/>
        <sz val="12"/>
        <rFont val="Arial"/>
        <family val="2"/>
      </rPr>
      <t>Tab 4.</t>
    </r>
    <r>
      <rPr>
        <sz val="12"/>
        <rFont val="Arial"/>
        <family val="2"/>
      </rPr>
      <t xml:space="preserve"> Normal Depth Less Than Half full</t>
    </r>
  </si>
  <si>
    <r>
      <rPr>
        <b/>
        <sz val="12"/>
        <rFont val="Arial"/>
        <family val="2"/>
      </rPr>
      <t>Tab 5.</t>
    </r>
    <r>
      <rPr>
        <sz val="12"/>
        <rFont val="Arial"/>
        <family val="2"/>
      </rPr>
      <t xml:space="preserve"> Normal Depth More Than Half Full</t>
    </r>
  </si>
  <si>
    <r>
      <rPr>
        <b/>
        <sz val="12"/>
        <rFont val="Arial"/>
        <family val="2"/>
      </rPr>
      <t>Tab 6.</t>
    </r>
    <r>
      <rPr>
        <sz val="12"/>
        <rFont val="Arial"/>
        <family val="2"/>
      </rPr>
      <t xml:space="preserve"> Rationale for Variable n</t>
    </r>
  </si>
  <si>
    <t xml:space="preserve">    for pipes more than half full</t>
  </si>
  <si>
    <t>This workbook is provided "as is", without warranty of any kind, express or</t>
  </si>
  <si>
    <t>implied.</t>
  </si>
  <si>
    <r>
      <t>(A*R</t>
    </r>
    <r>
      <rPr>
        <b/>
        <vertAlign val="superscript"/>
        <sz val="10"/>
        <rFont val="Arial"/>
        <family val="2"/>
      </rPr>
      <t>2/3</t>
    </r>
    <r>
      <rPr>
        <b/>
        <sz val="10"/>
        <rFont val="Arial"/>
        <family val="2"/>
      </rPr>
      <t>)/n</t>
    </r>
  </si>
  <si>
    <r>
      <t xml:space="preserve">       Q/(1.49*S</t>
    </r>
    <r>
      <rPr>
        <vertAlign val="superscript"/>
        <sz val="10"/>
        <rFont val="Arial"/>
        <family val="2"/>
      </rPr>
      <t>1/2</t>
    </r>
    <r>
      <rPr>
        <sz val="10"/>
        <rFont val="Arial"/>
        <family val="2"/>
      </rPr>
      <t xml:space="preserve">)  = </t>
    </r>
  </si>
  <si>
    <t xml:space="preserve">  =  target value</t>
  </si>
  <si>
    <t>difference from</t>
  </si>
  <si>
    <t>target value</t>
  </si>
  <si>
    <r>
      <t xml:space="preserve">       (A*R</t>
    </r>
    <r>
      <rPr>
        <vertAlign val="superscript"/>
        <sz val="10"/>
        <rFont val="Arial"/>
        <family val="2"/>
      </rPr>
      <t>2/3</t>
    </r>
    <r>
      <rPr>
        <sz val="10"/>
        <rFont val="Arial"/>
        <family val="2"/>
      </rPr>
      <t>)/n as close to the target value as possible)</t>
    </r>
  </si>
  <si>
    <r>
      <t>( Select values of y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, to find the value of y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that makes</t>
    </r>
  </si>
  <si>
    <r>
      <t xml:space="preserve">     Q/(1.49*S</t>
    </r>
    <r>
      <rPr>
        <b/>
        <vertAlign val="superscript"/>
        <sz val="10"/>
        <rFont val="Arial"/>
        <family val="2"/>
      </rPr>
      <t>1/2</t>
    </r>
    <r>
      <rPr>
        <b/>
        <sz val="10"/>
        <rFont val="Arial"/>
        <family val="2"/>
      </rPr>
      <t>)  =  (A*R</t>
    </r>
    <r>
      <rPr>
        <b/>
        <vertAlign val="superscript"/>
        <sz val="10"/>
        <rFont val="Arial"/>
        <family val="2"/>
      </rPr>
      <t>2/3</t>
    </r>
    <r>
      <rPr>
        <b/>
        <sz val="10"/>
        <rFont val="Arial"/>
        <family val="2"/>
      </rPr>
      <t>)/n</t>
    </r>
  </si>
  <si>
    <r>
      <t>for (A*R</t>
    </r>
    <r>
      <rPr>
        <vertAlign val="superscript"/>
        <sz val="10"/>
        <rFont val="Arial"/>
        <family val="2"/>
      </rPr>
      <t>2/3</t>
    </r>
    <r>
      <rPr>
        <sz val="10"/>
        <rFont val="Arial"/>
        <family val="2"/>
      </rPr>
      <t>)/n</t>
    </r>
  </si>
  <si>
    <t>Copyright © 2011 Harlan H. Bengtson. All Rights Reserved.</t>
  </si>
  <si>
    <t>Copyright © 2011  Harlan H. Bengtson. All Rights Reserved.</t>
  </si>
  <si>
    <r>
      <t xml:space="preserve">   NOTE: For Q = 1 cfs, this set of calculations shows that y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= 0.35 ft (accurate to 2 signif. Figures)</t>
    </r>
  </si>
  <si>
    <r>
      <t>because the "difference from target value" is less for y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= 0.35 than for y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= 0.34 or 0.36.</t>
    </r>
  </si>
  <si>
    <t>Landowner:</t>
  </si>
  <si>
    <t>*********</t>
  </si>
  <si>
    <t>Project:</t>
  </si>
  <si>
    <t>*****</t>
  </si>
  <si>
    <t xml:space="preserve">County: </t>
  </si>
  <si>
    <t>State:</t>
  </si>
  <si>
    <t>Tract ID:</t>
  </si>
  <si>
    <t>By:</t>
  </si>
  <si>
    <t>Date:</t>
  </si>
  <si>
    <t>Checked:</t>
  </si>
  <si>
    <t>Subject :</t>
  </si>
  <si>
    <t>Reach:</t>
  </si>
  <si>
    <t>Field:</t>
  </si>
  <si>
    <t xml:space="preserve">    for pipes equal to or less than half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</si>
</sst>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"/>
    <numFmt numFmtId="167" formatCode="0.00000"/>
    <numFmt numFmtId="168" formatCode="0.0%"/>
  </numFmts>
  <fonts count="33" x14ac:knownFonts="1"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Symbol"/>
      <family val="1"/>
      <charset val="2"/>
    </font>
    <font>
      <vertAlign val="superscript"/>
      <sz val="10"/>
      <name val="Arial"/>
      <family val="2"/>
    </font>
    <font>
      <vertAlign val="superscript"/>
      <sz val="14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sz val="8"/>
      <color indexed="23"/>
      <name val="Verdana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0"/>
      <name val="Arial"/>
      <family val="2"/>
    </font>
    <font>
      <sz val="10"/>
      <name val="Symbol"/>
      <family val="1"/>
      <charset val="2"/>
    </font>
    <font>
      <sz val="11"/>
      <name val="Arial"/>
      <family val="2"/>
    </font>
    <font>
      <sz val="1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41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Border="1"/>
    <xf numFmtId="0" fontId="2" fillId="0" borderId="0" xfId="0" applyFont="1"/>
    <xf numFmtId="0" fontId="12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0" fillId="0" borderId="0" xfId="0" applyFont="1"/>
    <xf numFmtId="0" fontId="19" fillId="0" borderId="0" xfId="0" applyFont="1"/>
    <xf numFmtId="0" fontId="3" fillId="0" borderId="0" xfId="0" applyFont="1"/>
    <xf numFmtId="0" fontId="5" fillId="0" borderId="0" xfId="0" applyFont="1"/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/>
    <xf numFmtId="0" fontId="2" fillId="0" borderId="0" xfId="0" applyFont="1" applyBorder="1"/>
    <xf numFmtId="0" fontId="17" fillId="0" borderId="0" xfId="1" applyNumberFormat="1" applyFont="1" applyFill="1" applyBorder="1" applyAlignment="1" applyProtection="1"/>
    <xf numFmtId="0" fontId="1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4" fillId="0" borderId="0" xfId="0" applyFont="1" applyBorder="1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left"/>
    </xf>
    <xf numFmtId="0" fontId="5" fillId="0" borderId="1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2" fillId="0" borderId="0" xfId="0" applyFont="1" applyBorder="1" applyAlignment="1" applyProtection="1">
      <alignment horizontal="left"/>
    </xf>
    <xf numFmtId="0" fontId="9" fillId="0" borderId="0" xfId="0" applyFont="1" applyBorder="1" applyProtection="1"/>
    <xf numFmtId="0" fontId="10" fillId="0" borderId="0" xfId="0" applyFont="1" applyBorder="1" applyProtection="1"/>
    <xf numFmtId="0" fontId="11" fillId="0" borderId="0" xfId="0" applyFont="1" applyProtection="1"/>
    <xf numFmtId="0" fontId="12" fillId="0" borderId="0" xfId="0" applyFont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Protection="1"/>
    <xf numFmtId="164" fontId="0" fillId="3" borderId="4" xfId="0" applyNumberFormat="1" applyFill="1" applyBorder="1" applyAlignment="1" applyProtection="1">
      <alignment horizontal="center"/>
    </xf>
    <xf numFmtId="2" fontId="0" fillId="3" borderId="4" xfId="0" applyNumberFormat="1" applyFont="1" applyFill="1" applyBorder="1" applyAlignment="1" applyProtection="1">
      <alignment horizontal="center"/>
    </xf>
    <xf numFmtId="2" fontId="0" fillId="0" borderId="0" xfId="0" applyNumberFormat="1" applyFont="1" applyAlignment="1" applyProtection="1">
      <alignment horizontal="left"/>
    </xf>
    <xf numFmtId="166" fontId="0" fillId="3" borderId="4" xfId="0" applyNumberFormat="1" applyFont="1" applyFill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2" fontId="0" fillId="0" borderId="0" xfId="0" applyNumberFormat="1" applyFont="1" applyBorder="1" applyAlignment="1" applyProtection="1">
      <alignment horizontal="left"/>
    </xf>
    <xf numFmtId="164" fontId="0" fillId="5" borderId="4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168" fontId="0" fillId="4" borderId="7" xfId="0" applyNumberFormat="1" applyFill="1" applyBorder="1" applyAlignment="1" applyProtection="1">
      <alignment horizontal="center"/>
    </xf>
    <xf numFmtId="0" fontId="19" fillId="0" borderId="0" xfId="0" applyFont="1" applyProtection="1"/>
    <xf numFmtId="164" fontId="0" fillId="0" borderId="0" xfId="0" applyNumberFormat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164" fontId="0" fillId="2" borderId="4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left"/>
    </xf>
    <xf numFmtId="0" fontId="3" fillId="2" borderId="14" xfId="0" applyFont="1" applyFill="1" applyBorder="1" applyAlignment="1" applyProtection="1">
      <alignment horizontal="right"/>
    </xf>
    <xf numFmtId="0" fontId="1" fillId="2" borderId="17" xfId="0" applyFont="1" applyFill="1" applyBorder="1" applyAlignment="1" applyProtection="1">
      <alignment horizontal="left"/>
    </xf>
    <xf numFmtId="0" fontId="1" fillId="2" borderId="1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/>
    </xf>
    <xf numFmtId="0" fontId="1" fillId="2" borderId="11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0" fontId="1" fillId="2" borderId="19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left"/>
    </xf>
    <xf numFmtId="0" fontId="1" fillId="2" borderId="20" xfId="0" applyFont="1" applyFill="1" applyBorder="1" applyAlignment="1" applyProtection="1">
      <alignment horizontal="left"/>
    </xf>
    <xf numFmtId="164" fontId="0" fillId="4" borderId="7" xfId="0" applyNumberForma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2" fontId="0" fillId="4" borderId="7" xfId="0" applyNumberFormat="1" applyFill="1" applyBorder="1" applyAlignment="1" applyProtection="1">
      <alignment horizontal="center"/>
    </xf>
    <xf numFmtId="164" fontId="0" fillId="3" borderId="4" xfId="0" applyNumberFormat="1" applyFont="1" applyFill="1" applyBorder="1" applyAlignment="1" applyProtection="1">
      <alignment horizontal="center"/>
    </xf>
    <xf numFmtId="10" fontId="0" fillId="4" borderId="7" xfId="0" applyNumberForma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left"/>
    </xf>
    <xf numFmtId="0" fontId="10" fillId="0" borderId="14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left"/>
    </xf>
    <xf numFmtId="0" fontId="0" fillId="0" borderId="8" xfId="0" applyBorder="1" applyProtection="1"/>
    <xf numFmtId="0" fontId="0" fillId="0" borderId="11" xfId="0" applyBorder="1" applyProtection="1"/>
    <xf numFmtId="0" fontId="0" fillId="0" borderId="9" xfId="0" applyBorder="1" applyProtection="1"/>
    <xf numFmtId="0" fontId="0" fillId="0" borderId="0" xfId="0" applyAlignment="1" applyProtection="1">
      <alignment horizontal="left"/>
    </xf>
    <xf numFmtId="0" fontId="2" fillId="0" borderId="8" xfId="0" applyFont="1" applyBorder="1" applyAlignment="1" applyProtection="1">
      <alignment horizontal="center"/>
    </xf>
    <xf numFmtId="0" fontId="25" fillId="0" borderId="0" xfId="0" applyFont="1" applyProtection="1"/>
    <xf numFmtId="0" fontId="0" fillId="0" borderId="8" xfId="0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0" fillId="0" borderId="12" xfId="0" applyBorder="1" applyProtection="1"/>
    <xf numFmtId="0" fontId="0" fillId="2" borderId="4" xfId="0" applyFill="1" applyBorder="1" applyAlignment="1" applyProtection="1">
      <alignment horizontal="center"/>
      <protection locked="0"/>
    </xf>
    <xf numFmtId="165" fontId="0" fillId="2" borderId="4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right"/>
    </xf>
    <xf numFmtId="0" fontId="3" fillId="2" borderId="9" xfId="0" applyFont="1" applyFill="1" applyBorder="1" applyAlignment="1" applyProtection="1">
      <alignment horizontal="right"/>
    </xf>
    <xf numFmtId="166" fontId="0" fillId="3" borderId="4" xfId="0" applyNumberFormat="1" applyFill="1" applyBorder="1" applyAlignment="1" applyProtection="1">
      <alignment horizontal="center"/>
    </xf>
    <xf numFmtId="0" fontId="21" fillId="0" borderId="0" xfId="0" applyFont="1" applyProtection="1"/>
    <xf numFmtId="0" fontId="13" fillId="0" borderId="0" xfId="0" applyFont="1" applyBorder="1" applyProtection="1"/>
    <xf numFmtId="0" fontId="0" fillId="0" borderId="0" xfId="0" applyFill="1" applyBorder="1" applyProtection="1"/>
    <xf numFmtId="164" fontId="0" fillId="4" borderId="16" xfId="0" applyNumberFormat="1" applyFill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2" fontId="24" fillId="0" borderId="5" xfId="0" applyNumberFormat="1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21" fillId="0" borderId="5" xfId="0" applyFont="1" applyBorder="1" applyAlignment="1" applyProtection="1">
      <alignment horizontal="center"/>
    </xf>
    <xf numFmtId="164" fontId="0" fillId="3" borderId="6" xfId="0" applyNumberFormat="1" applyFill="1" applyBorder="1" applyAlignment="1" applyProtection="1">
      <alignment horizontal="center"/>
    </xf>
    <xf numFmtId="2" fontId="0" fillId="3" borderId="6" xfId="0" applyNumberFormat="1" applyFont="1" applyFill="1" applyBorder="1" applyAlignment="1" applyProtection="1">
      <alignment horizontal="center"/>
    </xf>
    <xf numFmtId="165" fontId="0" fillId="4" borderId="16" xfId="0" applyNumberFormat="1" applyFill="1" applyBorder="1" applyAlignment="1" applyProtection="1">
      <alignment horizontal="center"/>
    </xf>
    <xf numFmtId="2" fontId="0" fillId="3" borderId="3" xfId="0" applyNumberFormat="1" applyFill="1" applyBorder="1" applyAlignment="1" applyProtection="1">
      <alignment horizontal="center"/>
    </xf>
    <xf numFmtId="164" fontId="0" fillId="3" borderId="1" xfId="0" applyNumberFormat="1" applyFill="1" applyBorder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164" fontId="26" fillId="3" borderId="1" xfId="0" applyNumberFormat="1" applyFont="1" applyFill="1" applyBorder="1" applyAlignment="1" applyProtection="1">
      <alignment horizontal="center"/>
    </xf>
    <xf numFmtId="164" fontId="26" fillId="4" borderId="16" xfId="0" applyNumberFormat="1" applyFont="1" applyFill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0" xfId="0" applyNumberFormat="1" applyFont="1" applyBorder="1" applyAlignment="1" applyProtection="1">
      <alignment horizontal="center"/>
    </xf>
    <xf numFmtId="164" fontId="0" fillId="0" borderId="0" xfId="0" applyNumberFormat="1" applyFont="1" applyBorder="1" applyAlignment="1" applyProtection="1">
      <alignment horizontal="center"/>
    </xf>
    <xf numFmtId="0" fontId="0" fillId="0" borderId="15" xfId="0" applyBorder="1" applyProtection="1"/>
    <xf numFmtId="165" fontId="0" fillId="2" borderId="4" xfId="0" applyNumberFormat="1" applyFill="1" applyBorder="1" applyAlignment="1" applyProtection="1">
      <alignment horizontal="center"/>
      <protection locked="0"/>
    </xf>
    <xf numFmtId="166" fontId="0" fillId="4" borderId="16" xfId="0" applyNumberFormat="1" applyFill="1" applyBorder="1" applyAlignment="1" applyProtection="1">
      <alignment horizontal="center"/>
    </xf>
    <xf numFmtId="0" fontId="26" fillId="0" borderId="5" xfId="0" applyFont="1" applyBorder="1" applyAlignment="1" applyProtection="1">
      <alignment horizontal="center"/>
    </xf>
    <xf numFmtId="2" fontId="0" fillId="3" borderId="6" xfId="0" applyNumberFormat="1" applyFill="1" applyBorder="1" applyAlignment="1" applyProtection="1">
      <alignment horizontal="center"/>
    </xf>
    <xf numFmtId="166" fontId="0" fillId="3" borderId="1" xfId="0" applyNumberFormat="1" applyFill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0" fontId="5" fillId="0" borderId="0" xfId="0" applyFont="1" applyFill="1" applyBorder="1" applyProtection="1"/>
    <xf numFmtId="0" fontId="0" fillId="6" borderId="6" xfId="0" applyFill="1" applyBorder="1" applyAlignment="1" applyProtection="1">
      <alignment horizontal="center"/>
      <protection locked="0"/>
    </xf>
    <xf numFmtId="0" fontId="26" fillId="6" borderId="6" xfId="0" applyFont="1" applyFill="1" applyBorder="1" applyAlignment="1" applyProtection="1">
      <alignment horizontal="center"/>
      <protection locked="0"/>
    </xf>
    <xf numFmtId="0" fontId="0" fillId="6" borderId="6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</xf>
    <xf numFmtId="164" fontId="0" fillId="3" borderId="1" xfId="0" applyNumberFormat="1" applyFont="1" applyFill="1" applyBorder="1" applyAlignment="1" applyProtection="1">
      <alignment horizontal="center"/>
    </xf>
    <xf numFmtId="166" fontId="0" fillId="3" borderId="1" xfId="0" applyNumberFormat="1" applyFont="1" applyFill="1" applyBorder="1" applyAlignment="1" applyProtection="1">
      <alignment horizontal="center"/>
    </xf>
    <xf numFmtId="166" fontId="0" fillId="4" borderId="16" xfId="0" applyNumberFormat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441960</xdr:colOff>
      <xdr:row>14</xdr:row>
      <xdr:rowOff>38100</xdr:rowOff>
    </xdr:from>
    <xdr:to>
      <xdr:col>13</xdr:col>
      <xdr:colOff>685800</xdr:colOff>
      <xdr:row>19</xdr:row>
      <xdr:rowOff>259080</xdr:rowOff>
    </xdr:to>
    <xdr:pic>
      <xdr:nvPicPr>
        <xdr:cNvPr id="1035" name="Picture 6">
          <a:extLst>
            <a:ext uri="{FF2B5EF4-FFF2-40B4-BE49-F238E27FC236}">
              <a16:creationId xmlns:a16="http://schemas.microsoft.com/office/drawing/2014/main" id="{6AEDBAC5-3235-4DE0-A393-0E7CBCBD7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6560" y="2339340"/>
          <a:ext cx="188214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152400</xdr:colOff>
      <xdr:row>10</xdr:row>
      <xdr:rowOff>76200</xdr:rowOff>
    </xdr:from>
    <xdr:to>
      <xdr:col>17</xdr:col>
      <xdr:colOff>0</xdr:colOff>
      <xdr:row>20</xdr:row>
      <xdr:rowOff>259080</xdr:rowOff>
    </xdr:to>
    <xdr:pic>
      <xdr:nvPicPr>
        <xdr:cNvPr id="1036" name="Picture 9">
          <a:extLst>
            <a:ext uri="{FF2B5EF4-FFF2-40B4-BE49-F238E27FC236}">
              <a16:creationId xmlns:a16="http://schemas.microsoft.com/office/drawing/2014/main" id="{135A4C03-0209-43D3-A601-3C008DD5B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333500"/>
          <a:ext cx="2491740" cy="2872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120616</xdr:colOff>
      <xdr:row>47</xdr:row>
      <xdr:rowOff>21799</xdr:rowOff>
    </xdr:from>
    <xdr:to>
      <xdr:col>7</xdr:col>
      <xdr:colOff>128137</xdr:colOff>
      <xdr:row>61</xdr:row>
      <xdr:rowOff>213239</xdr:rowOff>
    </xdr:to>
    <xdr:pic>
      <xdr:nvPicPr>
        <xdr:cNvPr id="1037" name="Picture 4" descr="Partially Full Pipe Flow Graph_yoverD">
          <a:extLst>
            <a:ext uri="{FF2B5EF4-FFF2-40B4-BE49-F238E27FC236}">
              <a16:creationId xmlns:a16="http://schemas.microsoft.com/office/drawing/2014/main" id="{CF4056EA-C0B4-4447-A4FE-4A3827B7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16" y="12859258"/>
          <a:ext cx="5063615" cy="404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14</xdr:row>
      <xdr:rowOff>91440</xdr:rowOff>
    </xdr:from>
    <xdr:to>
      <xdr:col>14</xdr:col>
      <xdr:colOff>236220</xdr:colOff>
      <xdr:row>19</xdr:row>
      <xdr:rowOff>213360</xdr:rowOff>
    </xdr:to>
    <xdr:pic>
      <xdr:nvPicPr>
        <xdr:cNvPr id="2060" name="Picture 1">
          <a:extLst>
            <a:ext uri="{FF2B5EF4-FFF2-40B4-BE49-F238E27FC236}">
              <a16:creationId xmlns:a16="http://schemas.microsoft.com/office/drawing/2014/main" id="{DF0AD2D9-1D02-4874-AC0D-ADB2F1977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499360"/>
          <a:ext cx="2499360" cy="15163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274320</xdr:colOff>
      <xdr:row>10</xdr:row>
      <xdr:rowOff>220980</xdr:rowOff>
    </xdr:from>
    <xdr:to>
      <xdr:col>18</xdr:col>
      <xdr:colOff>419100</xdr:colOff>
      <xdr:row>21</xdr:row>
      <xdr:rowOff>30480</xdr:rowOff>
    </xdr:to>
    <xdr:pic>
      <xdr:nvPicPr>
        <xdr:cNvPr id="2061" name="Picture 3">
          <a:extLst>
            <a:ext uri="{FF2B5EF4-FFF2-40B4-BE49-F238E27FC236}">
              <a16:creationId xmlns:a16="http://schemas.microsoft.com/office/drawing/2014/main" id="{CFECC8A6-6838-40EC-A034-013A3E8D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960" y="1562100"/>
          <a:ext cx="2682240" cy="2804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403860</xdr:colOff>
      <xdr:row>40</xdr:row>
      <xdr:rowOff>83820</xdr:rowOff>
    </xdr:from>
    <xdr:to>
      <xdr:col>7</xdr:col>
      <xdr:colOff>426720</xdr:colOff>
      <xdr:row>63</xdr:row>
      <xdr:rowOff>106680</xdr:rowOff>
    </xdr:to>
    <xdr:pic>
      <xdr:nvPicPr>
        <xdr:cNvPr id="2062" name="Picture 5" descr="Partially Full Pipe Flow Graph_yoverD">
          <a:extLst>
            <a:ext uri="{FF2B5EF4-FFF2-40B4-BE49-F238E27FC236}">
              <a16:creationId xmlns:a16="http://schemas.microsoft.com/office/drawing/2014/main" id="{E4C950EA-2D97-45F8-8C9A-02F8C49F4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9273540"/>
          <a:ext cx="4869180" cy="431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472440</xdr:colOff>
      <xdr:row>13</xdr:row>
      <xdr:rowOff>76200</xdr:rowOff>
    </xdr:from>
    <xdr:to>
      <xdr:col>12</xdr:col>
      <xdr:colOff>502920</xdr:colOff>
      <xdr:row>19</xdr:row>
      <xdr:rowOff>7620</xdr:rowOff>
    </xdr:to>
    <xdr:pic>
      <xdr:nvPicPr>
        <xdr:cNvPr id="3084" name="Picture 1">
          <a:extLst>
            <a:ext uri="{FF2B5EF4-FFF2-40B4-BE49-F238E27FC236}">
              <a16:creationId xmlns:a16="http://schemas.microsoft.com/office/drawing/2014/main" id="{6926E798-5B4B-4C90-82DA-7C3097FD4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8920" y="2103120"/>
          <a:ext cx="2042160" cy="1508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0</xdr:colOff>
      <xdr:row>10</xdr:row>
      <xdr:rowOff>0</xdr:rowOff>
    </xdr:from>
    <xdr:to>
      <xdr:col>17</xdr:col>
      <xdr:colOff>99060</xdr:colOff>
      <xdr:row>20</xdr:row>
      <xdr:rowOff>228600</xdr:rowOff>
    </xdr:to>
    <xdr:pic>
      <xdr:nvPicPr>
        <xdr:cNvPr id="3085" name="Picture 4">
          <a:extLst>
            <a:ext uri="{FF2B5EF4-FFF2-40B4-BE49-F238E27FC236}">
              <a16:creationId xmlns:a16="http://schemas.microsoft.com/office/drawing/2014/main" id="{4C3E2A3B-06A5-4D9B-B162-65AD44281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6860" y="1325880"/>
          <a:ext cx="2446020" cy="2811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564727</xdr:colOff>
      <xdr:row>49</xdr:row>
      <xdr:rowOff>35561</xdr:rowOff>
    </xdr:from>
    <xdr:to>
      <xdr:col>18</xdr:col>
      <xdr:colOff>196791</xdr:colOff>
      <xdr:row>74</xdr:row>
      <xdr:rowOff>54187</xdr:rowOff>
    </xdr:to>
    <xdr:pic>
      <xdr:nvPicPr>
        <xdr:cNvPr id="3086" name="Picture 5" descr="Partially Full Pipe Flow Graph_yoverD">
          <a:extLst>
            <a:ext uri="{FF2B5EF4-FFF2-40B4-BE49-F238E27FC236}">
              <a16:creationId xmlns:a16="http://schemas.microsoft.com/office/drawing/2014/main" id="{E792DA36-56E3-472E-80F1-575B65F7C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4594" y="12227561"/>
          <a:ext cx="4905587" cy="4387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13</xdr:row>
      <xdr:rowOff>175260</xdr:rowOff>
    </xdr:from>
    <xdr:to>
      <xdr:col>13</xdr:col>
      <xdr:colOff>274320</xdr:colOff>
      <xdr:row>19</xdr:row>
      <xdr:rowOff>38100</xdr:rowOff>
    </xdr:to>
    <xdr:pic>
      <xdr:nvPicPr>
        <xdr:cNvPr id="4107" name="Picture 1">
          <a:extLst>
            <a:ext uri="{FF2B5EF4-FFF2-40B4-BE49-F238E27FC236}">
              <a16:creationId xmlns:a16="http://schemas.microsoft.com/office/drawing/2014/main" id="{37F39C66-0BE9-40EA-A228-E50607DC4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5120" y="2049780"/>
          <a:ext cx="2103120" cy="1463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403860</xdr:colOff>
      <xdr:row>10</xdr:row>
      <xdr:rowOff>114300</xdr:rowOff>
    </xdr:from>
    <xdr:to>
      <xdr:col>18</xdr:col>
      <xdr:colOff>624840</xdr:colOff>
      <xdr:row>21</xdr:row>
      <xdr:rowOff>152400</xdr:rowOff>
    </xdr:to>
    <xdr:pic>
      <xdr:nvPicPr>
        <xdr:cNvPr id="4108" name="Picture 2">
          <a:extLst>
            <a:ext uri="{FF2B5EF4-FFF2-40B4-BE49-F238E27FC236}">
              <a16:creationId xmlns:a16="http://schemas.microsoft.com/office/drawing/2014/main" id="{C5E4DCDA-A3F4-4960-91AE-E01884E90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7380" y="1295400"/>
          <a:ext cx="2659380" cy="2865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487680</xdr:colOff>
      <xdr:row>42</xdr:row>
      <xdr:rowOff>30480</xdr:rowOff>
    </xdr:from>
    <xdr:to>
      <xdr:col>8</xdr:col>
      <xdr:colOff>137160</xdr:colOff>
      <xdr:row>68</xdr:row>
      <xdr:rowOff>22860</xdr:rowOff>
    </xdr:to>
    <xdr:pic>
      <xdr:nvPicPr>
        <xdr:cNvPr id="4109" name="Picture 4" descr="Partially Full Pipe Flow Graph_yoverD">
          <a:extLst>
            <a:ext uri="{FF2B5EF4-FFF2-40B4-BE49-F238E27FC236}">
              <a16:creationId xmlns:a16="http://schemas.microsoft.com/office/drawing/2014/main" id="{9B180592-2CC1-451C-860B-969E97B4C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9197340"/>
          <a:ext cx="4892040" cy="435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7</xdr:col>
      <xdr:colOff>533400</xdr:colOff>
      <xdr:row>45</xdr:row>
      <xdr:rowOff>60960</xdr:rowOff>
    </xdr:to>
    <xdr:pic>
      <xdr:nvPicPr>
        <xdr:cNvPr id="5124" name="Picture 1" descr="Partially Full Pipe Flow Graph">
          <a:extLst>
            <a:ext uri="{FF2B5EF4-FFF2-40B4-BE49-F238E27FC236}">
              <a16:creationId xmlns:a16="http://schemas.microsoft.com/office/drawing/2014/main" id="{CA10A457-2C3E-46E4-BC5C-59B5642E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47260"/>
          <a:ext cx="4191000" cy="3749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workbookViewId="0">
      <selection activeCell="B24" sqref="B24"/>
    </sheetView>
  </sheetViews>
  <sheetFormatPr defaultRowHeight="13.2" x14ac:dyDescent="0.25"/>
  <cols>
    <col min="2" max="2" width="6.44140625" customWidth="1"/>
    <col min="3" max="3" width="5.33203125" customWidth="1"/>
    <col min="5" max="5" width="12.33203125" customWidth="1"/>
    <col min="9" max="9" width="10.5546875" customWidth="1"/>
    <col min="10" max="10" width="10.6640625" customWidth="1"/>
  </cols>
  <sheetData>
    <row r="1" spans="1:3" ht="17.399999999999999" x14ac:dyDescent="0.3">
      <c r="C1" s="8" t="s">
        <v>105</v>
      </c>
    </row>
    <row r="2" spans="1:3" ht="15.6" x14ac:dyDescent="0.3">
      <c r="A2" s="9"/>
    </row>
    <row r="3" spans="1:3" ht="15" x14ac:dyDescent="0.25">
      <c r="A3" s="3" t="s">
        <v>106</v>
      </c>
    </row>
    <row r="4" spans="1:3" ht="15" x14ac:dyDescent="0.25">
      <c r="A4" s="3"/>
    </row>
    <row r="5" spans="1:3" ht="15.6" x14ac:dyDescent="0.3">
      <c r="A5" s="3"/>
      <c r="B5" s="3" t="s">
        <v>107</v>
      </c>
    </row>
    <row r="6" spans="1:3" ht="15" x14ac:dyDescent="0.25">
      <c r="A6" s="3"/>
    </row>
    <row r="7" spans="1:3" ht="15.6" x14ac:dyDescent="0.3">
      <c r="A7" s="3"/>
      <c r="B7" s="3" t="s">
        <v>108</v>
      </c>
    </row>
    <row r="8" spans="1:3" ht="15" x14ac:dyDescent="0.25">
      <c r="A8" s="3"/>
      <c r="B8" s="3"/>
    </row>
    <row r="9" spans="1:3" ht="15.6" x14ac:dyDescent="0.3">
      <c r="A9" s="3"/>
      <c r="B9" s="3" t="s">
        <v>109</v>
      </c>
    </row>
    <row r="10" spans="1:3" ht="15" x14ac:dyDescent="0.25">
      <c r="A10" s="3"/>
      <c r="B10" s="3"/>
    </row>
    <row r="11" spans="1:3" ht="15.6" x14ac:dyDescent="0.3">
      <c r="A11" s="3"/>
      <c r="B11" s="3" t="s">
        <v>110</v>
      </c>
    </row>
    <row r="12" spans="1:3" ht="15" x14ac:dyDescent="0.25">
      <c r="A12" s="3"/>
      <c r="B12" s="3"/>
    </row>
    <row r="13" spans="1:3" ht="15.6" x14ac:dyDescent="0.3">
      <c r="A13" s="3"/>
      <c r="B13" s="3" t="s">
        <v>111</v>
      </c>
    </row>
    <row r="14" spans="1:3" ht="15" x14ac:dyDescent="0.25">
      <c r="A14" s="3"/>
      <c r="B14" s="3"/>
    </row>
    <row r="15" spans="1:3" ht="15.6" x14ac:dyDescent="0.3">
      <c r="A15" s="3"/>
      <c r="B15" s="3" t="s">
        <v>112</v>
      </c>
    </row>
    <row r="16" spans="1:3" ht="15" x14ac:dyDescent="0.25">
      <c r="A16" s="3"/>
      <c r="B16" s="3"/>
    </row>
    <row r="17" spans="1:2" ht="15" x14ac:dyDescent="0.25">
      <c r="A17" s="3"/>
      <c r="B17" s="3"/>
    </row>
    <row r="18" spans="1:2" ht="15.6" x14ac:dyDescent="0.25">
      <c r="A18" s="11"/>
      <c r="B18" s="10"/>
    </row>
    <row r="19" spans="1:2" ht="24" customHeight="1" x14ac:dyDescent="0.3">
      <c r="A19" s="9" t="s">
        <v>114</v>
      </c>
      <c r="B19" s="10"/>
    </row>
    <row r="20" spans="1:2" ht="15.6" x14ac:dyDescent="0.3">
      <c r="A20" s="13" t="s">
        <v>115</v>
      </c>
      <c r="B20" s="10"/>
    </row>
    <row r="21" spans="1:2" ht="15" x14ac:dyDescent="0.25">
      <c r="A21" s="12"/>
      <c r="B21" s="10"/>
    </row>
    <row r="22" spans="1:2" ht="15" x14ac:dyDescent="0.25">
      <c r="A22" s="12"/>
      <c r="B22" s="10"/>
    </row>
    <row r="23" spans="1:2" ht="15" x14ac:dyDescent="0.25">
      <c r="A23" s="12"/>
      <c r="B23" s="10"/>
    </row>
    <row r="24" spans="1:2" ht="15" x14ac:dyDescent="0.25">
      <c r="A24" s="12"/>
      <c r="B24" s="7" t="s">
        <v>125</v>
      </c>
    </row>
    <row r="25" spans="1:2" ht="15" x14ac:dyDescent="0.25">
      <c r="A25" s="12"/>
      <c r="B25" s="10"/>
    </row>
    <row r="26" spans="1:2" ht="15" x14ac:dyDescent="0.25">
      <c r="A26" s="12"/>
      <c r="B26" s="10"/>
    </row>
    <row r="27" spans="1:2" ht="15.6" x14ac:dyDescent="0.3">
      <c r="A27" s="13"/>
      <c r="B27" s="10"/>
    </row>
    <row r="31" spans="1:2" x14ac:dyDescent="0.25">
      <c r="A31" s="6"/>
    </row>
    <row r="32" spans="1:2" x14ac:dyDescent="0.25">
      <c r="A32" s="6"/>
    </row>
    <row r="33" spans="1:9" x14ac:dyDescent="0.25">
      <c r="A33" s="10"/>
    </row>
    <row r="34" spans="1:9" ht="15" x14ac:dyDescent="0.25">
      <c r="A34" s="3"/>
    </row>
    <row r="35" spans="1:9" ht="22.8" x14ac:dyDescent="0.4">
      <c r="B35" s="1"/>
      <c r="C35" s="1"/>
      <c r="D35" s="1"/>
      <c r="E35" s="5"/>
      <c r="F35" s="5"/>
      <c r="G35" s="4"/>
      <c r="H35" s="1"/>
      <c r="I35" s="1"/>
    </row>
    <row r="36" spans="1:9" ht="22.8" x14ac:dyDescent="0.4">
      <c r="A36" s="2"/>
      <c r="B36" s="14"/>
      <c r="C36" s="4"/>
      <c r="D36" s="4"/>
      <c r="E36" s="5"/>
      <c r="F36" s="5"/>
      <c r="G36" s="4"/>
      <c r="H36" s="1"/>
      <c r="I36" s="1"/>
    </row>
    <row r="37" spans="1:9" ht="20.25" customHeight="1" x14ac:dyDescent="0.25">
      <c r="B37" s="1"/>
      <c r="C37" s="1"/>
      <c r="D37" s="137"/>
      <c r="E37" s="137"/>
      <c r="F37" s="137"/>
      <c r="G37" s="137"/>
      <c r="H37" s="137"/>
      <c r="I37" s="1"/>
    </row>
    <row r="38" spans="1:9" ht="22.8" x14ac:dyDescent="0.4">
      <c r="A38" s="2"/>
      <c r="B38" s="1"/>
      <c r="C38" s="1"/>
      <c r="D38" s="1"/>
      <c r="E38" s="1"/>
      <c r="F38" s="1"/>
      <c r="G38" s="1"/>
      <c r="H38" s="1"/>
      <c r="I38" s="4"/>
    </row>
    <row r="44" spans="1:9" x14ac:dyDescent="0.25">
      <c r="B44" s="7"/>
    </row>
  </sheetData>
  <sheetProtection sheet="1" objects="1" scenarios="1" selectLockedCells="1" selectUnlockedCells="1"/>
  <mergeCells count="1">
    <mergeCell ref="D37:H37"/>
  </mergeCells>
  <phoneticPr fontId="3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75"/>
  <sheetViews>
    <sheetView showGridLines="0" view="pageLayout" topLeftCell="A10" zoomScale="85" zoomScaleNormal="85" zoomScalePageLayoutView="85" workbookViewId="0">
      <selection activeCell="H4" sqref="H4"/>
    </sheetView>
  </sheetViews>
  <sheetFormatPr defaultRowHeight="13.2" x14ac:dyDescent="0.25"/>
  <cols>
    <col min="1" max="1" width="11.6640625" style="17" customWidth="1"/>
    <col min="2" max="2" width="9.33203125" style="17" customWidth="1"/>
    <col min="3" max="3" width="8.33203125" style="17" customWidth="1"/>
    <col min="4" max="4" width="7.44140625" style="17" customWidth="1"/>
    <col min="5" max="5" width="8.88671875" style="17" customWidth="1"/>
    <col min="6" max="6" width="10.44140625" style="17" customWidth="1"/>
    <col min="7" max="7" width="16" style="17" customWidth="1"/>
    <col min="8" max="8" width="8.6640625" style="17" customWidth="1"/>
    <col min="9" max="9" width="7.88671875" style="17" customWidth="1"/>
    <col min="10" max="10" width="3.5546875" style="17" customWidth="1"/>
    <col min="11" max="11" width="8.88671875" style="17"/>
    <col min="12" max="12" width="6.109375" style="17" customWidth="1"/>
    <col min="13" max="13" width="8.88671875" style="17"/>
    <col min="14" max="14" width="19.44140625" style="17" customWidth="1"/>
    <col min="15" max="15" width="14.109375" style="17" customWidth="1"/>
    <col min="16" max="16" width="7.88671875" style="17" customWidth="1"/>
    <col min="17" max="17" width="10.109375" style="17" customWidth="1"/>
    <col min="18" max="18" width="8.21875" style="17" customWidth="1"/>
    <col min="19" max="16384" width="8.88671875" style="17"/>
  </cols>
  <sheetData>
    <row r="1" spans="1:20" ht="11.4" customHeight="1" x14ac:dyDescent="0.25"/>
    <row r="2" spans="1:20" ht="23.4" customHeight="1" x14ac:dyDescent="0.35">
      <c r="A2" s="60"/>
      <c r="B2" s="61" t="s">
        <v>129</v>
      </c>
      <c r="C2" s="58" t="s">
        <v>130</v>
      </c>
      <c r="D2" s="62"/>
      <c r="E2" s="62"/>
      <c r="F2" s="62"/>
      <c r="G2" s="61" t="s">
        <v>131</v>
      </c>
      <c r="H2" s="59" t="s">
        <v>132</v>
      </c>
      <c r="I2" s="62"/>
      <c r="J2" s="62"/>
      <c r="K2" s="62"/>
      <c r="L2" s="62"/>
      <c r="M2" s="62"/>
      <c r="N2" s="62"/>
      <c r="O2" s="61" t="s">
        <v>141</v>
      </c>
      <c r="P2" s="59" t="s">
        <v>132</v>
      </c>
      <c r="Q2" s="62"/>
      <c r="R2" s="95"/>
    </row>
    <row r="3" spans="1:20" ht="23.4" customHeight="1" x14ac:dyDescent="0.35">
      <c r="A3" s="64"/>
      <c r="B3" s="65" t="s">
        <v>133</v>
      </c>
      <c r="C3" s="58" t="s">
        <v>130</v>
      </c>
      <c r="D3" s="62"/>
      <c r="E3" s="62"/>
      <c r="F3" s="66"/>
      <c r="G3" s="65" t="s">
        <v>134</v>
      </c>
      <c r="H3" s="57" t="s">
        <v>132</v>
      </c>
      <c r="I3" s="66"/>
      <c r="J3" s="66"/>
      <c r="K3" s="71"/>
      <c r="L3" s="65" t="s">
        <v>135</v>
      </c>
      <c r="M3" s="57" t="s">
        <v>132</v>
      </c>
      <c r="N3" s="66"/>
      <c r="O3" s="65" t="s">
        <v>140</v>
      </c>
      <c r="P3" s="56" t="s">
        <v>132</v>
      </c>
      <c r="Q3" s="66"/>
      <c r="R3" s="69"/>
    </row>
    <row r="4" spans="1:20" ht="23.4" customHeight="1" x14ac:dyDescent="0.35">
      <c r="A4" s="64"/>
      <c r="B4" s="65" t="s">
        <v>136</v>
      </c>
      <c r="C4" s="58" t="s">
        <v>130</v>
      </c>
      <c r="D4" s="62"/>
      <c r="E4" s="62"/>
      <c r="F4" s="62"/>
      <c r="G4" s="65" t="s">
        <v>137</v>
      </c>
      <c r="H4" s="59" t="s">
        <v>132</v>
      </c>
      <c r="I4" s="62"/>
      <c r="J4" s="62"/>
      <c r="K4" s="71"/>
      <c r="L4" s="65" t="s">
        <v>138</v>
      </c>
      <c r="M4" s="59" t="s">
        <v>132</v>
      </c>
      <c r="N4" s="62"/>
      <c r="O4" s="65" t="s">
        <v>137</v>
      </c>
      <c r="P4" s="59" t="s">
        <v>132</v>
      </c>
      <c r="Q4" s="62"/>
      <c r="R4" s="96"/>
    </row>
    <row r="5" spans="1:20" ht="23.4" customHeight="1" x14ac:dyDescent="0.35">
      <c r="A5" s="64"/>
      <c r="B5" s="65" t="s">
        <v>139</v>
      </c>
      <c r="C5" s="58" t="s">
        <v>130</v>
      </c>
      <c r="D5" s="62"/>
      <c r="E5" s="62"/>
      <c r="F5" s="62"/>
      <c r="G5" s="70"/>
      <c r="H5" s="67"/>
      <c r="I5" s="62"/>
      <c r="J5" s="62"/>
      <c r="K5" s="66"/>
      <c r="L5" s="71"/>
      <c r="M5" s="71"/>
      <c r="N5" s="71"/>
      <c r="O5" s="65"/>
      <c r="P5" s="68"/>
      <c r="Q5" s="65"/>
      <c r="R5" s="69"/>
    </row>
    <row r="6" spans="1:20" ht="13.2" customHeight="1" thickBot="1" x14ac:dyDescent="0.4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4"/>
    </row>
    <row r="7" spans="1:20" ht="27.75" customHeight="1" thickTop="1" x14ac:dyDescent="0.35">
      <c r="A7" s="16" t="s">
        <v>0</v>
      </c>
      <c r="J7" s="18"/>
      <c r="L7" s="19"/>
      <c r="M7" s="20"/>
      <c r="N7" s="20"/>
      <c r="O7" s="20"/>
      <c r="P7" s="20"/>
      <c r="Q7" s="20"/>
      <c r="R7" s="20"/>
      <c r="S7" s="23"/>
      <c r="T7" s="23"/>
    </row>
    <row r="8" spans="1:20" ht="34.5" customHeight="1" x14ac:dyDescent="0.4">
      <c r="A8" s="21" t="s">
        <v>1</v>
      </c>
      <c r="K8" s="24" t="s">
        <v>2</v>
      </c>
      <c r="L8" s="20"/>
      <c r="M8" s="22"/>
      <c r="N8" s="23"/>
      <c r="O8" s="23"/>
      <c r="P8" s="23"/>
      <c r="Q8" s="23"/>
      <c r="R8" s="23"/>
      <c r="S8" s="23"/>
      <c r="T8" s="23"/>
    </row>
    <row r="9" spans="1:20" ht="28.5" customHeight="1" x14ac:dyDescent="0.3">
      <c r="A9" s="21" t="s">
        <v>142</v>
      </c>
      <c r="M9" s="23"/>
      <c r="N9" s="23"/>
      <c r="O9" s="23"/>
      <c r="P9" s="23"/>
      <c r="Q9" s="23"/>
      <c r="R9" s="23"/>
      <c r="S9" s="23"/>
      <c r="T9" s="23"/>
    </row>
    <row r="10" spans="1:20" ht="9" customHeight="1" x14ac:dyDescent="0.4">
      <c r="L10" s="20"/>
      <c r="M10" s="22"/>
      <c r="N10" s="23"/>
      <c r="O10" s="23"/>
      <c r="P10" s="23"/>
      <c r="Q10" s="23"/>
      <c r="R10" s="23"/>
      <c r="S10" s="23"/>
      <c r="T10" s="23"/>
    </row>
    <row r="11" spans="1:20" ht="18" customHeight="1" x14ac:dyDescent="0.3">
      <c r="L11" s="28" t="s">
        <v>3</v>
      </c>
      <c r="M11" s="23"/>
      <c r="N11" s="23"/>
      <c r="O11" s="23"/>
      <c r="P11" s="23"/>
      <c r="Q11" s="23"/>
      <c r="R11" s="23"/>
      <c r="S11" s="23"/>
      <c r="T11" s="23"/>
    </row>
    <row r="12" spans="1:20" ht="22.5" customHeight="1" x14ac:dyDescent="0.4">
      <c r="A12" s="25" t="s">
        <v>4</v>
      </c>
      <c r="B12" s="26"/>
      <c r="C12" s="26"/>
      <c r="D12" s="26"/>
      <c r="E12" s="26"/>
      <c r="F12" s="26"/>
      <c r="G12" s="26"/>
      <c r="H12" s="26"/>
      <c r="I12" s="27"/>
      <c r="L12" s="28"/>
      <c r="M12" s="29"/>
      <c r="N12" s="30"/>
      <c r="O12" s="30"/>
      <c r="P12" s="30"/>
      <c r="Q12" s="30"/>
      <c r="R12" s="30"/>
      <c r="S12" s="23"/>
      <c r="T12" s="23"/>
    </row>
    <row r="13" spans="1:20" ht="18" customHeight="1" x14ac:dyDescent="0.3">
      <c r="L13" s="28" t="s">
        <v>5</v>
      </c>
      <c r="M13" s="23"/>
      <c r="O13" s="23"/>
      <c r="P13" s="23"/>
      <c r="Q13" s="23"/>
      <c r="R13" s="23"/>
      <c r="S13" s="23"/>
      <c r="T13" s="23"/>
    </row>
    <row r="14" spans="1:20" ht="24" customHeight="1" x14ac:dyDescent="0.4">
      <c r="A14" s="31" t="s">
        <v>6</v>
      </c>
      <c r="B14" s="32"/>
      <c r="C14" s="32"/>
      <c r="D14" s="32"/>
      <c r="E14" s="32"/>
      <c r="F14" s="31" t="s">
        <v>7</v>
      </c>
      <c r="G14" s="32"/>
      <c r="L14" s="28"/>
      <c r="M14" s="33"/>
      <c r="N14" s="33"/>
      <c r="O14" s="34"/>
      <c r="P14" s="34"/>
      <c r="Q14" s="33"/>
      <c r="R14" s="33"/>
      <c r="S14" s="23"/>
      <c r="T14" s="23"/>
    </row>
    <row r="15" spans="1:20" ht="18" customHeight="1" thickBot="1" x14ac:dyDescent="0.45">
      <c r="L15" s="28"/>
      <c r="M15" s="33"/>
      <c r="N15" s="33"/>
      <c r="O15" s="34"/>
      <c r="P15" s="34"/>
      <c r="Q15" s="33"/>
      <c r="R15" s="33"/>
      <c r="S15" s="23"/>
      <c r="T15" s="23"/>
    </row>
    <row r="16" spans="1:20" ht="24" customHeight="1" thickBot="1" x14ac:dyDescent="0.45">
      <c r="A16" s="35" t="s">
        <v>8</v>
      </c>
      <c r="B16" s="35"/>
      <c r="C16" s="54">
        <v>12</v>
      </c>
      <c r="D16" s="36" t="s">
        <v>9</v>
      </c>
      <c r="E16" s="35"/>
      <c r="F16" s="35" t="s">
        <v>8</v>
      </c>
      <c r="G16" s="35"/>
      <c r="H16" s="37">
        <f>C16/12</f>
        <v>1</v>
      </c>
      <c r="I16" s="36" t="s">
        <v>10</v>
      </c>
      <c r="L16" s="28"/>
      <c r="M16" s="33"/>
      <c r="O16" s="34"/>
      <c r="P16" s="34"/>
      <c r="Q16" s="33"/>
      <c r="R16" s="33"/>
      <c r="S16" s="23"/>
      <c r="T16" s="23"/>
    </row>
    <row r="17" spans="1:20" ht="18.75" customHeight="1" thickBot="1" x14ac:dyDescent="0.45">
      <c r="E17" s="35"/>
      <c r="L17" s="28"/>
      <c r="M17" s="33"/>
      <c r="N17" s="33"/>
      <c r="O17" s="34"/>
      <c r="P17" s="34"/>
      <c r="Q17" s="33"/>
      <c r="R17" s="33"/>
      <c r="S17" s="23"/>
      <c r="T17" s="23"/>
    </row>
    <row r="18" spans="1:20" ht="24" customHeight="1" thickBot="1" x14ac:dyDescent="0.45">
      <c r="A18" s="35" t="s">
        <v>11</v>
      </c>
      <c r="B18" s="35"/>
      <c r="C18" s="93">
        <v>4</v>
      </c>
      <c r="D18" s="38" t="s">
        <v>9</v>
      </c>
      <c r="E18" s="35"/>
      <c r="F18" s="35" t="s">
        <v>12</v>
      </c>
      <c r="H18" s="39">
        <f>H16/2</f>
        <v>0.5</v>
      </c>
      <c r="I18" s="36" t="s">
        <v>10</v>
      </c>
      <c r="L18" s="28"/>
      <c r="M18" s="33"/>
      <c r="N18" s="23"/>
      <c r="O18" s="23"/>
      <c r="P18" s="23"/>
      <c r="Q18" s="23"/>
      <c r="R18" s="23"/>
      <c r="S18" s="23"/>
      <c r="T18" s="23"/>
    </row>
    <row r="19" spans="1:20" ht="21" customHeight="1" thickBot="1" x14ac:dyDescent="0.45">
      <c r="A19" s="35" t="s">
        <v>13</v>
      </c>
      <c r="B19" s="35"/>
      <c r="C19" s="40"/>
      <c r="D19" s="36"/>
      <c r="E19" s="35"/>
      <c r="L19" s="28"/>
      <c r="M19" s="33"/>
      <c r="O19" s="34"/>
      <c r="P19" s="34"/>
      <c r="Q19" s="33"/>
      <c r="R19" s="33"/>
      <c r="S19" s="23"/>
      <c r="T19" s="23"/>
    </row>
    <row r="20" spans="1:20" ht="24" customHeight="1" thickBot="1" x14ac:dyDescent="0.45">
      <c r="A20" s="35"/>
      <c r="B20" s="41"/>
      <c r="C20" s="40"/>
      <c r="D20" s="41"/>
      <c r="E20" s="41"/>
      <c r="F20" s="17" t="s">
        <v>14</v>
      </c>
      <c r="H20" s="39">
        <f>C18/12</f>
        <v>0.33333333333333331</v>
      </c>
      <c r="I20" s="36" t="s">
        <v>10</v>
      </c>
      <c r="L20" s="28"/>
      <c r="M20" s="33"/>
      <c r="N20" s="33"/>
      <c r="O20" s="34"/>
      <c r="P20" s="34"/>
      <c r="Q20" s="33"/>
      <c r="R20" s="33"/>
      <c r="S20" s="23"/>
      <c r="T20" s="23"/>
    </row>
    <row r="21" spans="1:20" ht="24" customHeight="1" thickBot="1" x14ac:dyDescent="0.45">
      <c r="A21" s="35" t="s">
        <v>15</v>
      </c>
      <c r="B21" s="41"/>
      <c r="C21" s="41"/>
      <c r="D21" s="41"/>
      <c r="E21" s="35"/>
      <c r="P21" s="34"/>
      <c r="Q21" s="33"/>
      <c r="R21" s="33"/>
      <c r="S21" s="23"/>
      <c r="T21" s="23"/>
    </row>
    <row r="22" spans="1:20" ht="24" customHeight="1" thickBot="1" x14ac:dyDescent="0.45">
      <c r="A22" s="35" t="s">
        <v>40</v>
      </c>
      <c r="B22" s="35"/>
      <c r="C22" s="55">
        <v>1.2E-2</v>
      </c>
      <c r="D22" s="36"/>
      <c r="E22" s="35"/>
      <c r="F22" s="35" t="s">
        <v>17</v>
      </c>
      <c r="G22" s="35"/>
      <c r="H22" s="43">
        <f>2*ACOS((H18-H20)/H18)</f>
        <v>2.461918834681549</v>
      </c>
      <c r="I22" s="36" t="s">
        <v>18</v>
      </c>
      <c r="P22" s="34"/>
      <c r="Q22" s="33"/>
      <c r="R22" s="33"/>
      <c r="S22" s="23"/>
      <c r="T22" s="23"/>
    </row>
    <row r="23" spans="1:20" ht="18.75" customHeight="1" thickBot="1" x14ac:dyDescent="0.45">
      <c r="A23" s="35"/>
      <c r="B23" s="35"/>
      <c r="C23" s="36"/>
      <c r="D23" s="36"/>
      <c r="E23" s="35"/>
      <c r="F23" s="35"/>
      <c r="G23" s="35"/>
      <c r="H23" s="44"/>
      <c r="I23" s="36"/>
      <c r="Q23" s="33"/>
      <c r="R23" s="33"/>
      <c r="S23" s="23"/>
      <c r="T23" s="23"/>
    </row>
    <row r="24" spans="1:20" ht="24" customHeight="1" thickBot="1" x14ac:dyDescent="0.45">
      <c r="A24" s="35" t="s">
        <v>19</v>
      </c>
      <c r="B24" s="35"/>
      <c r="C24" s="40"/>
      <c r="D24" s="36"/>
      <c r="E24" s="35"/>
      <c r="F24" s="35" t="s">
        <v>20</v>
      </c>
      <c r="G24" s="35"/>
      <c r="H24" s="43">
        <f>(H18^2)*(H22-SIN(H22))/2</f>
        <v>0.22917243420335498</v>
      </c>
      <c r="I24" s="36" t="s">
        <v>21</v>
      </c>
      <c r="L24" s="28" t="s">
        <v>22</v>
      </c>
      <c r="M24" s="33"/>
      <c r="N24" s="28" t="s">
        <v>23</v>
      </c>
      <c r="O24" s="34"/>
      <c r="P24" s="33"/>
      <c r="Q24" s="33"/>
      <c r="R24" s="33"/>
      <c r="S24" s="23"/>
      <c r="T24" s="23"/>
    </row>
    <row r="25" spans="1:20" ht="22.5" customHeight="1" thickBot="1" x14ac:dyDescent="0.45">
      <c r="A25" s="35" t="s">
        <v>24</v>
      </c>
      <c r="B25" s="35"/>
      <c r="C25" s="94">
        <v>0.03</v>
      </c>
      <c r="D25" s="36" t="s">
        <v>25</v>
      </c>
      <c r="E25" s="35"/>
      <c r="F25" s="35"/>
      <c r="G25" s="35"/>
      <c r="H25" s="35"/>
      <c r="I25" s="36"/>
      <c r="L25" s="20"/>
      <c r="M25" s="33"/>
      <c r="N25" s="33"/>
      <c r="O25" s="34"/>
      <c r="P25" s="33"/>
      <c r="Q25" s="23"/>
      <c r="R25" s="23"/>
      <c r="S25" s="23"/>
      <c r="T25" s="23"/>
    </row>
    <row r="26" spans="1:20" ht="25.5" customHeight="1" thickBot="1" x14ac:dyDescent="0.45">
      <c r="E26" s="35"/>
      <c r="F26" s="35" t="s">
        <v>26</v>
      </c>
      <c r="G26" s="35"/>
      <c r="H26" s="45">
        <f>H18*H22</f>
        <v>1.2309594173407745</v>
      </c>
      <c r="I26" s="36" t="s">
        <v>10</v>
      </c>
      <c r="L26" s="28" t="s">
        <v>27</v>
      </c>
      <c r="M26" s="33"/>
      <c r="N26" s="33"/>
      <c r="O26" s="28" t="s">
        <v>28</v>
      </c>
      <c r="P26" s="23"/>
      <c r="Q26" s="20"/>
      <c r="R26" s="20"/>
      <c r="S26" s="23"/>
      <c r="T26" s="23"/>
    </row>
    <row r="27" spans="1:20" ht="23.4" thickBot="1" x14ac:dyDescent="0.45">
      <c r="A27" s="35"/>
      <c r="B27" s="47"/>
      <c r="E27" s="41"/>
      <c r="F27" s="35"/>
      <c r="G27" s="35"/>
      <c r="H27" s="35"/>
      <c r="I27" s="36"/>
      <c r="L27" s="28"/>
      <c r="M27" s="33"/>
      <c r="N27" s="33"/>
      <c r="O27" s="33"/>
      <c r="P27" s="20"/>
      <c r="Q27" s="23"/>
      <c r="R27" s="23"/>
      <c r="S27" s="23"/>
      <c r="T27" s="23"/>
    </row>
    <row r="28" spans="1:20" ht="24" customHeight="1" thickBot="1" x14ac:dyDescent="0.35">
      <c r="A28" s="17" t="s">
        <v>101</v>
      </c>
      <c r="C28" s="75">
        <f>C18/C16</f>
        <v>0.33333333333333331</v>
      </c>
      <c r="F28" s="35" t="s">
        <v>29</v>
      </c>
      <c r="G28" s="35"/>
      <c r="H28" s="43">
        <f>H24/H26</f>
        <v>0.18617383398262891</v>
      </c>
      <c r="I28" s="36" t="s">
        <v>10</v>
      </c>
      <c r="L28" s="28" t="s">
        <v>30</v>
      </c>
      <c r="M28" s="23"/>
      <c r="N28" s="23"/>
      <c r="O28" s="23"/>
      <c r="P28" s="23"/>
      <c r="Q28" s="23"/>
      <c r="R28" s="23"/>
      <c r="S28" s="23"/>
      <c r="T28" s="23"/>
    </row>
    <row r="29" spans="1:20" ht="18" customHeight="1" thickBot="1" x14ac:dyDescent="0.35">
      <c r="F29" s="35"/>
      <c r="G29" s="35"/>
      <c r="H29" s="35"/>
      <c r="I29" s="36"/>
      <c r="L29" s="76"/>
      <c r="M29" s="20"/>
      <c r="N29" s="20"/>
      <c r="O29" s="20"/>
      <c r="P29" s="23"/>
      <c r="Q29" s="23"/>
      <c r="R29" s="23"/>
      <c r="S29" s="23"/>
      <c r="T29" s="23"/>
    </row>
    <row r="30" spans="1:20" ht="24" customHeight="1" thickBot="1" x14ac:dyDescent="0.45">
      <c r="A30" s="17" t="s">
        <v>100</v>
      </c>
      <c r="C30" s="77">
        <f>IF(C28&lt;0.03,D39,IF(C28&lt;0.1,D41,IF(C28&lt;0.2,D43,IF(C28&lt;0.3,D45,D47))))</f>
        <v>1.2833333333333334</v>
      </c>
      <c r="F30" s="35" t="s">
        <v>31</v>
      </c>
      <c r="G30" s="35"/>
      <c r="H30" s="78">
        <f>(1.49/C32)*H24*(H28^(2/3)*(C25^0.5))</f>
        <v>1.2521825510344549</v>
      </c>
      <c r="I30" s="36" t="s">
        <v>32</v>
      </c>
      <c r="L30" s="23"/>
      <c r="M30" s="23"/>
      <c r="N30" s="23"/>
      <c r="O30" s="34"/>
      <c r="P30" s="34"/>
      <c r="Q30" s="33"/>
      <c r="R30" s="23"/>
      <c r="S30" s="23"/>
      <c r="T30" s="23"/>
    </row>
    <row r="31" spans="1:20" ht="18.75" customHeight="1" thickBot="1" x14ac:dyDescent="0.45">
      <c r="F31" s="41"/>
      <c r="G31" s="35"/>
      <c r="H31" s="48"/>
      <c r="I31" s="36"/>
      <c r="L31" s="50"/>
      <c r="M31" s="33"/>
      <c r="N31" s="33"/>
      <c r="O31" s="34"/>
      <c r="P31" s="34"/>
      <c r="Q31" s="33"/>
      <c r="R31" s="30"/>
      <c r="S31" s="23"/>
      <c r="T31" s="23"/>
    </row>
    <row r="32" spans="1:20" ht="24" customHeight="1" thickBot="1" x14ac:dyDescent="0.35">
      <c r="B32" s="17" t="s">
        <v>99</v>
      </c>
      <c r="C32" s="75">
        <f>C22*C30</f>
        <v>1.5400000000000002E-2</v>
      </c>
      <c r="F32" s="35" t="s">
        <v>33</v>
      </c>
      <c r="G32" s="35"/>
      <c r="H32" s="43">
        <f>H30/H24</f>
        <v>5.4639318004683632</v>
      </c>
      <c r="I32" s="36" t="s">
        <v>34</v>
      </c>
      <c r="L32" s="23"/>
      <c r="M32" s="23"/>
      <c r="N32" s="138"/>
      <c r="O32" s="138"/>
      <c r="P32" s="138"/>
      <c r="Q32" s="23"/>
      <c r="R32" s="23"/>
      <c r="S32" s="23"/>
      <c r="T32" s="23"/>
    </row>
    <row r="33" spans="1:20" ht="23.25" customHeight="1" thickBot="1" x14ac:dyDescent="0.45">
      <c r="A33" s="32"/>
      <c r="L33" s="23"/>
      <c r="M33" s="23"/>
      <c r="N33" s="23"/>
      <c r="O33" s="23"/>
      <c r="P33" s="23"/>
      <c r="Q33" s="23"/>
      <c r="R33" s="33"/>
      <c r="S33" s="23"/>
      <c r="T33" s="23"/>
    </row>
    <row r="34" spans="1:20" ht="23.25" customHeight="1" thickBot="1" x14ac:dyDescent="0.45">
      <c r="F34" s="17" t="s">
        <v>102</v>
      </c>
      <c r="H34" s="79">
        <f>H24/(PI()*(H16/2)^2)</f>
        <v>0.29179140579092872</v>
      </c>
      <c r="R34" s="33"/>
      <c r="S34" s="23"/>
      <c r="T34" s="23"/>
    </row>
    <row r="35" spans="1:20" ht="22.8" x14ac:dyDescent="0.4">
      <c r="M35" s="33"/>
      <c r="N35" s="33"/>
      <c r="O35" s="34"/>
      <c r="P35" s="34"/>
      <c r="Q35" s="33"/>
      <c r="R35" s="33"/>
      <c r="S35" s="23"/>
      <c r="T35" s="23"/>
    </row>
    <row r="36" spans="1:20" ht="22.8" x14ac:dyDescent="0.4">
      <c r="K36" s="80"/>
      <c r="L36" s="81"/>
      <c r="M36" s="81"/>
      <c r="N36" s="82"/>
      <c r="O36" s="82"/>
      <c r="P36" s="81"/>
      <c r="Q36" s="83"/>
      <c r="R36" s="33"/>
      <c r="S36" s="23"/>
      <c r="T36" s="23"/>
    </row>
    <row r="37" spans="1:20" ht="18" x14ac:dyDescent="0.4">
      <c r="A37" s="31" t="s">
        <v>7</v>
      </c>
      <c r="C37" s="38"/>
      <c r="G37" s="47"/>
      <c r="K37" s="84"/>
      <c r="L37" s="85" t="s">
        <v>58</v>
      </c>
      <c r="M37" s="85"/>
      <c r="N37" s="85"/>
      <c r="O37" s="23"/>
      <c r="P37" s="23"/>
      <c r="Q37" s="86"/>
      <c r="R37" s="23"/>
      <c r="S37" s="23"/>
      <c r="T37" s="23"/>
    </row>
    <row r="38" spans="1:20" ht="14.25" customHeight="1" thickBot="1" x14ac:dyDescent="0.45">
      <c r="K38" s="84"/>
      <c r="L38" s="23"/>
      <c r="M38" s="23"/>
      <c r="N38" s="23"/>
      <c r="O38" s="23"/>
      <c r="P38" s="23"/>
      <c r="Q38" s="86"/>
      <c r="R38" s="33"/>
      <c r="S38" s="23"/>
      <c r="T38" s="23"/>
    </row>
    <row r="39" spans="1:20" ht="23.4" thickBot="1" x14ac:dyDescent="0.45">
      <c r="A39" s="87" t="s">
        <v>72</v>
      </c>
      <c r="D39" s="77">
        <f>1+C28*(1/0.3)</f>
        <v>2.1111111111111112</v>
      </c>
      <c r="K39" s="88"/>
      <c r="L39" s="19" t="s">
        <v>67</v>
      </c>
      <c r="M39" s="23"/>
      <c r="N39" s="40" t="s">
        <v>35</v>
      </c>
      <c r="O39" s="23" t="s">
        <v>104</v>
      </c>
      <c r="P39" s="23"/>
      <c r="Q39" s="86"/>
      <c r="R39" s="33"/>
      <c r="S39" s="23"/>
      <c r="T39" s="23"/>
    </row>
    <row r="40" spans="1:20" ht="15" customHeight="1" thickBot="1" x14ac:dyDescent="0.45">
      <c r="K40" s="88"/>
      <c r="L40" s="23"/>
      <c r="M40" s="23"/>
      <c r="N40" s="23"/>
      <c r="O40" s="23"/>
      <c r="P40" s="23"/>
      <c r="Q40" s="86"/>
      <c r="R40" s="33"/>
      <c r="S40" s="23"/>
      <c r="T40" s="23"/>
    </row>
    <row r="41" spans="1:20" ht="26.25" customHeight="1" thickBot="1" x14ac:dyDescent="0.45">
      <c r="A41" s="87" t="s">
        <v>73</v>
      </c>
      <c r="D41" s="77">
        <f>1.1+(C28-0.03)*(0.12/0.07)</f>
        <v>1.62</v>
      </c>
      <c r="K41" s="88"/>
      <c r="L41" s="19" t="s">
        <v>68</v>
      </c>
      <c r="M41" s="23"/>
      <c r="N41" s="40" t="s">
        <v>35</v>
      </c>
      <c r="O41" s="23" t="s">
        <v>96</v>
      </c>
      <c r="P41" s="23"/>
      <c r="Q41" s="86"/>
      <c r="R41" s="33"/>
      <c r="S41" s="23"/>
      <c r="T41" s="23"/>
    </row>
    <row r="42" spans="1:20" ht="15.75" customHeight="1" thickBot="1" x14ac:dyDescent="0.45">
      <c r="K42" s="88"/>
      <c r="L42" s="23"/>
      <c r="M42" s="23"/>
      <c r="N42" s="23"/>
      <c r="O42" s="23"/>
      <c r="P42" s="23"/>
      <c r="Q42" s="86"/>
      <c r="R42" s="33"/>
      <c r="S42" s="23"/>
      <c r="T42" s="23"/>
    </row>
    <row r="43" spans="1:20" ht="26.25" customHeight="1" thickBot="1" x14ac:dyDescent="0.45">
      <c r="A43" s="87" t="s">
        <v>74</v>
      </c>
      <c r="D43" s="77">
        <f>1.22+(C28-0.1)*0.6</f>
        <v>1.3599999999999999</v>
      </c>
      <c r="K43" s="88"/>
      <c r="L43" s="19" t="s">
        <v>69</v>
      </c>
      <c r="M43" s="23"/>
      <c r="N43" s="40" t="s">
        <v>35</v>
      </c>
      <c r="O43" s="23" t="s">
        <v>97</v>
      </c>
      <c r="P43" s="23"/>
      <c r="Q43" s="86"/>
      <c r="R43" s="33"/>
      <c r="S43" s="23"/>
      <c r="T43" s="23"/>
    </row>
    <row r="44" spans="1:20" ht="15.75" customHeight="1" thickBot="1" x14ac:dyDescent="0.3">
      <c r="K44" s="84"/>
      <c r="L44" s="23"/>
      <c r="M44" s="23"/>
      <c r="N44" s="23"/>
      <c r="O44" s="23"/>
      <c r="P44" s="23"/>
      <c r="Q44" s="86"/>
      <c r="R44" s="23"/>
      <c r="S44" s="23"/>
      <c r="T44" s="23"/>
    </row>
    <row r="45" spans="1:20" ht="26.25" customHeight="1" thickBot="1" x14ac:dyDescent="0.4">
      <c r="A45" s="87" t="s">
        <v>75</v>
      </c>
      <c r="D45" s="77">
        <f>1.29</f>
        <v>1.29</v>
      </c>
      <c r="F45" s="89"/>
      <c r="K45" s="84"/>
      <c r="L45" s="19" t="s">
        <v>70</v>
      </c>
      <c r="M45" s="23"/>
      <c r="N45" s="40" t="s">
        <v>35</v>
      </c>
      <c r="O45" s="40">
        <v>1.29</v>
      </c>
      <c r="P45" s="23"/>
      <c r="Q45" s="86"/>
      <c r="R45" s="23"/>
      <c r="S45" s="23"/>
      <c r="T45" s="23"/>
    </row>
    <row r="46" spans="1:20" ht="15.75" customHeight="1" thickBot="1" x14ac:dyDescent="0.35">
      <c r="K46" s="90"/>
      <c r="L46" s="23"/>
      <c r="M46" s="23"/>
      <c r="N46" s="23"/>
      <c r="O46" s="23"/>
      <c r="P46" s="23"/>
      <c r="Q46" s="86"/>
      <c r="R46" s="20"/>
      <c r="S46" s="23"/>
      <c r="T46" s="23"/>
    </row>
    <row r="47" spans="1:20" ht="26.25" customHeight="1" thickBot="1" x14ac:dyDescent="0.4">
      <c r="A47" s="87" t="s">
        <v>76</v>
      </c>
      <c r="D47" s="77">
        <f>1.29-(C28-0.3)*0.2</f>
        <v>1.2833333333333334</v>
      </c>
      <c r="K47" s="88"/>
      <c r="L47" s="19" t="s">
        <v>71</v>
      </c>
      <c r="M47" s="23"/>
      <c r="N47" s="40" t="s">
        <v>35</v>
      </c>
      <c r="O47" s="23" t="s">
        <v>98</v>
      </c>
      <c r="P47" s="23"/>
      <c r="Q47" s="86"/>
      <c r="R47" s="23"/>
      <c r="S47" s="23"/>
      <c r="T47" s="23"/>
    </row>
    <row r="48" spans="1:20" ht="15.75" customHeight="1" x14ac:dyDescent="0.3">
      <c r="K48" s="91"/>
      <c r="L48" s="85"/>
      <c r="M48" s="85"/>
      <c r="N48" s="85"/>
      <c r="O48" s="85"/>
      <c r="P48" s="85"/>
      <c r="Q48" s="92"/>
      <c r="R48" s="23"/>
      <c r="S48" s="23"/>
      <c r="T48" s="23"/>
    </row>
    <row r="49" spans="2:20" ht="26.25" customHeight="1" x14ac:dyDescent="0.25">
      <c r="R49" s="23"/>
      <c r="S49" s="23"/>
      <c r="T49" s="23"/>
    </row>
    <row r="50" spans="2:20" x14ac:dyDescent="0.25">
      <c r="R50" s="23"/>
      <c r="S50" s="23"/>
      <c r="T50" s="23"/>
    </row>
    <row r="51" spans="2:20" ht="22.8" x14ac:dyDescent="0.4">
      <c r="B51" s="23"/>
      <c r="C51" s="23"/>
      <c r="D51" s="23"/>
      <c r="E51" s="34"/>
      <c r="F51" s="34"/>
      <c r="G51" s="33"/>
      <c r="H51" s="23"/>
      <c r="L51" s="20"/>
      <c r="M51" s="29"/>
      <c r="N51" s="30"/>
      <c r="O51" s="30"/>
      <c r="P51" s="30"/>
      <c r="Q51" s="30"/>
      <c r="R51" s="30"/>
      <c r="S51" s="23"/>
      <c r="T51" s="23"/>
    </row>
    <row r="52" spans="2:20" ht="22.8" x14ac:dyDescent="0.4">
      <c r="B52" s="50"/>
      <c r="C52" s="33"/>
      <c r="D52" s="33"/>
      <c r="E52" s="34"/>
      <c r="F52" s="34"/>
      <c r="G52" s="33"/>
      <c r="H52" s="23"/>
      <c r="L52" s="20"/>
      <c r="M52" s="23"/>
      <c r="N52" s="23"/>
      <c r="O52" s="23"/>
      <c r="P52" s="23"/>
      <c r="Q52" s="23"/>
      <c r="R52" s="23"/>
      <c r="S52" s="23"/>
      <c r="T52" s="23"/>
    </row>
    <row r="53" spans="2:20" ht="22.8" x14ac:dyDescent="0.4">
      <c r="B53" s="23"/>
      <c r="C53" s="15"/>
      <c r="D53" s="15"/>
      <c r="E53" s="15"/>
      <c r="F53" s="15"/>
      <c r="G53" s="15"/>
      <c r="H53" s="23"/>
      <c r="L53" s="20"/>
      <c r="M53" s="33"/>
      <c r="N53" s="33"/>
      <c r="O53" s="34"/>
      <c r="P53" s="34"/>
      <c r="Q53" s="33"/>
      <c r="R53" s="33"/>
      <c r="S53" s="23"/>
      <c r="T53" s="23"/>
    </row>
    <row r="54" spans="2:20" ht="22.8" x14ac:dyDescent="0.4">
      <c r="B54" s="23"/>
      <c r="C54" s="23"/>
      <c r="D54" s="23"/>
      <c r="E54" s="23"/>
      <c r="F54" s="23"/>
      <c r="G54" s="23"/>
      <c r="H54" s="23"/>
      <c r="L54" s="20"/>
      <c r="M54" s="33"/>
      <c r="N54" s="33"/>
      <c r="O54" s="34"/>
      <c r="P54" s="34"/>
      <c r="Q54" s="33"/>
      <c r="R54" s="33"/>
      <c r="S54" s="23"/>
      <c r="T54" s="23"/>
    </row>
    <row r="55" spans="2:20" ht="22.8" x14ac:dyDescent="0.4">
      <c r="L55" s="20"/>
      <c r="M55" s="33"/>
      <c r="N55" s="33"/>
      <c r="O55" s="34"/>
      <c r="P55" s="34"/>
      <c r="Q55" s="33"/>
      <c r="R55" s="33"/>
      <c r="S55" s="23"/>
      <c r="T55" s="23"/>
    </row>
    <row r="56" spans="2:20" ht="22.8" x14ac:dyDescent="0.4">
      <c r="L56" s="20"/>
      <c r="M56" s="33"/>
      <c r="N56" s="33"/>
      <c r="O56" s="34"/>
      <c r="P56" s="34"/>
      <c r="Q56" s="33"/>
      <c r="R56" s="33"/>
      <c r="S56" s="23"/>
      <c r="T56" s="23"/>
    </row>
    <row r="57" spans="2:20" ht="22.8" x14ac:dyDescent="0.4">
      <c r="L57" s="20"/>
      <c r="M57" s="33"/>
      <c r="N57" s="23"/>
      <c r="O57" s="34"/>
      <c r="P57" s="23"/>
      <c r="Q57" s="23"/>
      <c r="R57" s="23"/>
      <c r="S57" s="23"/>
      <c r="T57" s="23"/>
    </row>
    <row r="58" spans="2:20" ht="22.8" x14ac:dyDescent="0.4">
      <c r="L58" s="20"/>
      <c r="M58" s="33"/>
      <c r="N58" s="33"/>
      <c r="O58" s="34"/>
      <c r="P58" s="34"/>
      <c r="Q58" s="33"/>
      <c r="R58" s="33"/>
      <c r="S58" s="23"/>
      <c r="T58" s="23"/>
    </row>
    <row r="59" spans="2:20" ht="22.8" x14ac:dyDescent="0.4">
      <c r="L59" s="20"/>
      <c r="M59" s="23"/>
      <c r="N59" s="23"/>
      <c r="O59" s="23"/>
      <c r="P59" s="23"/>
      <c r="Q59" s="33"/>
      <c r="R59" s="33"/>
      <c r="S59" s="23"/>
      <c r="T59" s="23"/>
    </row>
    <row r="60" spans="2:20" ht="22.8" x14ac:dyDescent="0.4">
      <c r="L60" s="20"/>
      <c r="M60" s="33"/>
      <c r="N60" s="23"/>
      <c r="O60" s="23"/>
      <c r="P60" s="23"/>
      <c r="Q60" s="33"/>
      <c r="R60" s="33"/>
      <c r="S60" s="23"/>
      <c r="T60" s="23"/>
    </row>
    <row r="61" spans="2:20" ht="22.8" x14ac:dyDescent="0.4">
      <c r="L61" s="20"/>
      <c r="M61" s="33"/>
      <c r="N61" s="33"/>
      <c r="O61" s="34"/>
      <c r="P61" s="34"/>
      <c r="Q61" s="33"/>
      <c r="R61" s="33"/>
      <c r="S61" s="23"/>
      <c r="T61" s="23"/>
    </row>
    <row r="62" spans="2:20" ht="22.8" x14ac:dyDescent="0.4">
      <c r="I62" s="52" t="s">
        <v>125</v>
      </c>
      <c r="L62" s="20"/>
      <c r="M62" s="33"/>
      <c r="N62" s="33"/>
      <c r="O62" s="34"/>
      <c r="P62" s="34"/>
      <c r="Q62" s="33"/>
      <c r="R62" s="33"/>
      <c r="S62" s="23"/>
      <c r="T62" s="23"/>
    </row>
    <row r="63" spans="2:20" ht="22.8" x14ac:dyDescent="0.4">
      <c r="L63" s="20"/>
      <c r="M63" s="33"/>
      <c r="N63" s="33"/>
      <c r="O63" s="34"/>
      <c r="P63" s="34"/>
      <c r="Q63" s="33"/>
      <c r="R63" s="33"/>
      <c r="S63" s="23"/>
      <c r="T63" s="23"/>
    </row>
    <row r="64" spans="2:20" ht="22.8" x14ac:dyDescent="0.4">
      <c r="L64" s="20"/>
      <c r="M64" s="33"/>
      <c r="N64" s="33"/>
      <c r="O64" s="34"/>
      <c r="P64" s="34"/>
      <c r="Q64" s="23"/>
      <c r="R64" s="23"/>
      <c r="S64" s="23"/>
      <c r="T64" s="23"/>
    </row>
    <row r="65" spans="12:20" x14ac:dyDescent="0.25">
      <c r="L65" s="23"/>
      <c r="M65" s="23"/>
      <c r="N65" s="23"/>
      <c r="O65" s="23"/>
      <c r="P65" s="23"/>
      <c r="Q65" s="23"/>
      <c r="R65" s="23"/>
      <c r="S65" s="23"/>
      <c r="T65" s="23"/>
    </row>
    <row r="66" spans="12:20" x14ac:dyDescent="0.25">
      <c r="L66" s="23"/>
      <c r="M66" s="23"/>
      <c r="N66" s="23"/>
      <c r="O66" s="23"/>
      <c r="P66" s="23"/>
      <c r="Q66" s="23"/>
      <c r="R66" s="23"/>
      <c r="S66" s="23"/>
      <c r="T66" s="23"/>
    </row>
    <row r="67" spans="12:20" x14ac:dyDescent="0.25">
      <c r="L67" s="23"/>
      <c r="M67" s="23"/>
      <c r="N67" s="23"/>
      <c r="O67" s="23"/>
      <c r="P67" s="23"/>
      <c r="Q67" s="23"/>
      <c r="R67" s="23"/>
      <c r="S67" s="23"/>
      <c r="T67" s="23"/>
    </row>
    <row r="68" spans="12:20" x14ac:dyDescent="0.25">
      <c r="L68" s="23"/>
      <c r="M68" s="23"/>
      <c r="N68" s="23"/>
      <c r="O68" s="23"/>
      <c r="P68" s="23"/>
      <c r="Q68" s="23"/>
      <c r="R68" s="23"/>
      <c r="S68" s="23"/>
      <c r="T68" s="23"/>
    </row>
    <row r="69" spans="12:20" x14ac:dyDescent="0.25">
      <c r="L69" s="23"/>
      <c r="M69" s="23"/>
      <c r="N69" s="23"/>
      <c r="O69" s="23"/>
      <c r="P69" s="23"/>
      <c r="Q69" s="23"/>
      <c r="R69" s="23"/>
      <c r="S69" s="23"/>
      <c r="T69" s="23"/>
    </row>
    <row r="70" spans="12:20" ht="17.399999999999999" x14ac:dyDescent="0.3">
      <c r="L70" s="19"/>
      <c r="M70" s="20"/>
      <c r="N70" s="20"/>
      <c r="O70" s="20"/>
      <c r="P70" s="20"/>
      <c r="Q70" s="20"/>
      <c r="R70" s="20"/>
      <c r="S70" s="23"/>
      <c r="T70" s="23"/>
    </row>
    <row r="71" spans="12:20" ht="24.6" x14ac:dyDescent="0.4">
      <c r="L71" s="20"/>
      <c r="M71" s="22"/>
      <c r="N71" s="23"/>
      <c r="O71" s="23"/>
      <c r="P71" s="23"/>
      <c r="Q71" s="23"/>
      <c r="R71" s="23"/>
      <c r="S71" s="23"/>
      <c r="T71" s="23"/>
    </row>
    <row r="72" spans="12:20" ht="17.399999999999999" x14ac:dyDescent="0.3">
      <c r="L72" s="20"/>
      <c r="M72" s="23"/>
      <c r="N72" s="23"/>
      <c r="O72" s="23"/>
      <c r="P72" s="23"/>
      <c r="Q72" s="23"/>
      <c r="R72" s="23"/>
      <c r="S72" s="23"/>
      <c r="T72" s="23"/>
    </row>
    <row r="73" spans="12:20" ht="24.6" x14ac:dyDescent="0.4">
      <c r="L73" s="20"/>
      <c r="M73" s="22"/>
      <c r="N73" s="23"/>
      <c r="O73" s="23"/>
      <c r="P73" s="23"/>
      <c r="Q73" s="23"/>
      <c r="R73" s="23"/>
      <c r="S73" s="23"/>
      <c r="T73" s="23"/>
    </row>
    <row r="74" spans="12:20" ht="17.399999999999999" x14ac:dyDescent="0.3">
      <c r="L74" s="20"/>
      <c r="M74" s="23"/>
      <c r="N74" s="23"/>
      <c r="O74" s="23"/>
      <c r="P74" s="23"/>
      <c r="Q74" s="23"/>
      <c r="R74" s="23"/>
      <c r="S74" s="23"/>
      <c r="T74" s="23"/>
    </row>
    <row r="75" spans="12:20" ht="22.8" x14ac:dyDescent="0.4">
      <c r="L75" s="20"/>
      <c r="M75" s="29"/>
      <c r="N75" s="30"/>
      <c r="O75" s="30"/>
      <c r="P75" s="30"/>
      <c r="Q75" s="30"/>
      <c r="R75" s="30"/>
      <c r="S75" s="23"/>
      <c r="T75" s="23"/>
    </row>
    <row r="76" spans="12:20" ht="17.399999999999999" x14ac:dyDescent="0.3">
      <c r="L76" s="20"/>
      <c r="M76" s="23"/>
      <c r="N76" s="23"/>
      <c r="O76" s="23"/>
      <c r="P76" s="23"/>
      <c r="Q76" s="23"/>
      <c r="R76" s="23"/>
      <c r="S76" s="23"/>
      <c r="T76" s="23"/>
    </row>
    <row r="77" spans="12:20" ht="22.8" x14ac:dyDescent="0.4">
      <c r="L77" s="20"/>
      <c r="M77" s="33"/>
      <c r="N77" s="33"/>
      <c r="O77" s="34"/>
      <c r="P77" s="34"/>
      <c r="Q77" s="33"/>
      <c r="R77" s="33"/>
      <c r="S77" s="23"/>
      <c r="T77" s="23"/>
    </row>
    <row r="78" spans="12:20" ht="22.8" x14ac:dyDescent="0.4">
      <c r="L78" s="20"/>
      <c r="M78" s="33"/>
      <c r="N78" s="33"/>
      <c r="O78" s="34"/>
      <c r="P78" s="34"/>
      <c r="Q78" s="33"/>
      <c r="R78" s="33"/>
      <c r="S78" s="23"/>
      <c r="T78" s="23"/>
    </row>
    <row r="79" spans="12:20" ht="22.8" x14ac:dyDescent="0.4">
      <c r="L79" s="20"/>
      <c r="M79" s="33"/>
      <c r="N79" s="33"/>
      <c r="O79" s="34"/>
      <c r="P79" s="34"/>
      <c r="Q79" s="33"/>
      <c r="R79" s="33"/>
      <c r="S79" s="23"/>
      <c r="T79" s="23"/>
    </row>
    <row r="80" spans="12:20" ht="22.8" x14ac:dyDescent="0.4">
      <c r="L80" s="20"/>
      <c r="M80" s="33"/>
      <c r="N80" s="33"/>
      <c r="O80" s="34"/>
      <c r="P80" s="34"/>
      <c r="Q80" s="33"/>
      <c r="R80" s="33"/>
      <c r="S80" s="23"/>
      <c r="T80" s="23"/>
    </row>
    <row r="81" spans="12:20" ht="22.8" x14ac:dyDescent="0.4">
      <c r="L81" s="20"/>
      <c r="M81" s="33"/>
      <c r="N81" s="23"/>
      <c r="O81" s="34"/>
      <c r="P81" s="23"/>
      <c r="Q81" s="23"/>
      <c r="R81" s="23"/>
      <c r="S81" s="23"/>
      <c r="T81" s="23"/>
    </row>
    <row r="82" spans="12:20" ht="22.8" x14ac:dyDescent="0.4">
      <c r="L82" s="20"/>
      <c r="M82" s="33"/>
      <c r="N82" s="33"/>
      <c r="O82" s="34"/>
      <c r="P82" s="34"/>
      <c r="Q82" s="33"/>
      <c r="R82" s="33"/>
      <c r="S82" s="23"/>
      <c r="T82" s="23"/>
    </row>
    <row r="83" spans="12:20" ht="22.8" x14ac:dyDescent="0.4">
      <c r="L83" s="20"/>
      <c r="M83" s="23"/>
      <c r="N83" s="23"/>
      <c r="O83" s="23"/>
      <c r="P83" s="23"/>
      <c r="Q83" s="33"/>
      <c r="R83" s="33"/>
      <c r="S83" s="23"/>
      <c r="T83" s="23"/>
    </row>
    <row r="84" spans="12:20" ht="22.8" x14ac:dyDescent="0.4">
      <c r="L84" s="20"/>
      <c r="M84" s="33"/>
      <c r="N84" s="23"/>
      <c r="O84" s="23"/>
      <c r="P84" s="23"/>
      <c r="Q84" s="33"/>
      <c r="R84" s="33"/>
      <c r="S84" s="23"/>
      <c r="T84" s="23"/>
    </row>
    <row r="85" spans="12:20" ht="22.8" x14ac:dyDescent="0.4">
      <c r="L85" s="20"/>
      <c r="M85" s="33"/>
      <c r="N85" s="33"/>
      <c r="O85" s="34"/>
      <c r="P85" s="34"/>
      <c r="Q85" s="33"/>
      <c r="R85" s="33"/>
      <c r="S85" s="23"/>
      <c r="T85" s="23"/>
    </row>
    <row r="86" spans="12:20" ht="22.8" x14ac:dyDescent="0.4">
      <c r="L86" s="20"/>
      <c r="M86" s="33"/>
      <c r="N86" s="33"/>
      <c r="O86" s="34"/>
      <c r="P86" s="34"/>
      <c r="Q86" s="33"/>
      <c r="R86" s="33"/>
      <c r="S86" s="23"/>
      <c r="T86" s="23"/>
    </row>
    <row r="87" spans="12:20" ht="22.8" x14ac:dyDescent="0.4">
      <c r="L87" s="20"/>
      <c r="M87" s="33"/>
      <c r="N87" s="33"/>
      <c r="O87" s="34"/>
      <c r="P87" s="34"/>
      <c r="Q87" s="33"/>
      <c r="R87" s="33"/>
      <c r="S87" s="23"/>
      <c r="T87" s="23"/>
    </row>
    <row r="88" spans="12:20" ht="22.8" x14ac:dyDescent="0.4">
      <c r="L88" s="20"/>
      <c r="M88" s="33"/>
      <c r="N88" s="33"/>
      <c r="O88" s="34"/>
      <c r="P88" s="34"/>
      <c r="Q88" s="23"/>
      <c r="R88" s="23"/>
      <c r="S88" s="23"/>
      <c r="T88" s="23"/>
    </row>
    <row r="89" spans="12:20" x14ac:dyDescent="0.25">
      <c r="L89" s="23"/>
      <c r="M89" s="23"/>
      <c r="N89" s="23"/>
      <c r="O89" s="23"/>
      <c r="P89" s="23"/>
      <c r="Q89" s="23"/>
      <c r="R89" s="23"/>
      <c r="S89" s="23"/>
      <c r="T89" s="23"/>
    </row>
    <row r="90" spans="12:20" x14ac:dyDescent="0.25">
      <c r="L90" s="23"/>
      <c r="M90" s="23"/>
      <c r="N90" s="23"/>
      <c r="O90" s="23"/>
      <c r="P90" s="23"/>
      <c r="Q90" s="23"/>
      <c r="R90" s="23"/>
      <c r="S90" s="23"/>
      <c r="T90" s="23"/>
    </row>
    <row r="91" spans="12:20" ht="17.399999999999999" x14ac:dyDescent="0.3">
      <c r="L91" s="19"/>
      <c r="M91" s="20"/>
      <c r="N91" s="20"/>
      <c r="O91" s="20"/>
      <c r="P91" s="20"/>
      <c r="Q91" s="20"/>
      <c r="R91" s="20"/>
      <c r="S91" s="23"/>
      <c r="T91" s="23"/>
    </row>
    <row r="92" spans="12:20" ht="24.6" x14ac:dyDescent="0.4">
      <c r="L92" s="20"/>
      <c r="M92" s="22"/>
      <c r="N92" s="23"/>
      <c r="O92" s="23"/>
      <c r="P92" s="23"/>
      <c r="Q92" s="23"/>
      <c r="R92" s="23"/>
      <c r="S92" s="23"/>
      <c r="T92" s="23"/>
    </row>
    <row r="93" spans="12:20" ht="17.399999999999999" x14ac:dyDescent="0.3">
      <c r="L93" s="20"/>
      <c r="M93" s="23"/>
      <c r="N93" s="23"/>
      <c r="O93" s="23"/>
      <c r="P93" s="23"/>
      <c r="Q93" s="23"/>
      <c r="R93" s="23"/>
      <c r="S93" s="23"/>
      <c r="T93" s="23"/>
    </row>
    <row r="94" spans="12:20" ht="24.6" x14ac:dyDescent="0.4">
      <c r="L94" s="20"/>
      <c r="M94" s="22"/>
      <c r="N94" s="23"/>
      <c r="O94" s="23"/>
      <c r="P94" s="23"/>
      <c r="Q94" s="23"/>
      <c r="R94" s="23"/>
      <c r="S94" s="23"/>
      <c r="T94" s="23"/>
    </row>
    <row r="95" spans="12:20" ht="17.399999999999999" x14ac:dyDescent="0.3">
      <c r="L95" s="20"/>
      <c r="M95" s="23"/>
      <c r="N95" s="23"/>
      <c r="O95" s="23"/>
      <c r="P95" s="23"/>
      <c r="Q95" s="23"/>
      <c r="R95" s="23"/>
      <c r="S95" s="23"/>
      <c r="T95" s="23"/>
    </row>
    <row r="96" spans="12:20" ht="22.8" x14ac:dyDescent="0.4">
      <c r="L96" s="20"/>
      <c r="M96" s="29"/>
      <c r="N96" s="30"/>
      <c r="O96" s="30"/>
      <c r="P96" s="30"/>
      <c r="Q96" s="30"/>
      <c r="R96" s="30"/>
      <c r="S96" s="23"/>
      <c r="T96" s="23"/>
    </row>
    <row r="97" spans="12:20" ht="17.399999999999999" x14ac:dyDescent="0.3">
      <c r="L97" s="20"/>
      <c r="M97" s="23"/>
      <c r="N97" s="23"/>
      <c r="O97" s="23"/>
      <c r="P97" s="23"/>
      <c r="Q97" s="23"/>
      <c r="R97" s="23"/>
      <c r="S97" s="23"/>
      <c r="T97" s="23"/>
    </row>
    <row r="98" spans="12:20" ht="22.8" x14ac:dyDescent="0.4">
      <c r="L98" s="20"/>
      <c r="M98" s="33"/>
      <c r="N98" s="33"/>
      <c r="O98" s="34"/>
      <c r="P98" s="34"/>
      <c r="Q98" s="33"/>
      <c r="R98" s="33"/>
      <c r="S98" s="23"/>
      <c r="T98" s="23"/>
    </row>
    <row r="99" spans="12:20" ht="22.8" x14ac:dyDescent="0.4">
      <c r="L99" s="20"/>
      <c r="M99" s="33"/>
      <c r="N99" s="33"/>
      <c r="O99" s="34"/>
      <c r="P99" s="34"/>
      <c r="Q99" s="33"/>
      <c r="R99" s="33"/>
      <c r="S99" s="23"/>
      <c r="T99" s="23"/>
    </row>
    <row r="100" spans="12:20" ht="22.8" x14ac:dyDescent="0.4">
      <c r="L100" s="20"/>
      <c r="M100" s="33"/>
      <c r="N100" s="33"/>
      <c r="O100" s="34"/>
      <c r="P100" s="34"/>
      <c r="Q100" s="33"/>
      <c r="R100" s="33"/>
      <c r="S100" s="23"/>
      <c r="T100" s="23"/>
    </row>
    <row r="101" spans="12:20" ht="22.8" x14ac:dyDescent="0.4">
      <c r="L101" s="20"/>
      <c r="M101" s="33"/>
      <c r="N101" s="33"/>
      <c r="O101" s="34"/>
      <c r="P101" s="34"/>
      <c r="Q101" s="33"/>
      <c r="R101" s="33"/>
      <c r="S101" s="23"/>
      <c r="T101" s="23"/>
    </row>
    <row r="102" spans="12:20" ht="22.8" x14ac:dyDescent="0.4">
      <c r="L102" s="20"/>
      <c r="M102" s="33"/>
      <c r="N102" s="23"/>
      <c r="O102" s="34"/>
      <c r="P102" s="23"/>
      <c r="Q102" s="23"/>
      <c r="R102" s="23"/>
      <c r="S102" s="23"/>
      <c r="T102" s="23"/>
    </row>
    <row r="103" spans="12:20" ht="22.8" x14ac:dyDescent="0.4">
      <c r="L103" s="20"/>
      <c r="M103" s="33"/>
      <c r="N103" s="33"/>
      <c r="O103" s="34"/>
      <c r="P103" s="34"/>
      <c r="Q103" s="33"/>
      <c r="R103" s="33"/>
      <c r="S103" s="23"/>
      <c r="T103" s="23"/>
    </row>
    <row r="104" spans="12:20" ht="22.8" x14ac:dyDescent="0.4">
      <c r="L104" s="20"/>
      <c r="M104" s="23"/>
      <c r="N104" s="23"/>
      <c r="O104" s="23"/>
      <c r="P104" s="23"/>
      <c r="Q104" s="33"/>
      <c r="R104" s="33"/>
      <c r="S104" s="23"/>
      <c r="T104" s="23"/>
    </row>
    <row r="105" spans="12:20" ht="22.8" x14ac:dyDescent="0.4">
      <c r="L105" s="20"/>
      <c r="M105" s="33"/>
      <c r="N105" s="23"/>
      <c r="O105" s="23"/>
      <c r="P105" s="23"/>
      <c r="Q105" s="33"/>
      <c r="R105" s="33"/>
      <c r="S105" s="23"/>
      <c r="T105" s="23"/>
    </row>
    <row r="106" spans="12:20" ht="22.8" x14ac:dyDescent="0.4">
      <c r="L106" s="20"/>
      <c r="M106" s="33"/>
      <c r="N106" s="33"/>
      <c r="O106" s="34"/>
      <c r="P106" s="34"/>
      <c r="Q106" s="33"/>
      <c r="R106" s="33"/>
      <c r="S106" s="23"/>
      <c r="T106" s="23"/>
    </row>
    <row r="107" spans="12:20" ht="22.8" x14ac:dyDescent="0.4">
      <c r="L107" s="20"/>
      <c r="M107" s="33"/>
      <c r="N107" s="33"/>
      <c r="O107" s="34"/>
      <c r="P107" s="34"/>
      <c r="Q107" s="33"/>
      <c r="R107" s="23"/>
      <c r="S107" s="23"/>
      <c r="T107" s="23"/>
    </row>
    <row r="108" spans="12:20" ht="22.8" x14ac:dyDescent="0.4">
      <c r="L108" s="20"/>
      <c r="M108" s="33"/>
      <c r="N108" s="33"/>
      <c r="O108" s="34"/>
      <c r="P108" s="34"/>
      <c r="Q108" s="33"/>
      <c r="R108" s="23"/>
      <c r="S108" s="23"/>
      <c r="T108" s="23"/>
    </row>
    <row r="109" spans="12:20" ht="22.8" x14ac:dyDescent="0.4">
      <c r="L109" s="20"/>
      <c r="M109" s="33"/>
      <c r="N109" s="33"/>
      <c r="O109" s="23"/>
      <c r="P109" s="23"/>
      <c r="Q109" s="23"/>
      <c r="R109" s="23"/>
      <c r="S109" s="23"/>
      <c r="T109" s="23"/>
    </row>
    <row r="110" spans="12:20" x14ac:dyDescent="0.25">
      <c r="L110" s="23"/>
      <c r="M110" s="23"/>
      <c r="N110" s="23"/>
      <c r="O110" s="23"/>
      <c r="P110" s="23"/>
      <c r="Q110" s="23"/>
      <c r="R110" s="23"/>
      <c r="S110" s="23"/>
      <c r="T110" s="23"/>
    </row>
    <row r="111" spans="12:20" ht="17.399999999999999" x14ac:dyDescent="0.3">
      <c r="L111" s="19"/>
      <c r="M111" s="20"/>
      <c r="N111" s="20"/>
      <c r="O111" s="20"/>
      <c r="P111" s="20"/>
      <c r="Q111" s="20"/>
      <c r="R111" s="20"/>
      <c r="S111" s="23"/>
      <c r="T111" s="23"/>
    </row>
    <row r="112" spans="12:20" ht="24.6" x14ac:dyDescent="0.4">
      <c r="L112" s="20"/>
      <c r="M112" s="22"/>
      <c r="N112" s="23"/>
      <c r="O112" s="23"/>
      <c r="P112" s="23"/>
      <c r="Q112" s="23"/>
      <c r="R112" s="23"/>
      <c r="S112" s="23"/>
      <c r="T112" s="23"/>
    </row>
    <row r="113" spans="12:20" ht="17.399999999999999" x14ac:dyDescent="0.3">
      <c r="L113" s="20"/>
      <c r="M113" s="23"/>
      <c r="N113" s="23"/>
      <c r="O113" s="23"/>
      <c r="P113" s="23"/>
      <c r="Q113" s="23"/>
      <c r="R113" s="23"/>
      <c r="S113" s="23"/>
      <c r="T113" s="23"/>
    </row>
    <row r="114" spans="12:20" ht="24.6" x14ac:dyDescent="0.4">
      <c r="L114" s="20"/>
      <c r="M114" s="22"/>
      <c r="N114" s="23"/>
      <c r="O114" s="23"/>
      <c r="P114" s="23"/>
      <c r="Q114" s="23"/>
      <c r="R114" s="23"/>
      <c r="S114" s="23"/>
      <c r="T114" s="23"/>
    </row>
    <row r="115" spans="12:20" ht="17.399999999999999" x14ac:dyDescent="0.3">
      <c r="L115" s="20"/>
      <c r="M115" s="23"/>
      <c r="N115" s="23"/>
      <c r="O115" s="23"/>
      <c r="P115" s="23"/>
      <c r="Q115" s="23"/>
      <c r="R115" s="23"/>
      <c r="S115" s="23"/>
      <c r="T115" s="23"/>
    </row>
    <row r="116" spans="12:20" ht="22.8" x14ac:dyDescent="0.4">
      <c r="L116" s="20"/>
      <c r="M116" s="29"/>
      <c r="N116" s="30"/>
      <c r="O116" s="30"/>
      <c r="P116" s="30"/>
      <c r="Q116" s="30"/>
      <c r="R116" s="30"/>
      <c r="S116" s="23"/>
      <c r="T116" s="23"/>
    </row>
    <row r="117" spans="12:20" ht="17.399999999999999" x14ac:dyDescent="0.3">
      <c r="L117" s="20"/>
      <c r="M117" s="23"/>
      <c r="N117" s="23"/>
      <c r="O117" s="23"/>
      <c r="P117" s="23"/>
      <c r="Q117" s="23"/>
      <c r="R117" s="23"/>
      <c r="S117" s="23"/>
      <c r="T117" s="23"/>
    </row>
    <row r="118" spans="12:20" ht="22.8" x14ac:dyDescent="0.4">
      <c r="L118" s="20"/>
      <c r="M118" s="33"/>
      <c r="N118" s="33"/>
      <c r="O118" s="34"/>
      <c r="P118" s="34"/>
      <c r="Q118" s="33"/>
      <c r="R118" s="33"/>
      <c r="S118" s="23"/>
      <c r="T118" s="23"/>
    </row>
    <row r="119" spans="12:20" ht="22.8" x14ac:dyDescent="0.4">
      <c r="L119" s="20"/>
      <c r="M119" s="33"/>
      <c r="N119" s="33"/>
      <c r="O119" s="34"/>
      <c r="P119" s="34"/>
      <c r="Q119" s="33"/>
      <c r="R119" s="33"/>
      <c r="S119" s="23"/>
      <c r="T119" s="23"/>
    </row>
    <row r="120" spans="12:20" ht="22.8" x14ac:dyDescent="0.4">
      <c r="L120" s="20"/>
      <c r="M120" s="33"/>
      <c r="N120" s="33"/>
      <c r="O120" s="34"/>
      <c r="P120" s="34"/>
      <c r="Q120" s="33"/>
      <c r="R120" s="33"/>
      <c r="S120" s="23"/>
      <c r="T120" s="23"/>
    </row>
    <row r="121" spans="12:20" ht="22.8" x14ac:dyDescent="0.4">
      <c r="L121" s="20"/>
      <c r="M121" s="33"/>
      <c r="N121" s="33"/>
      <c r="O121" s="34"/>
      <c r="P121" s="34"/>
      <c r="Q121" s="33"/>
      <c r="R121" s="33"/>
      <c r="S121" s="23"/>
      <c r="T121" s="23"/>
    </row>
    <row r="122" spans="12:20" ht="22.8" x14ac:dyDescent="0.4">
      <c r="L122" s="20"/>
      <c r="M122" s="33"/>
      <c r="N122" s="23"/>
      <c r="O122" s="34"/>
      <c r="P122" s="23"/>
      <c r="Q122" s="23"/>
      <c r="R122" s="23"/>
      <c r="S122" s="23"/>
      <c r="T122" s="23"/>
    </row>
    <row r="123" spans="12:20" ht="22.8" x14ac:dyDescent="0.4">
      <c r="L123" s="20"/>
      <c r="M123" s="33"/>
      <c r="N123" s="33"/>
      <c r="O123" s="34"/>
      <c r="P123" s="34"/>
      <c r="Q123" s="33"/>
      <c r="R123" s="33"/>
      <c r="S123" s="23"/>
      <c r="T123" s="23"/>
    </row>
    <row r="124" spans="12:20" ht="22.8" x14ac:dyDescent="0.4">
      <c r="L124" s="20"/>
      <c r="M124" s="23"/>
      <c r="N124" s="23"/>
      <c r="O124" s="23"/>
      <c r="P124" s="23"/>
      <c r="Q124" s="33"/>
      <c r="R124" s="33"/>
      <c r="S124" s="23"/>
      <c r="T124" s="23"/>
    </row>
    <row r="125" spans="12:20" ht="22.8" x14ac:dyDescent="0.4">
      <c r="L125" s="20"/>
      <c r="M125" s="33"/>
      <c r="N125" s="23"/>
      <c r="O125" s="23"/>
      <c r="P125" s="23"/>
      <c r="Q125" s="33"/>
      <c r="R125" s="33"/>
      <c r="S125" s="23"/>
      <c r="T125" s="23"/>
    </row>
    <row r="126" spans="12:20" ht="22.8" x14ac:dyDescent="0.4">
      <c r="L126" s="20"/>
      <c r="M126" s="33"/>
      <c r="N126" s="33"/>
      <c r="O126" s="34"/>
      <c r="P126" s="34"/>
      <c r="Q126" s="33"/>
      <c r="R126" s="33"/>
      <c r="S126" s="23"/>
      <c r="T126" s="23"/>
    </row>
    <row r="127" spans="12:20" ht="22.8" x14ac:dyDescent="0.4">
      <c r="L127" s="20"/>
      <c r="M127" s="33"/>
      <c r="N127" s="33"/>
      <c r="O127" s="34"/>
      <c r="P127" s="34"/>
      <c r="Q127" s="33"/>
      <c r="R127" s="23"/>
      <c r="S127" s="23"/>
      <c r="T127" s="23"/>
    </row>
    <row r="128" spans="12:20" ht="22.8" x14ac:dyDescent="0.4">
      <c r="L128" s="20"/>
      <c r="M128" s="33"/>
      <c r="N128" s="33"/>
      <c r="O128" s="34"/>
      <c r="P128" s="34"/>
      <c r="Q128" s="33"/>
      <c r="R128" s="23"/>
      <c r="S128" s="23"/>
      <c r="T128" s="23"/>
    </row>
    <row r="129" spans="12:20" x14ac:dyDescent="0.25">
      <c r="L129" s="23"/>
      <c r="M129" s="23"/>
      <c r="N129" s="23"/>
      <c r="O129" s="23"/>
      <c r="P129" s="23"/>
      <c r="Q129" s="23"/>
      <c r="R129" s="23"/>
      <c r="S129" s="23"/>
      <c r="T129" s="23"/>
    </row>
    <row r="130" spans="12:20" x14ac:dyDescent="0.25">
      <c r="L130" s="23"/>
      <c r="M130" s="23"/>
      <c r="N130" s="23"/>
      <c r="O130" s="23"/>
      <c r="P130" s="23"/>
      <c r="Q130" s="23"/>
      <c r="R130" s="23"/>
      <c r="S130" s="23"/>
      <c r="T130" s="23"/>
    </row>
    <row r="131" spans="12:20" ht="17.399999999999999" x14ac:dyDescent="0.3">
      <c r="L131" s="19"/>
      <c r="M131" s="20"/>
      <c r="N131" s="20"/>
      <c r="O131" s="20"/>
      <c r="P131" s="20"/>
      <c r="Q131" s="20"/>
      <c r="R131" s="20"/>
      <c r="S131" s="23"/>
      <c r="T131" s="23"/>
    </row>
    <row r="132" spans="12:20" ht="24.6" x14ac:dyDescent="0.4">
      <c r="L132" s="20"/>
      <c r="M132" s="22"/>
      <c r="N132" s="23"/>
      <c r="O132" s="23"/>
      <c r="P132" s="23"/>
      <c r="Q132" s="23"/>
      <c r="R132" s="23"/>
      <c r="S132" s="23"/>
      <c r="T132" s="23"/>
    </row>
    <row r="133" spans="12:20" ht="17.399999999999999" x14ac:dyDescent="0.3">
      <c r="L133" s="20"/>
      <c r="M133" s="23"/>
      <c r="N133" s="23"/>
      <c r="O133" s="23"/>
      <c r="P133" s="23"/>
      <c r="Q133" s="23"/>
      <c r="R133" s="23"/>
      <c r="S133" s="23"/>
      <c r="T133" s="23"/>
    </row>
    <row r="134" spans="12:20" ht="24.6" x14ac:dyDescent="0.4">
      <c r="L134" s="20"/>
      <c r="M134" s="22"/>
      <c r="N134" s="23"/>
      <c r="O134" s="23"/>
      <c r="P134" s="23"/>
      <c r="Q134" s="23"/>
      <c r="R134" s="23"/>
      <c r="S134" s="23"/>
      <c r="T134" s="23"/>
    </row>
    <row r="135" spans="12:20" ht="17.399999999999999" x14ac:dyDescent="0.3">
      <c r="L135" s="20"/>
      <c r="M135" s="23"/>
      <c r="N135" s="23"/>
      <c r="O135" s="23"/>
      <c r="P135" s="23"/>
      <c r="Q135" s="23"/>
      <c r="R135" s="23"/>
      <c r="S135" s="23"/>
      <c r="T135" s="23"/>
    </row>
    <row r="136" spans="12:20" ht="22.8" x14ac:dyDescent="0.4">
      <c r="L136" s="20"/>
      <c r="M136" s="29"/>
      <c r="N136" s="30"/>
      <c r="O136" s="30"/>
      <c r="P136" s="30"/>
      <c r="Q136" s="30"/>
      <c r="R136" s="30"/>
      <c r="S136" s="23"/>
      <c r="T136" s="23"/>
    </row>
    <row r="137" spans="12:20" ht="17.399999999999999" x14ac:dyDescent="0.3">
      <c r="L137" s="20"/>
      <c r="M137" s="23"/>
      <c r="N137" s="23"/>
      <c r="O137" s="23"/>
      <c r="P137" s="23"/>
      <c r="Q137" s="23"/>
      <c r="R137" s="23"/>
      <c r="S137" s="23"/>
      <c r="T137" s="23"/>
    </row>
    <row r="138" spans="12:20" ht="22.8" x14ac:dyDescent="0.4">
      <c r="L138" s="20"/>
      <c r="M138" s="33"/>
      <c r="N138" s="23"/>
      <c r="O138" s="34"/>
      <c r="P138" s="23"/>
      <c r="Q138" s="33"/>
      <c r="R138" s="33"/>
      <c r="S138" s="23"/>
      <c r="T138" s="23"/>
    </row>
    <row r="139" spans="12:20" ht="22.8" x14ac:dyDescent="0.4">
      <c r="L139" s="20"/>
      <c r="M139" s="33"/>
      <c r="N139" s="33"/>
      <c r="O139" s="34"/>
      <c r="P139" s="34"/>
      <c r="Q139" s="33"/>
      <c r="R139" s="33"/>
      <c r="S139" s="23"/>
      <c r="T139" s="23"/>
    </row>
    <row r="140" spans="12:20" ht="22.8" x14ac:dyDescent="0.4">
      <c r="L140" s="20"/>
      <c r="M140" s="23"/>
      <c r="N140" s="23"/>
      <c r="O140" s="23"/>
      <c r="P140" s="23"/>
      <c r="Q140" s="33"/>
      <c r="R140" s="33"/>
      <c r="S140" s="23"/>
      <c r="T140" s="23"/>
    </row>
    <row r="141" spans="12:20" ht="22.8" x14ac:dyDescent="0.4">
      <c r="L141" s="20"/>
      <c r="M141" s="33"/>
      <c r="N141" s="33"/>
      <c r="O141" s="23"/>
      <c r="P141" s="23"/>
      <c r="Q141" s="33"/>
      <c r="R141" s="33"/>
      <c r="S141" s="23"/>
      <c r="T141" s="23"/>
    </row>
    <row r="142" spans="12:20" ht="22.8" x14ac:dyDescent="0.4">
      <c r="L142" s="20"/>
      <c r="M142" s="33"/>
      <c r="N142" s="33"/>
      <c r="O142" s="34"/>
      <c r="P142" s="34"/>
      <c r="Q142" s="23"/>
      <c r="R142" s="33"/>
      <c r="S142" s="23"/>
      <c r="T142" s="23"/>
    </row>
    <row r="143" spans="12:20" ht="22.8" x14ac:dyDescent="0.4">
      <c r="L143" s="20"/>
      <c r="M143" s="33"/>
      <c r="N143" s="33"/>
      <c r="O143" s="34"/>
      <c r="P143" s="34"/>
      <c r="Q143" s="33"/>
      <c r="R143" s="23"/>
      <c r="S143" s="23"/>
      <c r="T143" s="23"/>
    </row>
    <row r="144" spans="12:20" ht="22.8" x14ac:dyDescent="0.4">
      <c r="L144" s="20"/>
      <c r="M144" s="33"/>
      <c r="N144" s="33"/>
      <c r="O144" s="34"/>
      <c r="P144" s="34"/>
      <c r="Q144" s="33"/>
      <c r="R144" s="33"/>
      <c r="S144" s="23"/>
      <c r="T144" s="23"/>
    </row>
    <row r="145" spans="12:20" ht="22.8" x14ac:dyDescent="0.4">
      <c r="L145" s="20"/>
      <c r="M145" s="23"/>
      <c r="N145" s="23"/>
      <c r="O145" s="23"/>
      <c r="P145" s="23"/>
      <c r="Q145" s="33"/>
      <c r="R145" s="33"/>
      <c r="S145" s="23"/>
      <c r="T145" s="23"/>
    </row>
    <row r="146" spans="12:20" ht="22.8" x14ac:dyDescent="0.4">
      <c r="L146" s="20"/>
      <c r="M146" s="33"/>
      <c r="N146" s="33"/>
      <c r="O146" s="34"/>
      <c r="P146" s="34"/>
      <c r="Q146" s="33"/>
      <c r="R146" s="23"/>
      <c r="S146" s="23"/>
      <c r="T146" s="23"/>
    </row>
    <row r="147" spans="12:20" ht="22.8" x14ac:dyDescent="0.4">
      <c r="L147" s="20"/>
      <c r="M147" s="33"/>
      <c r="N147" s="33"/>
      <c r="O147" s="34"/>
      <c r="P147" s="34"/>
      <c r="Q147" s="33"/>
      <c r="R147" s="23"/>
      <c r="S147" s="23"/>
      <c r="T147" s="23"/>
    </row>
    <row r="148" spans="12:20" ht="22.8" x14ac:dyDescent="0.4">
      <c r="L148" s="20"/>
      <c r="M148" s="33"/>
      <c r="N148" s="33"/>
      <c r="O148" s="34"/>
      <c r="P148" s="34"/>
      <c r="Q148" s="33"/>
      <c r="R148" s="23"/>
      <c r="S148" s="23"/>
      <c r="T148" s="23"/>
    </row>
    <row r="149" spans="12:20" ht="17.399999999999999" x14ac:dyDescent="0.3">
      <c r="L149" s="19"/>
      <c r="M149" s="20"/>
      <c r="N149" s="20"/>
      <c r="O149" s="20"/>
      <c r="P149" s="20"/>
      <c r="Q149" s="20"/>
      <c r="R149" s="20"/>
      <c r="S149" s="23"/>
      <c r="T149" s="23"/>
    </row>
    <row r="150" spans="12:20" ht="24.6" x14ac:dyDescent="0.4">
      <c r="L150" s="20"/>
      <c r="M150" s="22"/>
      <c r="N150" s="23"/>
      <c r="O150" s="23"/>
      <c r="P150" s="23"/>
      <c r="Q150" s="23"/>
      <c r="R150" s="23"/>
      <c r="S150" s="23"/>
      <c r="T150" s="23"/>
    </row>
    <row r="151" spans="12:20" ht="17.399999999999999" x14ac:dyDescent="0.3">
      <c r="L151" s="20"/>
      <c r="M151" s="23"/>
      <c r="N151" s="23"/>
      <c r="O151" s="23"/>
      <c r="P151" s="23"/>
      <c r="Q151" s="23"/>
      <c r="R151" s="23"/>
      <c r="S151" s="23"/>
      <c r="T151" s="23"/>
    </row>
    <row r="152" spans="12:20" ht="24.6" x14ac:dyDescent="0.4">
      <c r="L152" s="20"/>
      <c r="M152" s="22"/>
      <c r="N152" s="23"/>
      <c r="O152" s="23"/>
      <c r="P152" s="23"/>
      <c r="Q152" s="23"/>
      <c r="R152" s="23"/>
      <c r="S152" s="23"/>
      <c r="T152" s="23"/>
    </row>
    <row r="153" spans="12:20" ht="17.399999999999999" x14ac:dyDescent="0.3">
      <c r="L153" s="20"/>
      <c r="M153" s="23"/>
      <c r="N153" s="23"/>
      <c r="O153" s="23"/>
      <c r="P153" s="23"/>
      <c r="Q153" s="23"/>
      <c r="R153" s="23"/>
      <c r="S153" s="23"/>
      <c r="T153" s="23"/>
    </row>
    <row r="154" spans="12:20" ht="22.8" x14ac:dyDescent="0.4">
      <c r="L154" s="20"/>
      <c r="M154" s="29"/>
      <c r="N154" s="30"/>
      <c r="O154" s="30"/>
      <c r="P154" s="30"/>
      <c r="Q154" s="30"/>
      <c r="R154" s="30"/>
      <c r="S154" s="23"/>
      <c r="T154" s="23"/>
    </row>
    <row r="155" spans="12:20" ht="17.399999999999999" x14ac:dyDescent="0.3">
      <c r="L155" s="20"/>
      <c r="M155" s="23"/>
      <c r="N155" s="23"/>
      <c r="O155" s="23"/>
      <c r="P155" s="23"/>
      <c r="Q155" s="23"/>
      <c r="R155" s="23"/>
      <c r="S155" s="23"/>
      <c r="T155" s="23"/>
    </row>
    <row r="156" spans="12:20" ht="22.8" x14ac:dyDescent="0.4">
      <c r="L156" s="20"/>
      <c r="M156" s="33"/>
      <c r="N156" s="23"/>
      <c r="O156" s="34"/>
      <c r="P156" s="23"/>
      <c r="Q156" s="33"/>
      <c r="R156" s="33"/>
      <c r="S156" s="23"/>
      <c r="T156" s="23"/>
    </row>
    <row r="157" spans="12:20" ht="22.8" x14ac:dyDescent="0.4">
      <c r="L157" s="20"/>
      <c r="M157" s="33"/>
      <c r="N157" s="33"/>
      <c r="O157" s="34"/>
      <c r="P157" s="34"/>
      <c r="Q157" s="33"/>
      <c r="R157" s="33"/>
      <c r="S157" s="23"/>
      <c r="T157" s="23"/>
    </row>
    <row r="158" spans="12:20" ht="22.8" x14ac:dyDescent="0.4">
      <c r="L158" s="20"/>
      <c r="M158" s="23"/>
      <c r="N158" s="23"/>
      <c r="O158" s="23"/>
      <c r="P158" s="23"/>
      <c r="Q158" s="33"/>
      <c r="R158" s="33"/>
      <c r="S158" s="23"/>
      <c r="T158" s="23"/>
    </row>
    <row r="159" spans="12:20" ht="22.8" x14ac:dyDescent="0.4">
      <c r="L159" s="20"/>
      <c r="M159" s="33"/>
      <c r="N159" s="33"/>
      <c r="O159" s="23"/>
      <c r="P159" s="23"/>
      <c r="Q159" s="33"/>
      <c r="R159" s="33"/>
      <c r="S159" s="23"/>
      <c r="T159" s="23"/>
    </row>
    <row r="160" spans="12:20" ht="22.8" x14ac:dyDescent="0.4">
      <c r="L160" s="20"/>
      <c r="M160" s="33"/>
      <c r="N160" s="33"/>
      <c r="O160" s="34"/>
      <c r="P160" s="34"/>
      <c r="Q160" s="23"/>
      <c r="R160" s="33"/>
      <c r="S160" s="23"/>
      <c r="T160" s="23"/>
    </row>
    <row r="161" spans="12:20" ht="22.8" x14ac:dyDescent="0.4">
      <c r="L161" s="20"/>
      <c r="M161" s="33"/>
      <c r="N161" s="33"/>
      <c r="O161" s="34"/>
      <c r="P161" s="34"/>
      <c r="Q161" s="33"/>
      <c r="R161" s="23"/>
      <c r="S161" s="23"/>
      <c r="T161" s="23"/>
    </row>
    <row r="162" spans="12:20" ht="22.8" x14ac:dyDescent="0.4">
      <c r="L162" s="20"/>
      <c r="M162" s="33"/>
      <c r="N162" s="33"/>
      <c r="O162" s="34"/>
      <c r="P162" s="34"/>
      <c r="Q162" s="33"/>
      <c r="R162" s="33"/>
      <c r="S162" s="23"/>
      <c r="T162" s="23"/>
    </row>
    <row r="163" spans="12:20" ht="22.8" x14ac:dyDescent="0.4">
      <c r="L163" s="20"/>
      <c r="M163" s="23"/>
      <c r="N163" s="23"/>
      <c r="O163" s="23"/>
      <c r="P163" s="23"/>
      <c r="Q163" s="33"/>
      <c r="R163" s="33"/>
      <c r="S163" s="23"/>
      <c r="T163" s="23"/>
    </row>
    <row r="164" spans="12:20" ht="22.8" x14ac:dyDescent="0.4">
      <c r="L164" s="20"/>
      <c r="M164" s="33"/>
      <c r="N164" s="33"/>
      <c r="O164" s="34"/>
      <c r="P164" s="34"/>
      <c r="Q164" s="33"/>
      <c r="R164" s="23"/>
      <c r="S164" s="23"/>
      <c r="T164" s="23"/>
    </row>
    <row r="165" spans="12:20" x14ac:dyDescent="0.25">
      <c r="L165" s="23"/>
      <c r="M165" s="23"/>
      <c r="N165" s="23"/>
      <c r="O165" s="23"/>
      <c r="P165" s="23"/>
      <c r="Q165" s="23"/>
      <c r="R165" s="23"/>
      <c r="S165" s="23"/>
      <c r="T165" s="23"/>
    </row>
    <row r="166" spans="12:20" x14ac:dyDescent="0.25">
      <c r="L166" s="23"/>
      <c r="M166" s="23"/>
      <c r="N166" s="23"/>
      <c r="O166" s="23"/>
      <c r="P166" s="23"/>
      <c r="Q166" s="23"/>
      <c r="R166" s="23"/>
      <c r="S166" s="23"/>
      <c r="T166" s="23"/>
    </row>
    <row r="167" spans="12:20" x14ac:dyDescent="0.25">
      <c r="L167" s="23"/>
      <c r="M167" s="23"/>
      <c r="N167" s="23"/>
      <c r="O167" s="23"/>
      <c r="P167" s="23"/>
      <c r="Q167" s="23"/>
      <c r="R167" s="23"/>
      <c r="S167" s="23"/>
      <c r="T167" s="23"/>
    </row>
    <row r="168" spans="12:20" x14ac:dyDescent="0.25">
      <c r="L168" s="23"/>
      <c r="M168" s="23"/>
      <c r="N168" s="23"/>
      <c r="O168" s="23"/>
      <c r="P168" s="23"/>
      <c r="Q168" s="23"/>
      <c r="R168" s="23"/>
      <c r="S168" s="23"/>
      <c r="T168" s="23"/>
    </row>
    <row r="169" spans="12:20" x14ac:dyDescent="0.25">
      <c r="L169" s="23"/>
      <c r="M169" s="23"/>
      <c r="N169" s="23"/>
      <c r="O169" s="23"/>
      <c r="P169" s="23"/>
      <c r="Q169" s="23"/>
      <c r="R169" s="23"/>
      <c r="S169" s="23"/>
      <c r="T169" s="23"/>
    </row>
    <row r="170" spans="12:20" x14ac:dyDescent="0.25">
      <c r="L170" s="23"/>
      <c r="M170" s="23"/>
      <c r="N170" s="23"/>
      <c r="O170" s="23"/>
      <c r="P170" s="23"/>
      <c r="Q170" s="23"/>
      <c r="R170" s="23"/>
      <c r="S170" s="23"/>
      <c r="T170" s="23"/>
    </row>
    <row r="171" spans="12:20" x14ac:dyDescent="0.25">
      <c r="L171" s="23"/>
      <c r="M171" s="23"/>
      <c r="N171" s="23"/>
      <c r="O171" s="23"/>
      <c r="P171" s="23"/>
      <c r="Q171" s="23"/>
      <c r="R171" s="23"/>
      <c r="S171" s="23"/>
      <c r="T171" s="23"/>
    </row>
    <row r="172" spans="12:20" x14ac:dyDescent="0.25">
      <c r="L172" s="23"/>
      <c r="M172" s="23"/>
      <c r="N172" s="23"/>
      <c r="O172" s="23"/>
      <c r="P172" s="23"/>
      <c r="Q172" s="23"/>
      <c r="R172" s="23"/>
      <c r="S172" s="23"/>
      <c r="T172" s="23"/>
    </row>
    <row r="173" spans="12:20" x14ac:dyDescent="0.25">
      <c r="L173" s="23"/>
      <c r="M173" s="23"/>
      <c r="N173" s="23"/>
      <c r="O173" s="23"/>
      <c r="P173" s="23"/>
      <c r="Q173" s="23"/>
      <c r="R173" s="23"/>
      <c r="S173" s="23"/>
      <c r="T173" s="23"/>
    </row>
    <row r="174" spans="12:20" x14ac:dyDescent="0.25">
      <c r="L174" s="23"/>
      <c r="M174" s="23"/>
      <c r="N174" s="23"/>
      <c r="O174" s="23"/>
      <c r="P174" s="23"/>
      <c r="Q174" s="23"/>
      <c r="R174" s="23"/>
      <c r="S174" s="23"/>
      <c r="T174" s="23"/>
    </row>
    <row r="175" spans="12:20" x14ac:dyDescent="0.25">
      <c r="L175" s="23"/>
      <c r="M175" s="23"/>
      <c r="N175" s="23"/>
      <c r="O175" s="23"/>
      <c r="P175" s="23"/>
      <c r="Q175" s="23"/>
      <c r="R175" s="23"/>
      <c r="S175" s="23"/>
      <c r="T175" s="23"/>
    </row>
  </sheetData>
  <sheetProtection sheet="1" objects="1" scenarios="1" selectLockedCells="1"/>
  <mergeCells count="1">
    <mergeCell ref="N32:P32"/>
  </mergeCells>
  <phoneticPr fontId="0" type="noConversion"/>
  <pageMargins left="0.74791666666666667" right="0.74791666666666667" top="1.34" bottom="0.98402777777777772" header="0.51180555555555551" footer="0.51180555555555551"/>
  <pageSetup scale="70" firstPageNumber="0" orientation="landscape" horizontalDpi="300" verticalDpi="300" r:id="rId1"/>
  <headerFooter alignWithMargins="0">
    <oddHeader>&amp;L&amp;G&amp;C&amp;16
Partially Full Pipe Flow Calculations 
&amp;"Arial,Bold"&amp;14Pipes &amp;U&lt;&amp;U 1/2 Full&amp;R&amp;11MDNRCS-ENG
&amp;"Arial,Bold"Ver 1.0
04/2020&amp;"Arial,Regular"
Sheet &amp;P of &amp;N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7"/>
  <sheetViews>
    <sheetView showGridLines="0" view="pageLayout" zoomScale="70" zoomScaleNormal="90" zoomScalePageLayoutView="70" workbookViewId="0">
      <selection activeCell="C24" sqref="C24"/>
    </sheetView>
  </sheetViews>
  <sheetFormatPr defaultRowHeight="13.2" x14ac:dyDescent="0.25"/>
  <cols>
    <col min="1" max="1" width="11" style="17" customWidth="1"/>
    <col min="2" max="5" width="8.88671875" style="17"/>
    <col min="6" max="6" width="10.109375" style="17" customWidth="1"/>
    <col min="7" max="7" width="14" style="17" customWidth="1"/>
    <col min="8" max="9" width="8.88671875" style="17"/>
    <col min="10" max="10" width="4.33203125" style="17" customWidth="1"/>
    <col min="11" max="11" width="4.44140625" style="17" customWidth="1"/>
    <col min="12" max="12" width="15.109375" style="17" customWidth="1"/>
    <col min="13" max="13" width="8.88671875" style="17"/>
    <col min="14" max="14" width="9" style="17" customWidth="1"/>
    <col min="15" max="15" width="10.33203125" style="17" customWidth="1"/>
    <col min="16" max="16384" width="8.88671875" style="17"/>
  </cols>
  <sheetData>
    <row r="1" spans="1:19" ht="11.4" customHeight="1" x14ac:dyDescent="0.25"/>
    <row r="2" spans="1:19" ht="23.4" customHeight="1" x14ac:dyDescent="0.35">
      <c r="A2" s="60"/>
      <c r="B2" s="61" t="s">
        <v>129</v>
      </c>
      <c r="C2" s="58" t="s">
        <v>130</v>
      </c>
      <c r="D2" s="62"/>
      <c r="E2" s="62"/>
      <c r="F2" s="62"/>
      <c r="G2" s="61" t="s">
        <v>131</v>
      </c>
      <c r="H2" s="59" t="s">
        <v>132</v>
      </c>
      <c r="I2" s="62"/>
      <c r="J2" s="62"/>
      <c r="K2" s="62"/>
      <c r="L2" s="62"/>
      <c r="M2" s="62"/>
      <c r="N2" s="62"/>
      <c r="O2" s="61" t="s">
        <v>141</v>
      </c>
      <c r="P2" s="59" t="s">
        <v>132</v>
      </c>
      <c r="Q2" s="63"/>
      <c r="R2" s="63"/>
      <c r="S2" s="97"/>
    </row>
    <row r="3" spans="1:19" ht="23.4" customHeight="1" x14ac:dyDescent="0.35">
      <c r="A3" s="64"/>
      <c r="B3" s="65" t="s">
        <v>133</v>
      </c>
      <c r="C3" s="58" t="s">
        <v>130</v>
      </c>
      <c r="D3" s="62"/>
      <c r="E3" s="62"/>
      <c r="F3" s="66"/>
      <c r="G3" s="65" t="s">
        <v>134</v>
      </c>
      <c r="H3" s="57" t="s">
        <v>132</v>
      </c>
      <c r="I3" s="66"/>
      <c r="J3" s="66"/>
      <c r="K3" s="66"/>
      <c r="L3" s="65" t="s">
        <v>135</v>
      </c>
      <c r="M3" s="57" t="s">
        <v>132</v>
      </c>
      <c r="N3" s="66"/>
      <c r="O3" s="65" t="s">
        <v>140</v>
      </c>
      <c r="P3" s="56" t="s">
        <v>132</v>
      </c>
      <c r="Q3" s="68"/>
      <c r="R3" s="68"/>
      <c r="S3" s="98"/>
    </row>
    <row r="4" spans="1:19" ht="23.4" customHeight="1" x14ac:dyDescent="0.35">
      <c r="A4" s="64"/>
      <c r="B4" s="65" t="s">
        <v>136</v>
      </c>
      <c r="C4" s="58" t="s">
        <v>130</v>
      </c>
      <c r="D4" s="62"/>
      <c r="E4" s="62"/>
      <c r="F4" s="62"/>
      <c r="G4" s="65" t="s">
        <v>137</v>
      </c>
      <c r="H4" s="59" t="s">
        <v>132</v>
      </c>
      <c r="I4" s="62"/>
      <c r="J4" s="62"/>
      <c r="K4" s="62"/>
      <c r="L4" s="65" t="s">
        <v>138</v>
      </c>
      <c r="M4" s="59" t="s">
        <v>132</v>
      </c>
      <c r="N4" s="62"/>
      <c r="O4" s="65" t="s">
        <v>137</v>
      </c>
      <c r="P4" s="59" t="s">
        <v>132</v>
      </c>
      <c r="Q4" s="62"/>
      <c r="R4" s="62"/>
      <c r="S4" s="98"/>
    </row>
    <row r="5" spans="1:19" ht="23.4" customHeight="1" x14ac:dyDescent="0.35">
      <c r="A5" s="64"/>
      <c r="B5" s="65" t="s">
        <v>139</v>
      </c>
      <c r="C5" s="58" t="s">
        <v>130</v>
      </c>
      <c r="D5" s="62"/>
      <c r="E5" s="62"/>
      <c r="F5" s="62"/>
      <c r="G5" s="70"/>
      <c r="H5" s="67"/>
      <c r="I5" s="62"/>
      <c r="J5" s="62"/>
      <c r="K5" s="62"/>
      <c r="L5" s="71"/>
      <c r="M5" s="71"/>
      <c r="N5" s="71"/>
      <c r="O5" s="65"/>
      <c r="P5" s="68"/>
      <c r="Q5" s="65"/>
      <c r="R5" s="65"/>
      <c r="S5" s="69"/>
    </row>
    <row r="6" spans="1:19" ht="13.2" customHeight="1" thickBot="1" x14ac:dyDescent="0.4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</row>
    <row r="7" spans="1:19" ht="25.2" customHeight="1" thickTop="1" x14ac:dyDescent="0.35">
      <c r="A7" s="16" t="s">
        <v>0</v>
      </c>
      <c r="J7" s="18"/>
      <c r="L7" s="19"/>
      <c r="M7" s="20"/>
      <c r="N7" s="20"/>
      <c r="O7" s="20"/>
      <c r="P7" s="20"/>
    </row>
    <row r="8" spans="1:19" ht="30.75" customHeight="1" x14ac:dyDescent="0.4">
      <c r="A8" s="21" t="s">
        <v>36</v>
      </c>
      <c r="L8" s="20"/>
      <c r="M8" s="22"/>
      <c r="N8" s="23"/>
      <c r="O8" s="23"/>
      <c r="P8" s="23"/>
    </row>
    <row r="9" spans="1:19" ht="30.75" customHeight="1" x14ac:dyDescent="0.3">
      <c r="A9" s="21" t="s">
        <v>113</v>
      </c>
      <c r="K9" s="24" t="s">
        <v>2</v>
      </c>
      <c r="M9" s="23"/>
      <c r="N9" s="23"/>
      <c r="O9" s="23"/>
      <c r="P9" s="23"/>
    </row>
    <row r="10" spans="1:19" ht="19.5" customHeight="1" x14ac:dyDescent="0.4">
      <c r="L10" s="20"/>
      <c r="M10" s="22"/>
      <c r="N10" s="23"/>
      <c r="O10" s="23"/>
      <c r="P10" s="23"/>
    </row>
    <row r="11" spans="1:19" ht="24" customHeight="1" x14ac:dyDescent="0.3">
      <c r="A11" s="25" t="s">
        <v>4</v>
      </c>
      <c r="B11" s="26"/>
      <c r="C11" s="26"/>
      <c r="D11" s="26"/>
      <c r="E11" s="26"/>
      <c r="F11" s="26"/>
      <c r="G11" s="26"/>
      <c r="H11" s="26"/>
      <c r="I11" s="27"/>
      <c r="L11" s="28" t="s">
        <v>3</v>
      </c>
      <c r="M11" s="23"/>
      <c r="N11" s="23"/>
      <c r="O11" s="23"/>
      <c r="P11" s="23"/>
    </row>
    <row r="12" spans="1:19" ht="18.75" customHeight="1" x14ac:dyDescent="0.4">
      <c r="L12" s="28"/>
      <c r="M12" s="29"/>
      <c r="N12" s="30"/>
      <c r="O12" s="30"/>
      <c r="P12" s="30"/>
    </row>
    <row r="13" spans="1:19" ht="22.5" customHeight="1" x14ac:dyDescent="0.3">
      <c r="A13" s="31" t="s">
        <v>6</v>
      </c>
      <c r="B13" s="32"/>
      <c r="C13" s="32"/>
      <c r="D13" s="32"/>
      <c r="E13" s="32"/>
      <c r="F13" s="31" t="s">
        <v>7</v>
      </c>
      <c r="G13" s="32"/>
      <c r="L13" s="28" t="s">
        <v>37</v>
      </c>
      <c r="M13" s="23"/>
      <c r="O13" s="23"/>
      <c r="P13" s="23"/>
    </row>
    <row r="14" spans="1:19" ht="19.5" customHeight="1" x14ac:dyDescent="0.4">
      <c r="L14" s="28"/>
      <c r="M14" s="33"/>
      <c r="N14" s="33"/>
      <c r="O14" s="34"/>
      <c r="P14" s="34"/>
    </row>
    <row r="15" spans="1:19" ht="22.8" x14ac:dyDescent="0.4">
      <c r="A15" s="35" t="s">
        <v>8</v>
      </c>
      <c r="B15" s="35"/>
      <c r="C15" s="54">
        <v>12</v>
      </c>
      <c r="D15" s="36" t="s">
        <v>9</v>
      </c>
      <c r="E15" s="35"/>
      <c r="F15" s="35" t="s">
        <v>8</v>
      </c>
      <c r="G15" s="35"/>
      <c r="H15" s="37">
        <f>C15/12</f>
        <v>1</v>
      </c>
      <c r="I15" s="36" t="s">
        <v>10</v>
      </c>
      <c r="L15" s="28"/>
      <c r="M15" s="33"/>
      <c r="N15" s="33"/>
      <c r="O15" s="34"/>
      <c r="P15" s="34"/>
    </row>
    <row r="16" spans="1:19" ht="18.75" customHeight="1" x14ac:dyDescent="0.4">
      <c r="E16" s="35"/>
      <c r="L16" s="28"/>
      <c r="M16" s="33"/>
      <c r="O16" s="34"/>
      <c r="P16" s="34"/>
    </row>
    <row r="17" spans="1:17" ht="22.8" x14ac:dyDescent="0.4">
      <c r="A17" s="35" t="s">
        <v>11</v>
      </c>
      <c r="B17" s="35"/>
      <c r="C17" s="54">
        <v>9.24</v>
      </c>
      <c r="D17" s="38" t="s">
        <v>9</v>
      </c>
      <c r="E17" s="35"/>
      <c r="F17" s="35" t="s">
        <v>12</v>
      </c>
      <c r="H17" s="39">
        <f>H15/2</f>
        <v>0.5</v>
      </c>
      <c r="I17" s="36" t="s">
        <v>10</v>
      </c>
      <c r="L17" s="28"/>
      <c r="M17" s="33"/>
      <c r="N17" s="33"/>
      <c r="O17" s="34"/>
      <c r="P17" s="34"/>
    </row>
    <row r="18" spans="1:17" ht="22.8" x14ac:dyDescent="0.4">
      <c r="A18" s="35" t="s">
        <v>38</v>
      </c>
      <c r="B18" s="35"/>
      <c r="C18" s="40"/>
      <c r="D18" s="36"/>
      <c r="E18" s="35"/>
      <c r="L18" s="28"/>
      <c r="M18" s="33"/>
      <c r="N18" s="23"/>
      <c r="O18" s="23"/>
      <c r="P18" s="23"/>
    </row>
    <row r="19" spans="1:17" ht="22.8" x14ac:dyDescent="0.4">
      <c r="A19" s="35"/>
      <c r="B19" s="41"/>
      <c r="C19" s="40"/>
      <c r="D19" s="41"/>
      <c r="E19" s="41"/>
      <c r="F19" s="17" t="s">
        <v>14</v>
      </c>
      <c r="H19" s="42">
        <f>2*H17-(C17/12)</f>
        <v>0.22999999999999998</v>
      </c>
      <c r="I19" s="36" t="s">
        <v>10</v>
      </c>
      <c r="L19" s="28"/>
      <c r="M19" s="33"/>
      <c r="O19" s="34"/>
      <c r="P19" s="34"/>
    </row>
    <row r="20" spans="1:17" ht="19.5" customHeight="1" x14ac:dyDescent="0.4">
      <c r="A20" s="35" t="s">
        <v>39</v>
      </c>
      <c r="B20" s="41"/>
      <c r="C20" s="41"/>
      <c r="D20" s="41"/>
      <c r="E20" s="35"/>
      <c r="L20" s="28"/>
      <c r="M20" s="33"/>
      <c r="N20" s="33"/>
      <c r="O20" s="34"/>
      <c r="P20" s="34"/>
    </row>
    <row r="21" spans="1:17" ht="22.8" x14ac:dyDescent="0.4">
      <c r="A21" s="35" t="s">
        <v>40</v>
      </c>
      <c r="B21" s="35"/>
      <c r="C21" s="55">
        <v>1.2E-2</v>
      </c>
      <c r="D21" s="36"/>
      <c r="E21" s="35"/>
      <c r="F21" s="35" t="s">
        <v>41</v>
      </c>
      <c r="G21" s="35"/>
      <c r="H21" s="43">
        <f>2*ACOS((H17-H19)/H17)</f>
        <v>2.0007184347899489</v>
      </c>
      <c r="I21" s="36" t="s">
        <v>18</v>
      </c>
      <c r="L21" s="28"/>
      <c r="M21" s="33"/>
      <c r="N21" s="33"/>
      <c r="O21" s="34"/>
      <c r="P21" s="34"/>
    </row>
    <row r="22" spans="1:17" ht="19.5" customHeight="1" x14ac:dyDescent="0.4">
      <c r="A22" s="35"/>
      <c r="B22" s="35"/>
      <c r="C22" s="36"/>
      <c r="D22" s="36"/>
      <c r="E22" s="35"/>
      <c r="F22" s="35"/>
      <c r="G22" s="35"/>
      <c r="H22" s="44"/>
      <c r="I22" s="36"/>
      <c r="L22" s="20"/>
      <c r="M22" s="33"/>
      <c r="N22" s="33"/>
      <c r="O22" s="34"/>
      <c r="P22" s="34"/>
    </row>
    <row r="23" spans="1:17" ht="22.8" x14ac:dyDescent="0.4">
      <c r="A23" s="35" t="s">
        <v>19</v>
      </c>
      <c r="B23" s="35"/>
      <c r="C23" s="40"/>
      <c r="D23" s="36"/>
      <c r="E23" s="35"/>
      <c r="F23" s="35" t="s">
        <v>20</v>
      </c>
      <c r="G23" s="35"/>
      <c r="H23" s="43">
        <f>(PI()*(H17^2))-((H17^2)*(H21-SIN(H21))/2)</f>
        <v>0.64893313627620908</v>
      </c>
      <c r="I23" s="36" t="s">
        <v>21</v>
      </c>
      <c r="L23" s="28"/>
      <c r="M23" s="33"/>
      <c r="N23" s="33"/>
      <c r="O23" s="33"/>
      <c r="P23" s="33"/>
    </row>
    <row r="24" spans="1:17" ht="22.8" x14ac:dyDescent="0.4">
      <c r="A24" s="35" t="s">
        <v>24</v>
      </c>
      <c r="B24" s="35"/>
      <c r="C24" s="54">
        <v>0.04</v>
      </c>
      <c r="D24" s="36" t="s">
        <v>25</v>
      </c>
      <c r="E24" s="35"/>
      <c r="F24" s="35"/>
      <c r="G24" s="35"/>
      <c r="H24" s="35"/>
      <c r="I24" s="36"/>
      <c r="L24" s="28"/>
      <c r="M24" s="33"/>
      <c r="N24" s="33"/>
      <c r="O24" s="33"/>
      <c r="P24" s="33"/>
    </row>
    <row r="25" spans="1:17" ht="24" customHeight="1" thickBot="1" x14ac:dyDescent="0.45">
      <c r="E25" s="35"/>
      <c r="F25" s="35" t="s">
        <v>26</v>
      </c>
      <c r="G25" s="35"/>
      <c r="H25" s="45">
        <f>(2*PI()*H17)-(H17*H21)</f>
        <v>2.1412334361948187</v>
      </c>
      <c r="I25" s="36" t="s">
        <v>10</v>
      </c>
      <c r="L25" s="28" t="s">
        <v>22</v>
      </c>
      <c r="M25" s="33"/>
      <c r="N25" s="28" t="s">
        <v>23</v>
      </c>
      <c r="O25" s="34"/>
      <c r="P25" s="23"/>
    </row>
    <row r="26" spans="1:17" ht="19.5" customHeight="1" thickBot="1" x14ac:dyDescent="0.45">
      <c r="E26" s="41"/>
      <c r="F26" s="35"/>
      <c r="G26" s="35"/>
      <c r="H26" s="35"/>
      <c r="I26" s="36"/>
      <c r="L26" s="20"/>
      <c r="M26" s="33"/>
      <c r="N26" s="33"/>
      <c r="O26" s="34"/>
      <c r="P26" s="20"/>
    </row>
    <row r="27" spans="1:17" ht="25.5" customHeight="1" thickBot="1" x14ac:dyDescent="0.45">
      <c r="A27" s="31" t="s">
        <v>7</v>
      </c>
      <c r="F27" s="35" t="s">
        <v>29</v>
      </c>
      <c r="G27" s="35"/>
      <c r="H27" s="43">
        <f>H23/H25</f>
        <v>0.30306510504965156</v>
      </c>
      <c r="I27" s="36" t="s">
        <v>10</v>
      </c>
      <c r="L27" s="28" t="s">
        <v>27</v>
      </c>
      <c r="M27" s="33"/>
      <c r="N27" s="33"/>
      <c r="O27" s="28" t="s">
        <v>28</v>
      </c>
      <c r="P27" s="23"/>
    </row>
    <row r="28" spans="1:17" ht="19.5" customHeight="1" thickBot="1" x14ac:dyDescent="0.45">
      <c r="F28" s="35"/>
      <c r="G28" s="35"/>
      <c r="H28" s="35"/>
      <c r="I28" s="36"/>
      <c r="L28" s="28"/>
      <c r="M28" s="33"/>
      <c r="N28" s="33"/>
      <c r="O28" s="33"/>
      <c r="P28" s="23"/>
    </row>
    <row r="29" spans="1:17" ht="24" customHeight="1" thickBot="1" x14ac:dyDescent="0.45">
      <c r="A29" s="17" t="s">
        <v>59</v>
      </c>
      <c r="C29" s="46">
        <f>1.25-((C17/C15)-0.5)*0.5</f>
        <v>1.115</v>
      </c>
      <c r="E29" s="47"/>
      <c r="F29" s="35" t="s">
        <v>31</v>
      </c>
      <c r="G29" s="35"/>
      <c r="H29" s="43">
        <f>(1.49/C32)*H23*(H27^(2/3)*(C24^0.5))</f>
        <v>6.5210479149939831</v>
      </c>
      <c r="I29" s="36" t="s">
        <v>32</v>
      </c>
      <c r="L29" s="28" t="s">
        <v>30</v>
      </c>
      <c r="M29" s="23"/>
      <c r="N29" s="23"/>
      <c r="O29" s="23"/>
      <c r="P29" s="23"/>
    </row>
    <row r="30" spans="1:17" ht="19.5" customHeight="1" thickBot="1" x14ac:dyDescent="0.35">
      <c r="F30" s="41"/>
      <c r="G30" s="35"/>
      <c r="H30" s="48"/>
      <c r="I30" s="36"/>
      <c r="L30" s="20"/>
      <c r="M30" s="23"/>
      <c r="N30" s="23"/>
      <c r="O30" s="23"/>
      <c r="P30" s="23"/>
    </row>
    <row r="31" spans="1:17" ht="24" customHeight="1" thickBot="1" x14ac:dyDescent="0.45">
      <c r="A31" s="17" t="s">
        <v>42</v>
      </c>
      <c r="E31" s="47"/>
      <c r="F31" s="35" t="s">
        <v>33</v>
      </c>
      <c r="G31" s="35"/>
      <c r="H31" s="43">
        <f>H29/H23</f>
        <v>10.048874915548145</v>
      </c>
      <c r="I31" s="36" t="s">
        <v>34</v>
      </c>
      <c r="K31" s="23"/>
      <c r="L31" s="23"/>
      <c r="M31" s="23"/>
      <c r="N31" s="34"/>
      <c r="O31" s="34"/>
      <c r="P31" s="33"/>
      <c r="Q31" s="23"/>
    </row>
    <row r="32" spans="1:17" ht="23.4" thickBot="1" x14ac:dyDescent="0.45">
      <c r="A32" s="35" t="s">
        <v>16</v>
      </c>
      <c r="C32" s="49">
        <f>C21*C29</f>
        <v>1.338E-2</v>
      </c>
      <c r="K32" s="50"/>
      <c r="L32" s="33"/>
      <c r="M32" s="33"/>
      <c r="N32" s="34"/>
      <c r="O32" s="34"/>
      <c r="P32" s="33"/>
      <c r="Q32" s="23"/>
    </row>
    <row r="33" spans="1:17" ht="24" customHeight="1" thickBot="1" x14ac:dyDescent="0.4">
      <c r="E33" s="17" t="s">
        <v>103</v>
      </c>
      <c r="H33" s="51">
        <f>H23/(PI()*(H15/2)^2)</f>
        <v>0.82624733099588177</v>
      </c>
      <c r="K33" s="23"/>
      <c r="L33" s="138"/>
      <c r="M33" s="138"/>
      <c r="N33" s="138"/>
      <c r="O33" s="138"/>
      <c r="P33" s="23"/>
      <c r="Q33" s="23"/>
    </row>
    <row r="34" spans="1:17" x14ac:dyDescent="0.25">
      <c r="K34" s="23"/>
      <c r="L34" s="23"/>
      <c r="M34" s="23"/>
      <c r="N34" s="23"/>
      <c r="O34" s="23"/>
      <c r="P34" s="23"/>
      <c r="Q34" s="23"/>
    </row>
    <row r="38" spans="1:17" x14ac:dyDescent="0.25">
      <c r="A38" s="52"/>
    </row>
    <row r="39" spans="1:17" ht="24.9" customHeight="1" x14ac:dyDescent="0.4">
      <c r="A39" s="32" t="s">
        <v>62</v>
      </c>
      <c r="M39" s="35"/>
      <c r="N39" s="47"/>
    </row>
    <row r="40" spans="1:17" ht="24.9" customHeight="1" x14ac:dyDescent="0.25">
      <c r="M40" s="35"/>
      <c r="N40" s="53"/>
    </row>
    <row r="41" spans="1:17" ht="24.9" customHeight="1" x14ac:dyDescent="0.25"/>
    <row r="42" spans="1:17" ht="24.9" customHeight="1" x14ac:dyDescent="0.25">
      <c r="M42" s="35"/>
      <c r="N42" s="38"/>
    </row>
    <row r="43" spans="1:17" ht="24.9" customHeight="1" x14ac:dyDescent="0.25">
      <c r="M43" s="35"/>
      <c r="N43" s="38"/>
    </row>
    <row r="67" spans="2:2" x14ac:dyDescent="0.25">
      <c r="B67" s="52" t="s">
        <v>125</v>
      </c>
    </row>
  </sheetData>
  <sheetProtection sheet="1" objects="1" scenarios="1" selectLockedCells="1"/>
  <mergeCells count="1">
    <mergeCell ref="L33:O33"/>
  </mergeCells>
  <phoneticPr fontId="0" type="noConversion"/>
  <pageMargins left="0.74791666666666701" right="0.74791666666666701" top="1.34" bottom="0.98402777777777795" header="0.51180555555555596" footer="0.51180555555555596"/>
  <pageSetup scale="70" firstPageNumber="0" orientation="landscape" horizontalDpi="300" verticalDpi="300" r:id="rId1"/>
  <headerFooter alignWithMargins="0">
    <oddHeader>&amp;L&amp;G
&amp;C&amp;16
Partially Full Pipe Flow Calculations 
&amp;"Arial,Bold"&amp;14Pipes &gt; 1/2 Full&amp;R&amp;11MDNRCS-ENG
&amp;"Arial,Bold"Ver 1.0
04/2020&amp;"Arial,Regular"
Sheet &amp;P of &amp;N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6"/>
  <sheetViews>
    <sheetView showGridLines="0" view="pageLayout" zoomScale="70" zoomScaleNormal="90" zoomScalePageLayoutView="70" workbookViewId="0">
      <selection activeCell="C2" sqref="C2"/>
    </sheetView>
  </sheetViews>
  <sheetFormatPr defaultRowHeight="13.2" x14ac:dyDescent="0.25"/>
  <cols>
    <col min="1" max="1" width="12.44140625" style="17" customWidth="1"/>
    <col min="2" max="2" width="12.5546875" style="17" customWidth="1"/>
    <col min="3" max="3" width="8.88671875" style="17"/>
    <col min="4" max="4" width="7.88671875" style="17" customWidth="1"/>
    <col min="5" max="5" width="5.109375" style="17" customWidth="1"/>
    <col min="6" max="6" width="8.88671875" style="17"/>
    <col min="7" max="7" width="10.5546875" style="17" customWidth="1"/>
    <col min="8" max="8" width="8.88671875" style="17"/>
    <col min="9" max="9" width="12.5546875" style="17" customWidth="1"/>
    <col min="10" max="10" width="11.5546875" style="17" customWidth="1"/>
    <col min="11" max="12" width="8.88671875" style="17"/>
    <col min="13" max="19" width="7.88671875" style="17" customWidth="1"/>
    <col min="20" max="16384" width="8.88671875" style="17"/>
  </cols>
  <sheetData>
    <row r="1" spans="1:19" ht="11.4" customHeight="1" x14ac:dyDescent="0.25"/>
    <row r="2" spans="1:19" ht="23.4" customHeight="1" x14ac:dyDescent="0.35">
      <c r="A2" s="60"/>
      <c r="B2" s="61" t="s">
        <v>129</v>
      </c>
      <c r="C2" s="58" t="s">
        <v>130</v>
      </c>
      <c r="D2" s="62"/>
      <c r="E2" s="62"/>
      <c r="F2" s="62"/>
      <c r="G2" s="61" t="s">
        <v>131</v>
      </c>
      <c r="H2" s="59" t="s">
        <v>132</v>
      </c>
      <c r="I2" s="62"/>
      <c r="J2" s="62"/>
      <c r="K2" s="62"/>
      <c r="L2" s="62"/>
      <c r="M2" s="62"/>
      <c r="N2" s="62"/>
      <c r="O2" s="61" t="s">
        <v>141</v>
      </c>
      <c r="P2" s="59" t="s">
        <v>132</v>
      </c>
      <c r="Q2" s="63"/>
      <c r="R2" s="63"/>
      <c r="S2" s="97"/>
    </row>
    <row r="3" spans="1:19" ht="23.4" customHeight="1" x14ac:dyDescent="0.35">
      <c r="A3" s="64"/>
      <c r="B3" s="65" t="s">
        <v>133</v>
      </c>
      <c r="C3" s="58" t="s">
        <v>130</v>
      </c>
      <c r="D3" s="62"/>
      <c r="E3" s="62"/>
      <c r="F3" s="66"/>
      <c r="G3" s="65" t="s">
        <v>134</v>
      </c>
      <c r="H3" s="57" t="s">
        <v>132</v>
      </c>
      <c r="I3" s="66"/>
      <c r="J3" s="66"/>
      <c r="K3" s="66"/>
      <c r="L3" s="65" t="s">
        <v>135</v>
      </c>
      <c r="M3" s="57" t="s">
        <v>132</v>
      </c>
      <c r="N3" s="66"/>
      <c r="O3" s="65" t="s">
        <v>140</v>
      </c>
      <c r="P3" s="56" t="s">
        <v>132</v>
      </c>
      <c r="Q3" s="68"/>
      <c r="R3" s="68"/>
      <c r="S3" s="98"/>
    </row>
    <row r="4" spans="1:19" ht="23.4" customHeight="1" x14ac:dyDescent="0.35">
      <c r="A4" s="64"/>
      <c r="B4" s="65" t="s">
        <v>136</v>
      </c>
      <c r="C4" s="58" t="s">
        <v>130</v>
      </c>
      <c r="D4" s="62"/>
      <c r="E4" s="62"/>
      <c r="F4" s="62"/>
      <c r="G4" s="65" t="s">
        <v>137</v>
      </c>
      <c r="H4" s="59" t="s">
        <v>132</v>
      </c>
      <c r="I4" s="62"/>
      <c r="J4" s="62"/>
      <c r="K4" s="62"/>
      <c r="L4" s="65" t="s">
        <v>138</v>
      </c>
      <c r="M4" s="59" t="s">
        <v>132</v>
      </c>
      <c r="N4" s="62"/>
      <c r="O4" s="65" t="s">
        <v>137</v>
      </c>
      <c r="P4" s="59" t="s">
        <v>132</v>
      </c>
      <c r="Q4" s="62"/>
      <c r="R4" s="62"/>
      <c r="S4" s="98"/>
    </row>
    <row r="5" spans="1:19" ht="23.4" customHeight="1" x14ac:dyDescent="0.35">
      <c r="A5" s="64"/>
      <c r="B5" s="65" t="s">
        <v>139</v>
      </c>
      <c r="C5" s="58" t="s">
        <v>130</v>
      </c>
      <c r="D5" s="62"/>
      <c r="E5" s="62"/>
      <c r="F5" s="62"/>
      <c r="G5" s="70"/>
      <c r="H5" s="67"/>
      <c r="I5" s="62"/>
      <c r="J5" s="62"/>
      <c r="K5" s="62"/>
      <c r="L5" s="71"/>
      <c r="M5" s="71"/>
      <c r="N5" s="71"/>
      <c r="O5" s="65"/>
      <c r="P5" s="68"/>
      <c r="Q5" s="65"/>
      <c r="R5" s="65"/>
      <c r="S5" s="69"/>
    </row>
    <row r="6" spans="1:19" ht="13.2" customHeight="1" thickBot="1" x14ac:dyDescent="0.4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</row>
    <row r="7" spans="1:19" ht="30.75" customHeight="1" thickTop="1" x14ac:dyDescent="0.35">
      <c r="A7" s="16" t="s">
        <v>0</v>
      </c>
      <c r="J7" s="36"/>
      <c r="L7" s="19"/>
      <c r="M7" s="20"/>
      <c r="N7" s="20"/>
      <c r="O7" s="20"/>
    </row>
    <row r="8" spans="1:19" ht="30.75" customHeight="1" x14ac:dyDescent="0.3">
      <c r="A8" s="21" t="s">
        <v>43</v>
      </c>
      <c r="K8" s="24" t="s">
        <v>2</v>
      </c>
      <c r="N8" s="23"/>
    </row>
    <row r="9" spans="1:19" ht="19.5" customHeight="1" x14ac:dyDescent="0.3">
      <c r="A9" s="21"/>
      <c r="N9" s="23"/>
    </row>
    <row r="10" spans="1:19" ht="24" customHeight="1" x14ac:dyDescent="0.3">
      <c r="A10" s="25" t="s">
        <v>4</v>
      </c>
      <c r="B10" s="26"/>
      <c r="C10" s="26"/>
      <c r="D10" s="26"/>
      <c r="E10" s="26"/>
      <c r="F10" s="26"/>
      <c r="G10" s="26"/>
      <c r="H10" s="26"/>
      <c r="I10" s="27"/>
      <c r="K10" s="28" t="s">
        <v>3</v>
      </c>
      <c r="L10" s="23"/>
      <c r="M10" s="23"/>
      <c r="N10" s="23"/>
    </row>
    <row r="11" spans="1:19" ht="19.5" customHeight="1" x14ac:dyDescent="0.4">
      <c r="K11" s="28"/>
      <c r="L11" s="29"/>
      <c r="M11" s="30"/>
      <c r="N11" s="30"/>
    </row>
    <row r="12" spans="1:19" ht="17.399999999999999" x14ac:dyDescent="0.3">
      <c r="A12" s="31" t="s">
        <v>6</v>
      </c>
      <c r="F12" s="31" t="s">
        <v>7</v>
      </c>
      <c r="K12" s="28" t="s">
        <v>5</v>
      </c>
      <c r="L12" s="23"/>
      <c r="N12" s="23"/>
    </row>
    <row r="13" spans="1:19" ht="18.75" customHeight="1" x14ac:dyDescent="0.4">
      <c r="K13" s="28"/>
      <c r="L13" s="33"/>
      <c r="M13" s="33"/>
      <c r="N13" s="34"/>
    </row>
    <row r="14" spans="1:19" ht="22.8" x14ac:dyDescent="0.4">
      <c r="A14" s="35" t="s">
        <v>44</v>
      </c>
      <c r="B14" s="35"/>
      <c r="C14" s="54">
        <v>24</v>
      </c>
      <c r="D14" s="36" t="s">
        <v>9</v>
      </c>
      <c r="F14" s="35" t="s">
        <v>44</v>
      </c>
      <c r="G14" s="35"/>
      <c r="H14" s="37">
        <f>C14/12</f>
        <v>2</v>
      </c>
      <c r="I14" s="36" t="s">
        <v>10</v>
      </c>
      <c r="K14" s="28"/>
      <c r="L14" s="33"/>
      <c r="M14" s="33"/>
      <c r="N14" s="23"/>
    </row>
    <row r="15" spans="1:19" ht="18.75" customHeight="1" x14ac:dyDescent="0.4">
      <c r="C15" s="36"/>
      <c r="D15" s="36"/>
      <c r="K15" s="28"/>
      <c r="L15" s="33"/>
      <c r="N15" s="34"/>
    </row>
    <row r="16" spans="1:19" ht="22.8" x14ac:dyDescent="0.4">
      <c r="A16" s="17" t="s">
        <v>63</v>
      </c>
      <c r="C16" s="93">
        <v>1.2999999999999999E-2</v>
      </c>
      <c r="D16" s="36"/>
      <c r="F16" s="17" t="s">
        <v>45</v>
      </c>
      <c r="H16" s="99">
        <f>H14/2</f>
        <v>1</v>
      </c>
      <c r="I16" s="36" t="s">
        <v>10</v>
      </c>
      <c r="K16" s="28"/>
      <c r="L16" s="33"/>
      <c r="M16" s="33"/>
      <c r="N16" s="34"/>
    </row>
    <row r="17" spans="1:17" ht="18.75" customHeight="1" x14ac:dyDescent="0.4">
      <c r="C17" s="36"/>
      <c r="D17" s="36"/>
      <c r="H17" s="36"/>
      <c r="I17" s="36"/>
      <c r="K17" s="28"/>
      <c r="L17" s="33"/>
      <c r="M17" s="23"/>
      <c r="N17" s="23"/>
    </row>
    <row r="18" spans="1:17" ht="22.8" x14ac:dyDescent="0.4">
      <c r="A18" s="17" t="s">
        <v>46</v>
      </c>
      <c r="C18" s="123">
        <v>7.1999999999999998E-3</v>
      </c>
      <c r="D18" s="36" t="s">
        <v>25</v>
      </c>
      <c r="F18" s="35" t="s">
        <v>47</v>
      </c>
      <c r="I18" s="19"/>
      <c r="K18" s="28"/>
      <c r="L18" s="33"/>
      <c r="N18" s="34"/>
    </row>
    <row r="19" spans="1:17" ht="18.75" customHeight="1" x14ac:dyDescent="0.4">
      <c r="I19" s="19"/>
      <c r="K19" s="28"/>
      <c r="L19" s="33"/>
      <c r="M19" s="33"/>
      <c r="N19" s="34"/>
    </row>
    <row r="20" spans="1:17" ht="24" customHeight="1" x14ac:dyDescent="0.3">
      <c r="A20" s="41" t="s">
        <v>48</v>
      </c>
      <c r="C20" s="93">
        <v>1.1599999999999999</v>
      </c>
      <c r="D20" s="36" t="s">
        <v>32</v>
      </c>
      <c r="F20" s="100" t="s">
        <v>123</v>
      </c>
      <c r="I20" s="36"/>
    </row>
    <row r="21" spans="1:17" ht="13.2" customHeight="1" x14ac:dyDescent="0.25">
      <c r="F21" s="23"/>
      <c r="G21" s="23"/>
      <c r="H21" s="23"/>
      <c r="I21" s="23"/>
    </row>
    <row r="22" spans="1:17" ht="24" customHeight="1" x14ac:dyDescent="0.25">
      <c r="A22" s="101" t="s">
        <v>49</v>
      </c>
      <c r="C22" s="102"/>
      <c r="D22" s="102"/>
      <c r="E22" s="102"/>
      <c r="F22" s="17" t="s">
        <v>117</v>
      </c>
      <c r="G22" s="102"/>
      <c r="H22" s="103">
        <f>$C$20/(1.49*($C$18^0.5))</f>
        <v>9.1749873174093395</v>
      </c>
      <c r="I22" s="87" t="s">
        <v>118</v>
      </c>
    </row>
    <row r="23" spans="1:17" ht="21.75" customHeight="1" x14ac:dyDescent="0.4">
      <c r="A23" s="17" t="s">
        <v>122</v>
      </c>
      <c r="B23" s="23"/>
      <c r="C23" s="19"/>
      <c r="I23" s="104" t="s">
        <v>124</v>
      </c>
      <c r="N23" s="23"/>
      <c r="O23" s="33"/>
    </row>
    <row r="24" spans="1:17" ht="22.5" customHeight="1" x14ac:dyDescent="0.4">
      <c r="A24" s="23" t="s">
        <v>121</v>
      </c>
      <c r="B24" s="23"/>
      <c r="C24" s="23"/>
      <c r="D24" s="30"/>
      <c r="F24" s="19"/>
      <c r="G24" s="105"/>
      <c r="I24" s="38" t="s">
        <v>119</v>
      </c>
      <c r="K24" s="28" t="s">
        <v>22</v>
      </c>
      <c r="L24" s="33"/>
      <c r="M24" s="28" t="s">
        <v>23</v>
      </c>
      <c r="N24" s="20"/>
      <c r="O24" s="33"/>
    </row>
    <row r="25" spans="1:17" ht="12" customHeight="1" x14ac:dyDescent="0.4">
      <c r="D25" s="23"/>
      <c r="F25" s="19"/>
      <c r="G25" s="105"/>
      <c r="N25" s="34"/>
      <c r="O25" s="33"/>
    </row>
    <row r="26" spans="1:17" ht="22.5" customHeight="1" x14ac:dyDescent="0.4">
      <c r="A26" s="106" t="s">
        <v>50</v>
      </c>
      <c r="B26" s="107" t="s">
        <v>66</v>
      </c>
      <c r="C26" s="108" t="s">
        <v>52</v>
      </c>
      <c r="D26" s="106" t="s">
        <v>53</v>
      </c>
      <c r="E26" s="109"/>
      <c r="F26" s="109" t="s">
        <v>61</v>
      </c>
      <c r="G26" s="106" t="s">
        <v>54</v>
      </c>
      <c r="H26" s="110" t="s">
        <v>116</v>
      </c>
      <c r="I26" s="38" t="s">
        <v>120</v>
      </c>
      <c r="J26" s="23"/>
      <c r="K26" s="20"/>
      <c r="L26" s="33"/>
      <c r="M26" s="33"/>
      <c r="N26" s="34"/>
      <c r="O26" s="33"/>
    </row>
    <row r="27" spans="1:17" ht="22.2" customHeight="1" x14ac:dyDescent="0.4">
      <c r="A27" s="130">
        <v>0.5</v>
      </c>
      <c r="B27" s="111">
        <f t="shared" ref="B27:B32" si="0">A27/H$14</f>
        <v>0.25</v>
      </c>
      <c r="C27" s="111">
        <f t="shared" ref="C27:C32" si="1">2*ACOS((H$16-A27)/H$16)</f>
        <v>2.0943951023931953</v>
      </c>
      <c r="D27" s="112">
        <f t="shared" ref="D27:D32" si="2">((H$16^2)*(C27-SIN(C27))/2)</f>
        <v>0.61418484930437822</v>
      </c>
      <c r="E27" s="38"/>
      <c r="F27" s="113">
        <f t="shared" ref="F27:F32" si="3">C$16*(IF(B27&lt;0.03,1+B27*(1/3),IF(B27&lt;0.1,1.1+(B27-0.03)*(12/7),IF(B27&lt;0.2,1.22+(B27-0.1)*0.6,IF(B27&lt;0.3,1.29,1.29-(B27-0.3)*0.2)))))</f>
        <v>1.677E-2</v>
      </c>
      <c r="G27" s="114">
        <f t="shared" ref="G27:G32" si="4">(H$16*C27)</f>
        <v>2.0943951023931953</v>
      </c>
      <c r="H27" s="115">
        <f t="shared" ref="H27:H32" si="5">D27*((D27/G27)^(2/3))/F27</f>
        <v>16.165644604096283</v>
      </c>
      <c r="I27" s="103">
        <f t="shared" ref="I27:I32" si="6">H27-H$22</f>
        <v>6.9906572866869432</v>
      </c>
      <c r="K27" s="28" t="s">
        <v>27</v>
      </c>
      <c r="L27" s="33"/>
      <c r="M27" s="33"/>
      <c r="O27" s="28" t="s">
        <v>28</v>
      </c>
    </row>
    <row r="28" spans="1:17" ht="22.2" customHeight="1" x14ac:dyDescent="0.3">
      <c r="A28" s="130">
        <v>0.4</v>
      </c>
      <c r="B28" s="111">
        <f t="shared" si="0"/>
        <v>0.2</v>
      </c>
      <c r="C28" s="111">
        <f t="shared" si="1"/>
        <v>1.8545904360032244</v>
      </c>
      <c r="D28" s="112">
        <f t="shared" si="2"/>
        <v>0.44729521800161215</v>
      </c>
      <c r="E28" s="38"/>
      <c r="F28" s="113">
        <f t="shared" si="3"/>
        <v>1.677E-2</v>
      </c>
      <c r="G28" s="114">
        <f t="shared" si="4"/>
        <v>1.8545904360032244</v>
      </c>
      <c r="H28" s="115">
        <f t="shared" si="5"/>
        <v>10.334560661829968</v>
      </c>
      <c r="I28" s="103">
        <f t="shared" si="6"/>
        <v>1.1595733444206289</v>
      </c>
      <c r="J28" s="116"/>
      <c r="L28" s="20"/>
      <c r="M28" s="23"/>
      <c r="N28" s="23"/>
      <c r="O28" s="23"/>
    </row>
    <row r="29" spans="1:17" ht="22.2" customHeight="1" x14ac:dyDescent="0.4">
      <c r="A29" s="130">
        <v>0.3</v>
      </c>
      <c r="B29" s="111">
        <f t="shared" si="0"/>
        <v>0.15</v>
      </c>
      <c r="C29" s="111">
        <f t="shared" si="1"/>
        <v>1.590797660368287</v>
      </c>
      <c r="D29" s="112">
        <f t="shared" si="2"/>
        <v>0.29549884018614397</v>
      </c>
      <c r="E29" s="38"/>
      <c r="F29" s="113">
        <f t="shared" si="3"/>
        <v>1.6250000000000001E-2</v>
      </c>
      <c r="G29" s="114">
        <f t="shared" si="4"/>
        <v>1.590797660368287</v>
      </c>
      <c r="H29" s="115">
        <f t="shared" si="5"/>
        <v>5.9201081423488269</v>
      </c>
      <c r="I29" s="103">
        <f t="shared" si="6"/>
        <v>-3.2548791750605126</v>
      </c>
      <c r="J29" s="116"/>
      <c r="K29" s="28" t="s">
        <v>30</v>
      </c>
      <c r="L29" s="20"/>
      <c r="M29" s="22"/>
      <c r="N29" s="23"/>
      <c r="O29" s="23"/>
    </row>
    <row r="30" spans="1:17" ht="22.2" customHeight="1" x14ac:dyDescent="0.3">
      <c r="A30" s="132">
        <v>0.35</v>
      </c>
      <c r="B30" s="111">
        <f t="shared" si="0"/>
        <v>0.17499999999999999</v>
      </c>
      <c r="C30" s="111">
        <f t="shared" si="1"/>
        <v>1.726423780139082</v>
      </c>
      <c r="D30" s="112">
        <f t="shared" si="2"/>
        <v>0.36925465507849448</v>
      </c>
      <c r="E30" s="38"/>
      <c r="F30" s="113">
        <f t="shared" si="3"/>
        <v>1.6444999999999998E-2</v>
      </c>
      <c r="G30" s="114">
        <f t="shared" si="4"/>
        <v>1.726423780139082</v>
      </c>
      <c r="H30" s="134">
        <f t="shared" si="5"/>
        <v>8.0305350311988164</v>
      </c>
      <c r="I30" s="133">
        <f t="shared" si="6"/>
        <v>-1.1444522862105231</v>
      </c>
      <c r="J30" s="116"/>
      <c r="L30" s="20"/>
      <c r="M30" s="23"/>
      <c r="N30" s="23"/>
      <c r="O30" s="23"/>
    </row>
    <row r="31" spans="1:17" ht="22.2" customHeight="1" x14ac:dyDescent="0.4">
      <c r="A31" s="131">
        <v>0.34</v>
      </c>
      <c r="B31" s="111">
        <f t="shared" si="0"/>
        <v>0.17</v>
      </c>
      <c r="C31" s="111">
        <f t="shared" si="1"/>
        <v>1.699955131849614</v>
      </c>
      <c r="D31" s="112">
        <f t="shared" si="2"/>
        <v>0.35414227069059317</v>
      </c>
      <c r="E31" s="38"/>
      <c r="F31" s="113">
        <f t="shared" si="3"/>
        <v>1.6406E-2</v>
      </c>
      <c r="G31" s="114">
        <f t="shared" si="4"/>
        <v>1.699955131849614</v>
      </c>
      <c r="H31" s="117">
        <f t="shared" si="5"/>
        <v>7.5858095106878007</v>
      </c>
      <c r="I31" s="118">
        <f t="shared" si="6"/>
        <v>-1.5891778067215387</v>
      </c>
      <c r="J31" s="116"/>
      <c r="L31" s="20"/>
      <c r="M31" s="29"/>
      <c r="N31" s="30"/>
      <c r="O31" s="30"/>
    </row>
    <row r="32" spans="1:17" ht="22.2" customHeight="1" x14ac:dyDescent="0.4">
      <c r="A32" s="131">
        <v>0.36</v>
      </c>
      <c r="B32" s="111">
        <f t="shared" si="0"/>
        <v>0.18</v>
      </c>
      <c r="C32" s="111">
        <f t="shared" si="1"/>
        <v>1.7525961223366811</v>
      </c>
      <c r="D32" s="112">
        <f t="shared" si="2"/>
        <v>0.38453811973349772</v>
      </c>
      <c r="E32" s="38"/>
      <c r="F32" s="113">
        <f t="shared" si="3"/>
        <v>1.6483999999999999E-2</v>
      </c>
      <c r="G32" s="114">
        <f t="shared" si="4"/>
        <v>1.7525961223366811</v>
      </c>
      <c r="H32" s="115">
        <f t="shared" si="5"/>
        <v>8.4862370807583574</v>
      </c>
      <c r="I32" s="103">
        <f t="shared" si="6"/>
        <v>-0.68875023665098212</v>
      </c>
      <c r="J32" s="116"/>
      <c r="K32" s="23"/>
      <c r="L32" s="23"/>
      <c r="M32" s="23"/>
      <c r="N32" s="34"/>
      <c r="O32" s="34"/>
      <c r="P32" s="33"/>
      <c r="Q32" s="23"/>
    </row>
    <row r="33" spans="1:17" ht="20.100000000000001" customHeight="1" x14ac:dyDescent="0.4">
      <c r="A33" s="19"/>
      <c r="B33" s="119"/>
      <c r="C33" s="105"/>
      <c r="D33" s="120"/>
      <c r="F33" s="119"/>
      <c r="G33" s="105"/>
      <c r="H33" s="53"/>
      <c r="K33" s="50"/>
      <c r="L33" s="33"/>
      <c r="M33" s="33"/>
      <c r="N33" s="34"/>
      <c r="O33" s="34"/>
      <c r="P33" s="33"/>
      <c r="Q33" s="23"/>
    </row>
    <row r="34" spans="1:17" ht="19.5" customHeight="1" x14ac:dyDescent="0.35">
      <c r="A34" s="76" t="s">
        <v>127</v>
      </c>
      <c r="B34" s="119"/>
      <c r="C34" s="105"/>
      <c r="D34" s="121"/>
      <c r="F34" s="105"/>
      <c r="G34" s="105"/>
      <c r="H34" s="53"/>
      <c r="K34" s="23"/>
      <c r="L34" s="138"/>
      <c r="M34" s="138"/>
      <c r="N34" s="138"/>
      <c r="O34" s="138"/>
      <c r="P34" s="23"/>
      <c r="Q34" s="23"/>
    </row>
    <row r="35" spans="1:17" ht="17.25" customHeight="1" x14ac:dyDescent="0.35">
      <c r="B35" s="17" t="s">
        <v>128</v>
      </c>
      <c r="K35" s="23"/>
      <c r="L35" s="23"/>
      <c r="M35" s="23"/>
      <c r="N35" s="23"/>
      <c r="O35" s="23"/>
      <c r="P35" s="23"/>
      <c r="Q35" s="23"/>
    </row>
    <row r="38" spans="1:17" x14ac:dyDescent="0.25">
      <c r="K38" s="52" t="s">
        <v>125</v>
      </c>
    </row>
    <row r="41" spans="1:17" ht="22.8" x14ac:dyDescent="0.4">
      <c r="A41" s="80"/>
      <c r="B41" s="81"/>
      <c r="C41" s="81"/>
      <c r="D41" s="82"/>
      <c r="E41" s="82"/>
      <c r="F41" s="81"/>
      <c r="G41" s="81"/>
      <c r="H41" s="122"/>
    </row>
    <row r="42" spans="1:17" ht="18" x14ac:dyDescent="0.4">
      <c r="A42" s="84"/>
      <c r="B42" s="23" t="s">
        <v>58</v>
      </c>
      <c r="C42" s="23"/>
      <c r="D42" s="23"/>
      <c r="E42" s="23"/>
      <c r="F42" s="23"/>
      <c r="G42" s="23"/>
      <c r="H42" s="86"/>
    </row>
    <row r="43" spans="1:17" x14ac:dyDescent="0.25">
      <c r="A43" s="84"/>
      <c r="B43" s="23"/>
      <c r="C43" s="23"/>
      <c r="D43" s="23"/>
      <c r="E43" s="23"/>
      <c r="F43" s="23"/>
      <c r="G43" s="23"/>
      <c r="H43" s="86"/>
    </row>
    <row r="44" spans="1:17" ht="18" x14ac:dyDescent="0.35">
      <c r="A44" s="88"/>
      <c r="B44" s="19" t="s">
        <v>67</v>
      </c>
      <c r="C44" s="23"/>
      <c r="D44" s="40" t="s">
        <v>35</v>
      </c>
      <c r="E44" s="23" t="s">
        <v>104</v>
      </c>
      <c r="F44" s="23"/>
      <c r="G44" s="23"/>
      <c r="H44" s="86"/>
    </row>
    <row r="45" spans="1:17" ht="17.399999999999999" x14ac:dyDescent="0.3">
      <c r="A45" s="88"/>
      <c r="B45" s="23"/>
      <c r="C45" s="23"/>
      <c r="D45" s="23"/>
      <c r="E45" s="23"/>
      <c r="F45" s="23"/>
      <c r="G45" s="23"/>
      <c r="H45" s="86"/>
    </row>
    <row r="46" spans="1:17" ht="18" x14ac:dyDescent="0.35">
      <c r="A46" s="88"/>
      <c r="B46" s="19" t="s">
        <v>68</v>
      </c>
      <c r="C46" s="23"/>
      <c r="D46" s="40" t="s">
        <v>35</v>
      </c>
      <c r="E46" s="23" t="s">
        <v>96</v>
      </c>
      <c r="F46" s="23"/>
      <c r="G46" s="23"/>
      <c r="H46" s="86"/>
    </row>
    <row r="47" spans="1:17" ht="17.399999999999999" x14ac:dyDescent="0.3">
      <c r="A47" s="88"/>
      <c r="B47" s="23"/>
      <c r="C47" s="23"/>
      <c r="D47" s="23"/>
      <c r="E47" s="23"/>
      <c r="F47" s="23"/>
      <c r="G47" s="23"/>
      <c r="H47" s="86"/>
    </row>
    <row r="48" spans="1:17" ht="18" x14ac:dyDescent="0.35">
      <c r="A48" s="88"/>
      <c r="B48" s="19" t="s">
        <v>69</v>
      </c>
      <c r="C48" s="23"/>
      <c r="D48" s="40" t="s">
        <v>35</v>
      </c>
      <c r="E48" s="23" t="s">
        <v>97</v>
      </c>
      <c r="F48" s="23"/>
      <c r="G48" s="23"/>
      <c r="H48" s="86"/>
    </row>
    <row r="49" spans="1:9" x14ac:dyDescent="0.25">
      <c r="A49" s="84"/>
      <c r="B49" s="23"/>
      <c r="C49" s="23"/>
      <c r="D49" s="23"/>
      <c r="E49" s="23"/>
      <c r="F49" s="23"/>
      <c r="G49" s="23"/>
      <c r="H49" s="86"/>
    </row>
    <row r="50" spans="1:9" ht="15.6" x14ac:dyDescent="0.35">
      <c r="A50" s="84"/>
      <c r="B50" s="19" t="s">
        <v>70</v>
      </c>
      <c r="C50" s="23"/>
      <c r="D50" s="40" t="s">
        <v>35</v>
      </c>
      <c r="E50" s="40">
        <v>1.29</v>
      </c>
      <c r="F50" s="23"/>
      <c r="G50" s="23"/>
      <c r="H50" s="86"/>
    </row>
    <row r="51" spans="1:9" x14ac:dyDescent="0.25">
      <c r="A51" s="90"/>
      <c r="B51" s="23"/>
      <c r="C51" s="23"/>
      <c r="D51" s="23"/>
      <c r="E51" s="23"/>
      <c r="F51" s="23"/>
      <c r="G51" s="23"/>
      <c r="H51" s="86"/>
    </row>
    <row r="52" spans="1:9" ht="18" x14ac:dyDescent="0.35">
      <c r="A52" s="88"/>
      <c r="B52" s="19" t="s">
        <v>71</v>
      </c>
      <c r="C52" s="23"/>
      <c r="D52" s="40" t="s">
        <v>35</v>
      </c>
      <c r="E52" s="23" t="s">
        <v>98</v>
      </c>
      <c r="F52" s="23"/>
      <c r="G52" s="23"/>
      <c r="H52" s="86"/>
    </row>
    <row r="53" spans="1:9" ht="17.399999999999999" x14ac:dyDescent="0.3">
      <c r="A53" s="91"/>
      <c r="B53" s="85"/>
      <c r="C53" s="85"/>
      <c r="D53" s="85"/>
      <c r="E53" s="85"/>
      <c r="F53" s="85"/>
      <c r="G53" s="85"/>
      <c r="H53" s="92"/>
    </row>
    <row r="54" spans="1:9" x14ac:dyDescent="0.25">
      <c r="A54" s="102"/>
      <c r="B54" s="102"/>
      <c r="C54" s="102"/>
      <c r="D54" s="102"/>
      <c r="E54" s="102"/>
      <c r="F54" s="102"/>
      <c r="G54" s="102"/>
      <c r="H54" s="102"/>
      <c r="I54" s="102"/>
    </row>
    <row r="55" spans="1:9" x14ac:dyDescent="0.25">
      <c r="A55" s="102"/>
      <c r="B55" s="102"/>
      <c r="C55" s="102"/>
      <c r="D55" s="102"/>
      <c r="E55" s="102"/>
      <c r="F55" s="102"/>
      <c r="G55" s="102"/>
      <c r="H55" s="102"/>
      <c r="I55" s="102"/>
    </row>
    <row r="56" spans="1:9" x14ac:dyDescent="0.25">
      <c r="A56" s="102"/>
      <c r="B56" s="102"/>
      <c r="C56" s="102"/>
      <c r="D56" s="102"/>
      <c r="E56" s="102"/>
      <c r="F56" s="102"/>
      <c r="G56" s="102"/>
      <c r="H56" s="102"/>
      <c r="I56" s="102"/>
    </row>
  </sheetData>
  <sheetProtection sheet="1" objects="1" scenarios="1" selectLockedCells="1"/>
  <mergeCells count="1">
    <mergeCell ref="L34:O34"/>
  </mergeCells>
  <phoneticPr fontId="0" type="noConversion"/>
  <pageMargins left="0.74791666666666667" right="0.74791666666666667" top="1.34" bottom="0.98402777777777772" header="0.51180555555555551" footer="0.51180555555555551"/>
  <pageSetup scale="70" firstPageNumber="0" orientation="landscape" horizontalDpi="300" verticalDpi="300" r:id="rId1"/>
  <headerFooter alignWithMargins="0">
    <oddHeader>&amp;L&amp;G&amp;C&amp;16
Partially Full Pipe Flow Calculations &amp;10
&amp;"Arial,Bold"&amp;14Normal Depth &amp;U&lt;&amp;U 1/2 Full&amp;R&amp;11MDNRCS-ENG
&amp;"Arial,Bold"Ver 1.0
04/2020&amp;"Arial,Regular"
Sheet &amp;P of &amp;N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0"/>
  <sheetViews>
    <sheetView showGridLines="0" view="pageLayout" zoomScale="70" zoomScaleNormal="90" zoomScalePageLayoutView="70" workbookViewId="0">
      <selection activeCell="C2" sqref="C2"/>
    </sheetView>
  </sheetViews>
  <sheetFormatPr defaultRowHeight="13.2" x14ac:dyDescent="0.25"/>
  <cols>
    <col min="1" max="1" width="12.88671875" style="17" customWidth="1"/>
    <col min="2" max="2" width="12.44140625" style="17" customWidth="1"/>
    <col min="3" max="4" width="8.88671875" style="17"/>
    <col min="5" max="5" width="5.109375" style="17" customWidth="1"/>
    <col min="6" max="7" width="8.88671875" style="17"/>
    <col min="8" max="8" width="10.44140625" style="17" bestFit="1" customWidth="1"/>
    <col min="9" max="9" width="14.5546875" style="17" customWidth="1"/>
    <col min="10" max="10" width="9.44140625" style="17" customWidth="1"/>
    <col min="11" max="19" width="8.44140625" style="17" customWidth="1"/>
    <col min="20" max="16384" width="8.88671875" style="17"/>
  </cols>
  <sheetData>
    <row r="1" spans="1:19" ht="11.4" customHeight="1" x14ac:dyDescent="0.25"/>
    <row r="2" spans="1:19" ht="23.4" customHeight="1" x14ac:dyDescent="0.35">
      <c r="A2" s="60"/>
      <c r="B2" s="61" t="s">
        <v>129</v>
      </c>
      <c r="C2" s="58" t="s">
        <v>130</v>
      </c>
      <c r="D2" s="62"/>
      <c r="E2" s="62"/>
      <c r="F2" s="62"/>
      <c r="G2" s="61" t="s">
        <v>131</v>
      </c>
      <c r="H2" s="59" t="s">
        <v>132</v>
      </c>
      <c r="I2" s="62"/>
      <c r="J2" s="62"/>
      <c r="K2" s="62"/>
      <c r="L2" s="62"/>
      <c r="M2" s="62"/>
      <c r="N2" s="62"/>
      <c r="O2" s="61" t="s">
        <v>141</v>
      </c>
      <c r="P2" s="59" t="s">
        <v>132</v>
      </c>
      <c r="Q2" s="63"/>
      <c r="R2" s="63"/>
      <c r="S2" s="97"/>
    </row>
    <row r="3" spans="1:19" ht="23.4" customHeight="1" x14ac:dyDescent="0.35">
      <c r="A3" s="64"/>
      <c r="B3" s="65" t="s">
        <v>133</v>
      </c>
      <c r="C3" s="58" t="s">
        <v>130</v>
      </c>
      <c r="D3" s="62"/>
      <c r="E3" s="62"/>
      <c r="F3" s="66"/>
      <c r="G3" s="65" t="s">
        <v>134</v>
      </c>
      <c r="H3" s="57" t="s">
        <v>132</v>
      </c>
      <c r="I3" s="66"/>
      <c r="J3" s="66"/>
      <c r="K3" s="66"/>
      <c r="L3" s="65" t="s">
        <v>135</v>
      </c>
      <c r="M3" s="57" t="s">
        <v>132</v>
      </c>
      <c r="N3" s="66"/>
      <c r="O3" s="65" t="s">
        <v>140</v>
      </c>
      <c r="P3" s="56" t="s">
        <v>132</v>
      </c>
      <c r="Q3" s="68"/>
      <c r="R3" s="68"/>
      <c r="S3" s="98"/>
    </row>
    <row r="4" spans="1:19" ht="23.4" customHeight="1" x14ac:dyDescent="0.35">
      <c r="A4" s="64"/>
      <c r="B4" s="65" t="s">
        <v>136</v>
      </c>
      <c r="C4" s="58" t="s">
        <v>130</v>
      </c>
      <c r="D4" s="62"/>
      <c r="E4" s="62"/>
      <c r="F4" s="62"/>
      <c r="G4" s="65" t="s">
        <v>137</v>
      </c>
      <c r="H4" s="59" t="s">
        <v>132</v>
      </c>
      <c r="I4" s="62"/>
      <c r="J4" s="62"/>
      <c r="K4" s="62"/>
      <c r="L4" s="65" t="s">
        <v>138</v>
      </c>
      <c r="M4" s="59" t="s">
        <v>132</v>
      </c>
      <c r="N4" s="62"/>
      <c r="O4" s="65" t="s">
        <v>137</v>
      </c>
      <c r="P4" s="59" t="s">
        <v>132</v>
      </c>
      <c r="Q4" s="62"/>
      <c r="R4" s="62"/>
      <c r="S4" s="98"/>
    </row>
    <row r="5" spans="1:19" ht="23.4" customHeight="1" x14ac:dyDescent="0.35">
      <c r="A5" s="64"/>
      <c r="B5" s="65" t="s">
        <v>139</v>
      </c>
      <c r="C5" s="58" t="s">
        <v>130</v>
      </c>
      <c r="D5" s="62"/>
      <c r="E5" s="62"/>
      <c r="F5" s="62"/>
      <c r="G5" s="70"/>
      <c r="H5" s="67"/>
      <c r="I5" s="62"/>
      <c r="J5" s="62"/>
      <c r="K5" s="62"/>
      <c r="L5" s="71"/>
      <c r="M5" s="71"/>
      <c r="N5" s="71"/>
      <c r="O5" s="65"/>
      <c r="P5" s="68"/>
      <c r="Q5" s="65"/>
      <c r="R5" s="65"/>
      <c r="S5" s="69"/>
    </row>
    <row r="6" spans="1:19" ht="13.2" customHeight="1" thickBot="1" x14ac:dyDescent="0.4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</row>
    <row r="7" spans="1:19" ht="21" thickTop="1" x14ac:dyDescent="0.35">
      <c r="A7" s="16" t="s">
        <v>0</v>
      </c>
      <c r="J7" s="36"/>
      <c r="L7" s="19"/>
      <c r="M7" s="20"/>
      <c r="N7" s="20"/>
      <c r="O7" s="20"/>
      <c r="P7" s="20"/>
      <c r="Q7" s="20"/>
      <c r="R7" s="20"/>
      <c r="S7" s="20"/>
    </row>
    <row r="8" spans="1:19" ht="30.75" customHeight="1" x14ac:dyDescent="0.4">
      <c r="A8" s="21" t="s">
        <v>55</v>
      </c>
      <c r="L8" s="20"/>
      <c r="M8" s="22"/>
      <c r="N8" s="23"/>
      <c r="O8" s="23"/>
      <c r="P8" s="23"/>
      <c r="Q8" s="23"/>
      <c r="R8" s="23"/>
      <c r="S8" s="23"/>
    </row>
    <row r="9" spans="1:19" ht="17.399999999999999" x14ac:dyDescent="0.3">
      <c r="A9" s="21"/>
      <c r="K9" s="24" t="s">
        <v>2</v>
      </c>
      <c r="M9" s="23"/>
      <c r="N9" s="23"/>
      <c r="O9" s="23"/>
      <c r="P9" s="23"/>
      <c r="Q9" s="23"/>
      <c r="R9" s="23"/>
      <c r="S9" s="23"/>
    </row>
    <row r="10" spans="1:19" ht="24.6" x14ac:dyDescent="0.4">
      <c r="A10" s="25" t="s">
        <v>4</v>
      </c>
      <c r="B10" s="26"/>
      <c r="C10" s="26"/>
      <c r="D10" s="26"/>
      <c r="E10" s="26"/>
      <c r="F10" s="26"/>
      <c r="G10" s="26"/>
      <c r="H10" s="26"/>
      <c r="I10" s="27"/>
      <c r="L10" s="20"/>
      <c r="M10" s="22"/>
      <c r="N10" s="23"/>
      <c r="O10" s="23"/>
      <c r="P10" s="23"/>
      <c r="Q10" s="23"/>
      <c r="R10" s="23"/>
      <c r="S10" s="23"/>
    </row>
    <row r="11" spans="1:19" ht="17.399999999999999" x14ac:dyDescent="0.3">
      <c r="K11" s="28" t="s">
        <v>3</v>
      </c>
      <c r="L11" s="23"/>
      <c r="M11" s="23"/>
      <c r="N11" s="23"/>
      <c r="P11" s="23"/>
      <c r="Q11" s="23"/>
      <c r="R11" s="23"/>
      <c r="S11" s="23"/>
    </row>
    <row r="12" spans="1:19" ht="18" customHeight="1" x14ac:dyDescent="0.4">
      <c r="A12" s="31" t="s">
        <v>6</v>
      </c>
      <c r="F12" s="31" t="s">
        <v>7</v>
      </c>
      <c r="K12" s="28"/>
      <c r="L12" s="29"/>
      <c r="M12" s="30"/>
      <c r="N12" s="30"/>
      <c r="P12" s="30"/>
      <c r="Q12" s="30"/>
      <c r="R12" s="29"/>
      <c r="S12" s="30"/>
    </row>
    <row r="13" spans="1:19" ht="19.5" customHeight="1" x14ac:dyDescent="0.3">
      <c r="K13" s="28" t="s">
        <v>37</v>
      </c>
      <c r="L13" s="23"/>
      <c r="N13" s="23"/>
      <c r="P13" s="23"/>
      <c r="Q13" s="23"/>
      <c r="R13" s="23"/>
      <c r="S13" s="23"/>
    </row>
    <row r="14" spans="1:19" ht="22.8" x14ac:dyDescent="0.4">
      <c r="A14" s="87" t="s">
        <v>8</v>
      </c>
      <c r="B14" s="35"/>
      <c r="C14" s="54">
        <v>12</v>
      </c>
      <c r="D14" s="36" t="s">
        <v>9</v>
      </c>
      <c r="F14" s="87" t="s">
        <v>8</v>
      </c>
      <c r="G14" s="35"/>
      <c r="H14" s="37">
        <f>C14/12</f>
        <v>1</v>
      </c>
      <c r="I14" s="36" t="s">
        <v>10</v>
      </c>
      <c r="K14" s="28"/>
      <c r="L14" s="33"/>
      <c r="M14" s="33"/>
      <c r="N14" s="34"/>
      <c r="P14" s="34"/>
      <c r="Q14" s="33"/>
      <c r="R14" s="33"/>
      <c r="S14" s="33"/>
    </row>
    <row r="15" spans="1:19" ht="19.5" customHeight="1" x14ac:dyDescent="0.4">
      <c r="C15" s="36"/>
      <c r="D15" s="36"/>
      <c r="K15" s="28"/>
      <c r="L15" s="33"/>
      <c r="M15" s="33"/>
      <c r="N15" s="23"/>
      <c r="P15" s="23"/>
      <c r="Q15" s="19"/>
      <c r="R15" s="33"/>
      <c r="S15" s="33"/>
    </row>
    <row r="16" spans="1:19" ht="22.8" x14ac:dyDescent="0.4">
      <c r="A16" s="17" t="s">
        <v>63</v>
      </c>
      <c r="C16" s="93">
        <v>1.2E-2</v>
      </c>
      <c r="D16" s="36"/>
      <c r="F16" s="17" t="s">
        <v>56</v>
      </c>
      <c r="H16" s="99">
        <f>H14/2</f>
        <v>0.5</v>
      </c>
      <c r="I16" s="36" t="s">
        <v>10</v>
      </c>
      <c r="K16" s="28"/>
      <c r="L16" s="33"/>
      <c r="N16" s="34"/>
      <c r="P16" s="34"/>
      <c r="Q16" s="33"/>
      <c r="R16" s="33"/>
      <c r="S16" s="33"/>
    </row>
    <row r="17" spans="1:22" ht="19.5" customHeight="1" x14ac:dyDescent="0.4">
      <c r="C17" s="36"/>
      <c r="D17" s="36"/>
      <c r="H17" s="36"/>
      <c r="I17" s="36"/>
      <c r="K17" s="28"/>
      <c r="L17" s="33"/>
      <c r="M17" s="33"/>
      <c r="N17" s="34"/>
      <c r="P17" s="34"/>
      <c r="Q17" s="33"/>
      <c r="R17" s="33"/>
      <c r="S17" s="33"/>
      <c r="V17" s="17" t="s">
        <v>64</v>
      </c>
    </row>
    <row r="18" spans="1:22" ht="22.8" x14ac:dyDescent="0.4">
      <c r="A18" s="17" t="s">
        <v>46</v>
      </c>
      <c r="C18" s="123">
        <v>0.04</v>
      </c>
      <c r="D18" s="36" t="s">
        <v>25</v>
      </c>
      <c r="F18" s="35" t="s">
        <v>47</v>
      </c>
      <c r="I18" s="19"/>
      <c r="K18" s="28"/>
      <c r="L18" s="33"/>
      <c r="M18" s="23"/>
      <c r="N18" s="23"/>
      <c r="P18" s="23"/>
      <c r="Q18" s="23"/>
      <c r="R18" s="23"/>
      <c r="S18" s="23"/>
    </row>
    <row r="19" spans="1:22" ht="19.5" customHeight="1" x14ac:dyDescent="0.4">
      <c r="I19" s="19"/>
      <c r="K19" s="28"/>
      <c r="L19" s="33"/>
      <c r="N19" s="34"/>
      <c r="P19" s="34"/>
      <c r="Q19" s="33"/>
      <c r="R19" s="33"/>
      <c r="S19" s="33"/>
    </row>
    <row r="20" spans="1:22" ht="22.8" x14ac:dyDescent="0.4">
      <c r="A20" s="41" t="s">
        <v>48</v>
      </c>
      <c r="C20" s="93">
        <v>6.5</v>
      </c>
      <c r="D20" s="36" t="s">
        <v>32</v>
      </c>
      <c r="F20" s="100" t="s">
        <v>123</v>
      </c>
      <c r="I20" s="36"/>
      <c r="K20" s="28"/>
      <c r="L20" s="33"/>
      <c r="M20" s="33"/>
      <c r="N20" s="34"/>
      <c r="P20" s="34"/>
      <c r="Q20" s="33"/>
      <c r="R20" s="33"/>
      <c r="S20" s="33"/>
    </row>
    <row r="21" spans="1:22" ht="19.5" customHeight="1" x14ac:dyDescent="0.4">
      <c r="F21" s="23"/>
      <c r="G21" s="23"/>
      <c r="H21" s="23"/>
      <c r="I21" s="23"/>
      <c r="M21" s="33"/>
      <c r="N21" s="33"/>
      <c r="O21" s="34"/>
      <c r="P21" s="34"/>
      <c r="Q21" s="33"/>
      <c r="R21" s="33"/>
      <c r="S21" s="33"/>
    </row>
    <row r="22" spans="1:22" ht="22.8" x14ac:dyDescent="0.4">
      <c r="A22" s="101" t="s">
        <v>49</v>
      </c>
      <c r="C22" s="102"/>
      <c r="D22" s="102"/>
      <c r="E22" s="102"/>
      <c r="F22" s="17" t="s">
        <v>117</v>
      </c>
      <c r="G22" s="102"/>
      <c r="H22" s="124">
        <f>$C$20/(1.49*($C$18^0.5))</f>
        <v>21.812080536912752</v>
      </c>
      <c r="I22" s="87" t="s">
        <v>118</v>
      </c>
      <c r="R22" s="33"/>
      <c r="S22" s="33"/>
    </row>
    <row r="23" spans="1:22" ht="20.25" customHeight="1" x14ac:dyDescent="0.4">
      <c r="A23" s="17" t="s">
        <v>122</v>
      </c>
      <c r="B23" s="23"/>
      <c r="C23" s="19"/>
      <c r="I23" s="125" t="s">
        <v>124</v>
      </c>
      <c r="R23" s="23"/>
      <c r="S23" s="33"/>
    </row>
    <row r="24" spans="1:22" ht="20.25" customHeight="1" x14ac:dyDescent="0.4">
      <c r="A24" s="23" t="s">
        <v>121</v>
      </c>
      <c r="B24" s="23"/>
      <c r="C24" s="23"/>
      <c r="D24" s="30"/>
      <c r="F24" s="19"/>
      <c r="G24" s="105"/>
      <c r="I24" s="38"/>
      <c r="M24" s="33"/>
      <c r="O24" s="34"/>
      <c r="P24" s="33"/>
      <c r="R24" s="33"/>
      <c r="S24" s="33"/>
    </row>
    <row r="25" spans="1:22" ht="19.5" customHeight="1" x14ac:dyDescent="0.4">
      <c r="D25" s="23"/>
      <c r="F25" s="19"/>
      <c r="G25" s="105"/>
      <c r="I25" s="38" t="s">
        <v>119</v>
      </c>
      <c r="M25" s="33"/>
      <c r="N25" s="33"/>
      <c r="O25" s="34"/>
      <c r="P25" s="33"/>
      <c r="R25" s="23"/>
      <c r="S25" s="23"/>
    </row>
    <row r="26" spans="1:22" ht="18" x14ac:dyDescent="0.35">
      <c r="A26" s="106" t="s">
        <v>50</v>
      </c>
      <c r="B26" s="106" t="s">
        <v>51</v>
      </c>
      <c r="C26" s="108" t="s">
        <v>52</v>
      </c>
      <c r="D26" s="106" t="s">
        <v>53</v>
      </c>
      <c r="E26" s="109"/>
      <c r="F26" s="109" t="s">
        <v>61</v>
      </c>
      <c r="G26" s="106" t="s">
        <v>54</v>
      </c>
      <c r="H26" s="110" t="s">
        <v>116</v>
      </c>
      <c r="I26" s="38" t="s">
        <v>120</v>
      </c>
      <c r="J26" s="23"/>
      <c r="L26" s="28" t="s">
        <v>22</v>
      </c>
      <c r="M26" s="23"/>
      <c r="N26" s="28" t="s">
        <v>23</v>
      </c>
      <c r="O26" s="23"/>
      <c r="P26" s="23"/>
      <c r="Q26" s="23"/>
      <c r="R26" s="23"/>
      <c r="S26" s="20"/>
    </row>
    <row r="27" spans="1:22" ht="20.399999999999999" customHeight="1" x14ac:dyDescent="0.3">
      <c r="A27" s="132">
        <v>0.55000000000000004</v>
      </c>
      <c r="B27" s="126">
        <f t="shared" ref="B27:B32" si="0">2*H$16-A27</f>
        <v>0.44999999999999996</v>
      </c>
      <c r="C27" s="111">
        <f t="shared" ref="C27:C32" si="1">2*ACOS((H$16-B27)/H$16)</f>
        <v>2.9412578112666732</v>
      </c>
      <c r="D27" s="112">
        <f t="shared" ref="D27:D32" si="2">(PI()*(H$16^2))-((H$16^2)*(C27-SIN(C27))/2)</f>
        <v>0.44261562291677969</v>
      </c>
      <c r="E27" s="38"/>
      <c r="F27" s="113">
        <f t="shared" ref="F27:F32" si="3">C$16*(1.25 -((A27/H$14)-0.5)*0.5)</f>
        <v>1.4700000000000001E-2</v>
      </c>
      <c r="G27" s="114">
        <f t="shared" ref="G27:G32" si="4">(2*PI()*H$16)-(H$16*C27)</f>
        <v>1.6709637479564565</v>
      </c>
      <c r="H27" s="127">
        <f t="shared" ref="H27:H32" si="5">D27*((D27/G27)^(2/3))/F27</f>
        <v>12.418883273893801</v>
      </c>
      <c r="I27" s="124">
        <f t="shared" ref="I27:I32" si="6">H27-H$22</f>
        <v>-9.3931972630189513</v>
      </c>
      <c r="L27" s="20"/>
      <c r="M27" s="20"/>
      <c r="N27" s="20"/>
      <c r="O27" s="20"/>
      <c r="P27" s="20"/>
      <c r="Q27" s="20"/>
      <c r="R27" s="23"/>
      <c r="S27" s="128"/>
    </row>
    <row r="28" spans="1:22" ht="20.399999999999999" customHeight="1" x14ac:dyDescent="0.4">
      <c r="A28" s="132">
        <v>0.6</v>
      </c>
      <c r="B28" s="126">
        <f t="shared" si="0"/>
        <v>0.4</v>
      </c>
      <c r="C28" s="111">
        <f t="shared" si="1"/>
        <v>2.7388768120091314</v>
      </c>
      <c r="D28" s="112">
        <f t="shared" si="2"/>
        <v>0.49202835675197043</v>
      </c>
      <c r="F28" s="113">
        <f t="shared" si="3"/>
        <v>1.44E-2</v>
      </c>
      <c r="G28" s="114">
        <f t="shared" si="4"/>
        <v>1.7721542475852274</v>
      </c>
      <c r="H28" s="127">
        <f t="shared" si="5"/>
        <v>14.541863019891933</v>
      </c>
      <c r="I28" s="124">
        <f t="shared" si="6"/>
        <v>-7.2702175170208196</v>
      </c>
      <c r="L28" s="28" t="s">
        <v>27</v>
      </c>
      <c r="M28" s="22"/>
      <c r="N28" s="23"/>
      <c r="O28" s="23"/>
      <c r="P28" s="28" t="s">
        <v>28</v>
      </c>
      <c r="Q28" s="23"/>
      <c r="R28" s="23"/>
      <c r="S28" s="128"/>
    </row>
    <row r="29" spans="1:22" ht="20.399999999999999" customHeight="1" x14ac:dyDescent="0.3">
      <c r="A29" s="132">
        <v>0.65</v>
      </c>
      <c r="B29" s="126">
        <f t="shared" si="0"/>
        <v>0.35</v>
      </c>
      <c r="C29" s="111">
        <f t="shared" si="1"/>
        <v>2.532207345558998</v>
      </c>
      <c r="D29" s="112">
        <f t="shared" si="2"/>
        <v>0.54041768530884449</v>
      </c>
      <c r="F29" s="113">
        <f t="shared" si="3"/>
        <v>1.4100000000000001E-2</v>
      </c>
      <c r="G29" s="114">
        <f t="shared" si="4"/>
        <v>1.8754889808102941</v>
      </c>
      <c r="H29" s="127">
        <f t="shared" si="5"/>
        <v>16.72067469872507</v>
      </c>
      <c r="I29" s="124">
        <f t="shared" si="6"/>
        <v>-5.0914058381876828</v>
      </c>
      <c r="L29" s="28"/>
      <c r="M29" s="23"/>
      <c r="N29" s="23"/>
      <c r="O29" s="23"/>
      <c r="P29" s="23"/>
      <c r="Q29" s="23"/>
      <c r="R29" s="23"/>
      <c r="S29" s="128"/>
    </row>
    <row r="30" spans="1:22" ht="20.399999999999999" customHeight="1" x14ac:dyDescent="0.4">
      <c r="A30" s="132">
        <v>0.7</v>
      </c>
      <c r="B30" s="126">
        <f t="shared" si="0"/>
        <v>0.30000000000000004</v>
      </c>
      <c r="C30" s="111">
        <f t="shared" si="1"/>
        <v>2.3185589614548174</v>
      </c>
      <c r="D30" s="112">
        <f t="shared" si="2"/>
        <v>0.58722980711471284</v>
      </c>
      <c r="F30" s="113">
        <f t="shared" si="3"/>
        <v>1.38E-2</v>
      </c>
      <c r="G30" s="114">
        <f t="shared" si="4"/>
        <v>1.9823131728623844</v>
      </c>
      <c r="H30" s="127">
        <f t="shared" si="5"/>
        <v>18.909768926908274</v>
      </c>
      <c r="I30" s="124">
        <f t="shared" si="6"/>
        <v>-2.9023116100044781</v>
      </c>
      <c r="L30" s="28" t="s">
        <v>30</v>
      </c>
      <c r="M30" s="29"/>
      <c r="N30" s="30"/>
      <c r="O30" s="30"/>
      <c r="P30" s="30"/>
      <c r="Q30" s="30"/>
      <c r="R30" s="29"/>
      <c r="S30" s="128"/>
    </row>
    <row r="31" spans="1:22" ht="20.399999999999999" customHeight="1" x14ac:dyDescent="0.25">
      <c r="A31" s="132">
        <v>0.77</v>
      </c>
      <c r="B31" s="126">
        <f t="shared" si="0"/>
        <v>0.22999999999999998</v>
      </c>
      <c r="C31" s="111">
        <f t="shared" si="1"/>
        <v>2.0007184347899489</v>
      </c>
      <c r="D31" s="112">
        <f t="shared" si="2"/>
        <v>0.64893313627620908</v>
      </c>
      <c r="F31" s="113">
        <f t="shared" si="3"/>
        <v>1.338E-2</v>
      </c>
      <c r="G31" s="114">
        <f t="shared" si="4"/>
        <v>2.1412334361948187</v>
      </c>
      <c r="H31" s="135">
        <f t="shared" si="5"/>
        <v>21.882711124140879</v>
      </c>
      <c r="I31" s="136">
        <f t="shared" si="6"/>
        <v>7.0630587228126984E-2</v>
      </c>
      <c r="S31" s="128"/>
    </row>
    <row r="32" spans="1:22" ht="20.399999999999999" customHeight="1" x14ac:dyDescent="0.4">
      <c r="A32" s="132">
        <v>0.8</v>
      </c>
      <c r="B32" s="126">
        <f t="shared" si="0"/>
        <v>0.19999999999999996</v>
      </c>
      <c r="C32" s="111">
        <f t="shared" si="1"/>
        <v>1.8545904360032242</v>
      </c>
      <c r="D32" s="112">
        <f t="shared" si="2"/>
        <v>0.67357435889704531</v>
      </c>
      <c r="F32" s="113">
        <f t="shared" si="3"/>
        <v>1.3200000000000002E-2</v>
      </c>
      <c r="G32" s="114">
        <f t="shared" si="4"/>
        <v>2.2142974355881808</v>
      </c>
      <c r="H32" s="127">
        <f t="shared" si="5"/>
        <v>23.080471404661456</v>
      </c>
      <c r="I32" s="124">
        <f t="shared" si="6"/>
        <v>1.2683908677487032</v>
      </c>
      <c r="K32" s="23"/>
      <c r="L32" s="23"/>
      <c r="M32" s="23"/>
      <c r="N32" s="34"/>
      <c r="O32" s="34"/>
      <c r="P32" s="33"/>
      <c r="Q32" s="23"/>
      <c r="R32" s="23"/>
      <c r="S32" s="128"/>
    </row>
    <row r="33" spans="1:19" ht="19.5" customHeight="1" x14ac:dyDescent="0.4">
      <c r="A33" s="19"/>
      <c r="B33" s="119"/>
      <c r="C33" s="105"/>
      <c r="D33" s="120"/>
      <c r="F33" s="119"/>
      <c r="G33" s="105"/>
      <c r="H33" s="53"/>
      <c r="K33" s="50"/>
      <c r="L33" s="33"/>
      <c r="M33" s="33"/>
      <c r="N33" s="34"/>
      <c r="O33" s="34"/>
      <c r="P33" s="33"/>
      <c r="Q33" s="23"/>
      <c r="R33" s="33"/>
      <c r="S33" s="128"/>
    </row>
    <row r="34" spans="1:19" ht="22.8" x14ac:dyDescent="0.4">
      <c r="A34" s="76" t="s">
        <v>60</v>
      </c>
      <c r="B34" s="119"/>
      <c r="C34" s="105"/>
      <c r="D34" s="121"/>
      <c r="F34" s="105"/>
      <c r="G34" s="105"/>
      <c r="H34" s="53"/>
      <c r="K34" s="23"/>
      <c r="L34" s="138"/>
      <c r="M34" s="138"/>
      <c r="N34" s="138"/>
      <c r="O34" s="138"/>
      <c r="P34" s="138"/>
      <c r="Q34" s="23"/>
      <c r="R34" s="33"/>
      <c r="S34" s="33"/>
    </row>
    <row r="35" spans="1:19" ht="22.8" x14ac:dyDescent="0.4">
      <c r="B35" s="17" t="s">
        <v>57</v>
      </c>
      <c r="K35" s="23"/>
      <c r="L35" s="23"/>
      <c r="M35" s="23"/>
      <c r="N35" s="23"/>
      <c r="O35" s="23"/>
      <c r="P35" s="23"/>
      <c r="Q35" s="23"/>
      <c r="R35" s="33"/>
      <c r="S35" s="33"/>
    </row>
    <row r="38" spans="1:19" x14ac:dyDescent="0.25">
      <c r="K38" s="52" t="s">
        <v>126</v>
      </c>
    </row>
    <row r="40" spans="1:19" ht="18.600000000000001" x14ac:dyDescent="0.4">
      <c r="A40" s="129" t="s">
        <v>65</v>
      </c>
    </row>
  </sheetData>
  <sheetProtection sheet="1" objects="1" scenarios="1" selectLockedCells="1"/>
  <mergeCells count="1">
    <mergeCell ref="L34:P34"/>
  </mergeCells>
  <phoneticPr fontId="0" type="noConversion"/>
  <pageMargins left="0.74791666666666667" right="0.74791666666666667" top="1.34" bottom="0.98402777777777772" header="0.51180555555555551" footer="0.51180555555555551"/>
  <pageSetup scale="70" firstPageNumber="0" orientation="landscape" horizontalDpi="300" verticalDpi="300" r:id="rId1"/>
  <headerFooter alignWithMargins="0">
    <oddHeader>&amp;L&amp;G
&amp;C&amp;16
Partially Full Pipe Flow Calculations 
&amp;"Arial,Bold"&amp;14Normal Depth &gt; 1/2 Full&amp;R&amp;11MDNRCS-ENG
&amp;"Arial,Bold"Ver 1.0
04/2020&amp;"Arial,Regular"
Sheet &amp;P of &amp;N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2"/>
  <sheetViews>
    <sheetView showGridLines="0" zoomScale="90" zoomScaleNormal="90" workbookViewId="0">
      <selection activeCell="U4" sqref="U4"/>
    </sheetView>
  </sheetViews>
  <sheetFormatPr defaultRowHeight="13.2" x14ac:dyDescent="0.25"/>
  <cols>
    <col min="9" max="9" width="11.109375" customWidth="1"/>
  </cols>
  <sheetData>
    <row r="1" spans="1:1" ht="15" x14ac:dyDescent="0.25">
      <c r="A1" s="3" t="s">
        <v>95</v>
      </c>
    </row>
    <row r="4" spans="1:1" ht="17.100000000000001" customHeight="1" x14ac:dyDescent="0.25">
      <c r="A4" t="s">
        <v>77</v>
      </c>
    </row>
    <row r="5" spans="1:1" ht="17.100000000000001" customHeight="1" x14ac:dyDescent="0.25">
      <c r="A5" t="s">
        <v>78</v>
      </c>
    </row>
    <row r="6" spans="1:1" ht="17.100000000000001" customHeight="1" x14ac:dyDescent="0.25">
      <c r="A6" t="s">
        <v>79</v>
      </c>
    </row>
    <row r="7" spans="1:1" ht="17.100000000000001" customHeight="1" x14ac:dyDescent="0.25">
      <c r="A7" t="s">
        <v>80</v>
      </c>
    </row>
    <row r="8" spans="1:1" ht="17.100000000000001" customHeight="1" x14ac:dyDescent="0.25">
      <c r="A8" t="s">
        <v>81</v>
      </c>
    </row>
    <row r="9" spans="1:1" ht="17.100000000000001" customHeight="1" x14ac:dyDescent="0.25">
      <c r="A9" t="s">
        <v>82</v>
      </c>
    </row>
    <row r="10" spans="1:1" ht="17.100000000000001" customHeight="1" x14ac:dyDescent="0.25">
      <c r="A10" t="s">
        <v>83</v>
      </c>
    </row>
    <row r="11" spans="1:1" ht="17.100000000000001" customHeight="1" x14ac:dyDescent="0.25"/>
    <row r="12" spans="1:1" ht="17.100000000000001" customHeight="1" x14ac:dyDescent="0.25">
      <c r="A12" t="s">
        <v>84</v>
      </c>
    </row>
    <row r="13" spans="1:1" ht="17.100000000000001" customHeight="1" x14ac:dyDescent="0.25">
      <c r="A13" t="s">
        <v>85</v>
      </c>
    </row>
    <row r="14" spans="1:1" ht="17.100000000000001" customHeight="1" x14ac:dyDescent="0.25">
      <c r="A14" t="s">
        <v>86</v>
      </c>
    </row>
    <row r="15" spans="1:1" ht="17.100000000000001" customHeight="1" x14ac:dyDescent="0.25">
      <c r="A15" t="s">
        <v>87</v>
      </c>
    </row>
    <row r="16" spans="1:1" ht="17.100000000000001" customHeight="1" x14ac:dyDescent="0.25">
      <c r="A16" t="s">
        <v>88</v>
      </c>
    </row>
    <row r="17" spans="1:1" ht="17.100000000000001" customHeight="1" x14ac:dyDescent="0.25">
      <c r="A17" t="s">
        <v>89</v>
      </c>
    </row>
    <row r="18" spans="1:1" ht="17.100000000000001" customHeight="1" x14ac:dyDescent="0.35">
      <c r="A18" t="s">
        <v>90</v>
      </c>
    </row>
    <row r="19" spans="1:1" ht="17.100000000000001" customHeight="1" x14ac:dyDescent="0.25">
      <c r="A19" t="s">
        <v>91</v>
      </c>
    </row>
    <row r="20" spans="1:1" ht="17.100000000000001" customHeight="1" x14ac:dyDescent="0.25">
      <c r="A20" t="s">
        <v>92</v>
      </c>
    </row>
    <row r="21" spans="1:1" ht="17.100000000000001" customHeight="1" x14ac:dyDescent="0.25">
      <c r="A21" t="s">
        <v>93</v>
      </c>
    </row>
    <row r="22" spans="1:1" ht="17.100000000000001" customHeight="1" x14ac:dyDescent="0.25">
      <c r="A22" t="s">
        <v>94</v>
      </c>
    </row>
  </sheetData>
  <sheetProtection sheet="1" objects="1" scenarios="1"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DE81FE51F2B4E923035298591B0DB" ma:contentTypeVersion="36" ma:contentTypeDescription="Create a new document." ma:contentTypeScope="" ma:versionID="2e2ffc5e528023a89ae8d27030973abd">
  <xsd:schema xmlns:xsd="http://www.w3.org/2001/XMLSchema" xmlns:xs="http://www.w3.org/2001/XMLSchema" xmlns:p="http://schemas.microsoft.com/office/2006/metadata/properties" xmlns:ns2="fc42cbfa-5a00-4c34-a641-8631d52a3b08" xmlns:ns3="9e9cc577-1c42-4ca9-b526-dc9ef4f3583b" targetNamespace="http://schemas.microsoft.com/office/2006/metadata/properties" ma:root="true" ma:fieldsID="586b14280ee9043590662a8e4f673d5c" ns2:_="" ns3:_="">
    <xsd:import namespace="fc42cbfa-5a00-4c34-a641-8631d52a3b08"/>
    <xsd:import namespace="9e9cc577-1c42-4ca9-b526-dc9ef4f3583b"/>
    <xsd:element name="properties">
      <xsd:complexType>
        <xsd:sequence>
          <xsd:element name="documentManagement">
            <xsd:complexType>
              <xsd:all>
                <xsd:element ref="ns2:UpLoad_x0020_Dat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cbfa-5a00-4c34-a641-8631d52a3b08" elementFormDefault="qualified">
    <xsd:import namespace="http://schemas.microsoft.com/office/2006/documentManagement/types"/>
    <xsd:import namespace="http://schemas.microsoft.com/office/infopath/2007/PartnerControls"/>
    <xsd:element name="UpLoad_x0020_Date" ma:index="9" nillable="true" ma:displayName="UpLoad Date" ma:format="DateOnly" ma:internalName="UpLoad_x0020_Date">
      <xsd:simpleType>
        <xsd:restriction base="dms:DateTime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cc577-1c42-4ca9-b526-dc9ef4f35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Load_x0020_Date xmlns="fc42cbfa-5a00-4c34-a641-8631d52a3b08" xsi:nil="true"/>
  </documentManagement>
</p:properties>
</file>

<file path=customXml/itemProps1.xml><?xml version="1.0" encoding="utf-8"?>
<ds:datastoreItem xmlns:ds="http://schemas.openxmlformats.org/officeDocument/2006/customXml" ds:itemID="{FE18B8E4-BF37-4F9F-AF09-0DBFCEB11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2cbfa-5a00-4c34-a641-8631d52a3b08"/>
    <ds:schemaRef ds:uri="9e9cc577-1c42-4ca9-b526-dc9ef4f35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E708A5-7FA2-4A72-82E0-C86FD51C50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BBA9F-28BA-4F9C-B9D6-09C6091C464C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9e9cc577-1c42-4ca9-b526-dc9ef4f3583b"/>
    <ds:schemaRef ds:uri="http://purl.org/dc/elements/1.1/"/>
    <ds:schemaRef ds:uri="http://schemas.openxmlformats.org/package/2006/metadata/core-properties"/>
    <ds:schemaRef ds:uri="fc42cbfa-5a00-4c34-a641-8631d52a3b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1. Contents</vt:lpstr>
      <vt:lpstr>2. Q_less than half full</vt:lpstr>
      <vt:lpstr>3. Q_more than half full</vt:lpstr>
      <vt:lpstr>4. Normal Depth_less than half</vt:lpstr>
      <vt:lpstr>5. Normal Depth_more than half</vt:lpstr>
      <vt:lpstr>6. Explanation of Variable n</vt:lpstr>
      <vt:lpstr>'2. Q_less than half full'!Print_Area</vt:lpstr>
    </vt:vector>
  </TitlesOfParts>
  <Company>self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Grandpa</dc:creator>
  <cp:lastModifiedBy>Dieguez, Jacob - NRCS, Annapolis, MD</cp:lastModifiedBy>
  <cp:lastPrinted>2020-04-14T03:12:31Z</cp:lastPrinted>
  <dcterms:created xsi:type="dcterms:W3CDTF">2011-03-17T15:21:06Z</dcterms:created>
  <dcterms:modified xsi:type="dcterms:W3CDTF">2020-05-14T16:28:54Z</dcterms:modified>
</cp:coreProperties>
</file>