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2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3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heckCompatibility="1"/>
  <mc:AlternateContent xmlns:mc="http://schemas.openxmlformats.org/markup-compatibility/2006">
    <mc:Choice Requires="x15">
      <x15ac:absPath xmlns:x15ac="http://schemas.microsoft.com/office/spreadsheetml/2010/11/ac" url="C:\Users\jacob.dieguez\OneDrive - USDA\SO Engineering\Design Spreadsheets\"/>
    </mc:Choice>
  </mc:AlternateContent>
  <xr:revisionPtr revIDLastSave="4" documentId="13_ncr:40009_{C1229128-412A-4E8B-A9DB-F24A6191B342}" xr6:coauthVersionLast="44" xr6:coauthVersionMax="44" xr10:uidLastSave="{302657E8-77E6-4B79-B648-A44778000DE1}"/>
  <bookViews>
    <workbookView xWindow="-108" yWindow="-108" windowWidth="23256" windowHeight="12720" xr2:uid="{00000000-000D-0000-FFFF-FFFF00000000}"/>
  </bookViews>
  <sheets>
    <sheet name="Triangular" sheetId="6" r:id="rId1"/>
    <sheet name="Trapezoidal" sheetId="7" r:id="rId2"/>
    <sheet name="Triangular, Earth Trench" sheetId="8" r:id="rId3"/>
  </sheets>
  <definedNames>
    <definedName name="A" localSheetId="1">Trapezoidal!$B$25</definedName>
    <definedName name="A" localSheetId="0">Triangular!$B$24</definedName>
    <definedName name="A" localSheetId="2">'Triangular, Earth Trench'!$B$18</definedName>
    <definedName name="A">#REF!</definedName>
    <definedName name="b" localSheetId="1">Trapezoidal!$B$11</definedName>
    <definedName name="b" localSheetId="0">Triangular!#REF!</definedName>
    <definedName name="b" localSheetId="2">'Triangular, Earth Trench'!#REF!</definedName>
    <definedName name="b">#REF!</definedName>
    <definedName name="bwidth" localSheetId="1">Trapezoidal!#REF!</definedName>
    <definedName name="bwidth" localSheetId="0">Triangular!#REF!</definedName>
    <definedName name="bwidth" localSheetId="2">'Triangular, Earth Trench'!#REF!</definedName>
    <definedName name="bwidth">#REF!</definedName>
    <definedName name="d" localSheetId="1">Trapezoidal!$B$12</definedName>
    <definedName name="d" localSheetId="0">Triangular!$B$11</definedName>
    <definedName name="d" localSheetId="2">'Triangular, Earth Trench'!$B$11</definedName>
    <definedName name="d">#REF!</definedName>
    <definedName name="depth" localSheetId="1">Trapezoidal!$B$12</definedName>
    <definedName name="depth" localSheetId="0">Triangular!$B$11</definedName>
    <definedName name="depth" localSheetId="2">'Triangular, Earth Trench'!$B$11</definedName>
    <definedName name="depth">#REF!</definedName>
    <definedName name="n" localSheetId="1">Trapezoidal!$B$19</definedName>
    <definedName name="n" localSheetId="0">Triangular!$B$18</definedName>
    <definedName name="n" localSheetId="2">'Triangular, Earth Trench'!$B$10</definedName>
    <definedName name="n">#REF!</definedName>
    <definedName name="P" localSheetId="1">Trapezoidal!$B$28</definedName>
    <definedName name="P" localSheetId="0">Triangular!$B$27</definedName>
    <definedName name="P" localSheetId="2">'Triangular, Earth Trench'!$B$21</definedName>
    <definedName name="P">#REF!</definedName>
    <definedName name="Q" localSheetId="1">Trapezoidal!$B$34</definedName>
    <definedName name="Q" localSheetId="0">Triangular!$B$33</definedName>
    <definedName name="Q" localSheetId="2">'Triangular, Earth Trench'!$B$27</definedName>
    <definedName name="Q">#REF!</definedName>
    <definedName name="Qd" localSheetId="1">Trapezoidal!$B$15</definedName>
    <definedName name="Qd" localSheetId="0">Triangular!$B$14</definedName>
    <definedName name="Qd" localSheetId="2">'Triangular, Earth Trench'!$B$14</definedName>
    <definedName name="Qd">#REF!</definedName>
    <definedName name="Rh" localSheetId="1">Trapezoidal!$B$31</definedName>
    <definedName name="Rh" localSheetId="0">Triangular!$B$30</definedName>
    <definedName name="Rh" localSheetId="2">'Triangular, Earth Trench'!$B$24</definedName>
    <definedName name="Rh">#REF!</definedName>
    <definedName name="rock" localSheetId="1">Trapezoidal!$B$10</definedName>
    <definedName name="rock" localSheetId="0">Triangular!$B$10</definedName>
    <definedName name="rock" localSheetId="2">'Triangular, Earth Trench'!$B$10</definedName>
    <definedName name="rock">#REF!</definedName>
    <definedName name="rockft" localSheetId="1">Trapezoidal!$D$10</definedName>
    <definedName name="rockft" localSheetId="0">Triangular!$D$10</definedName>
    <definedName name="rockft" localSheetId="2">'Triangular, Earth Trench'!$D$10</definedName>
    <definedName name="rockft">#REF!</definedName>
    <definedName name="S" localSheetId="1">Trapezoidal!$B$14</definedName>
    <definedName name="S" localSheetId="0">Triangular!$B$13</definedName>
    <definedName name="S" localSheetId="2">'Triangular, Earth Trench'!$B$13</definedName>
    <definedName name="S">#REF!</definedName>
    <definedName name="z" localSheetId="1">Trapezoidal!$B$13</definedName>
    <definedName name="z" localSheetId="0">Triangular!$B$12</definedName>
    <definedName name="z" localSheetId="2">'Triangular, Earth Trench'!$B$12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7" l="1"/>
  <c r="B21" i="8" l="1"/>
  <c r="B18" i="8"/>
  <c r="F35" i="8"/>
  <c r="E11" i="8"/>
  <c r="B28" i="7"/>
  <c r="B25" i="7"/>
  <c r="F42" i="7"/>
  <c r="B22" i="7"/>
  <c r="F43" i="7" s="1"/>
  <c r="D10" i="7"/>
  <c r="B19" i="7" s="1"/>
  <c r="B21" i="6"/>
  <c r="F42" i="6" s="1"/>
  <c r="F41" i="6"/>
  <c r="B27" i="6"/>
  <c r="B24" i="6"/>
  <c r="E11" i="6"/>
  <c r="D10" i="6"/>
  <c r="B18" i="6" s="1"/>
  <c r="B24" i="8" l="1"/>
  <c r="B27" i="8" s="1"/>
  <c r="B31" i="7"/>
  <c r="B34" i="7" s="1"/>
  <c r="B30" i="6"/>
  <c r="B33" i="6" s="1"/>
  <c r="D35" i="8" l="1"/>
  <c r="B35" i="8"/>
  <c r="H35" i="8"/>
  <c r="B30" i="8"/>
  <c r="H42" i="7"/>
  <c r="B37" i="7"/>
  <c r="B43" i="7" s="1"/>
  <c r="D42" i="7"/>
  <c r="B42" i="7"/>
  <c r="H41" i="6"/>
  <c r="B36" i="6"/>
  <c r="B42" i="6" s="1"/>
  <c r="D41" i="6"/>
  <c r="B41" i="6"/>
  <c r="D42" i="6" l="1"/>
  <c r="H42" i="6"/>
  <c r="H43" i="7"/>
  <c r="D43" i="7"/>
</calcChain>
</file>

<file path=xl/sharedStrings.xml><?xml version="1.0" encoding="utf-8"?>
<sst xmlns="http://schemas.openxmlformats.org/spreadsheetml/2006/main" count="178" uniqueCount="41">
  <si>
    <r>
      <t>d</t>
    </r>
    <r>
      <rPr>
        <vertAlign val="subscript"/>
        <sz val="10"/>
        <rFont val="Arial"/>
        <family val="2"/>
      </rPr>
      <t xml:space="preserve">50 </t>
    </r>
    <r>
      <rPr>
        <sz val="10"/>
        <rFont val="Arial"/>
        <family val="2"/>
      </rPr>
      <t>=</t>
    </r>
  </si>
  <si>
    <t>Calculations:</t>
  </si>
  <si>
    <t>n =</t>
  </si>
  <si>
    <t>Equations:</t>
  </si>
  <si>
    <t>A =</t>
  </si>
  <si>
    <t>P =</t>
  </si>
  <si>
    <t>[in]</t>
  </si>
  <si>
    <t>[ft]</t>
  </si>
  <si>
    <r>
      <t>[ft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]</t>
    </r>
  </si>
  <si>
    <t>S =</t>
  </si>
  <si>
    <t>b =</t>
  </si>
  <si>
    <t>d =</t>
  </si>
  <si>
    <t>z =</t>
  </si>
  <si>
    <t>[ft/ft]</t>
  </si>
  <si>
    <t>Q =</t>
  </si>
  <si>
    <t>[cfs]</t>
  </si>
  <si>
    <r>
      <t>R</t>
    </r>
    <r>
      <rPr>
        <vertAlign val="subscript"/>
        <sz val="10"/>
        <rFont val="Arial"/>
        <family val="2"/>
      </rPr>
      <t>h</t>
    </r>
    <r>
      <rPr>
        <sz val="10"/>
        <rFont val="Arial"/>
        <family val="2"/>
      </rPr>
      <t xml:space="preserve"> =</t>
    </r>
  </si>
  <si>
    <r>
      <t>Q</t>
    </r>
    <r>
      <rPr>
        <vertAlign val="subscript"/>
        <sz val="10"/>
        <rFont val="Arial"/>
        <family val="2"/>
      </rPr>
      <t>design</t>
    </r>
    <r>
      <rPr>
        <sz val="10"/>
        <rFont val="Arial"/>
        <family val="2"/>
      </rPr>
      <t xml:space="preserve"> =</t>
    </r>
  </si>
  <si>
    <t>Result:</t>
  </si>
  <si>
    <t>Input:</t>
  </si>
  <si>
    <t>(Source: Lined Waterway or Outlet, MD NRCS Conservation Practice Std 468)</t>
  </si>
  <si>
    <t>T =</t>
  </si>
  <si>
    <t>: 1</t>
  </si>
  <si>
    <t>Landowner:</t>
  </si>
  <si>
    <t>*********</t>
  </si>
  <si>
    <t>Project:</t>
  </si>
  <si>
    <t>*****</t>
  </si>
  <si>
    <t xml:space="preserve">County: </t>
  </si>
  <si>
    <t>State:</t>
  </si>
  <si>
    <t>Tract ID:</t>
  </si>
  <si>
    <t>By:</t>
  </si>
  <si>
    <t>Date:</t>
  </si>
  <si>
    <t>Checked:</t>
  </si>
  <si>
    <t>Subject :</t>
  </si>
  <si>
    <t>Field/Reach ID:</t>
  </si>
  <si>
    <r>
      <t>V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=</t>
    </r>
  </si>
  <si>
    <t>[fps]</t>
  </si>
  <si>
    <t>(Source: NRCS Technical Supplement 14C, Stone Sizing Criteria)</t>
  </si>
  <si>
    <t>V =</t>
  </si>
  <si>
    <r>
      <t>V</t>
    </r>
    <r>
      <rPr>
        <vertAlign val="subscript"/>
        <sz val="10"/>
        <rFont val="Arial"/>
        <family val="2"/>
      </rPr>
      <t>capacity</t>
    </r>
    <r>
      <rPr>
        <sz val="10"/>
        <rFont val="Arial"/>
        <family val="2"/>
      </rPr>
      <t xml:space="preserve"> =</t>
    </r>
  </si>
  <si>
    <t>Ref:  Handbook of Hydraulics, p.7-17, earth ditch straight, uniform, fair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</si>
</sst>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10" x14ac:knownFonts="1">
    <font>
      <sz val="10"/>
      <name val="Arial"/>
    </font>
    <font>
      <vertAlign val="subscript"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sz val="11"/>
      <color theme="1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8" fillId="4" borderId="5" xfId="0" applyFont="1" applyFill="1" applyBorder="1" applyAlignment="1" applyProtection="1">
      <alignment horizontal="left" indent="1"/>
      <protection locked="0"/>
    </xf>
    <xf numFmtId="0" fontId="0" fillId="4" borderId="1" xfId="0" applyFill="1" applyBorder="1" applyProtection="1"/>
    <xf numFmtId="0" fontId="0" fillId="4" borderId="2" xfId="0" applyFill="1" applyBorder="1" applyProtection="1"/>
    <xf numFmtId="0" fontId="0" fillId="4" borderId="3" xfId="0" applyFill="1" applyBorder="1" applyProtection="1"/>
    <xf numFmtId="0" fontId="0" fillId="0" borderId="0" xfId="0" applyProtection="1"/>
    <xf numFmtId="0" fontId="0" fillId="4" borderId="4" xfId="0" applyFill="1" applyBorder="1" applyProtection="1"/>
    <xf numFmtId="0" fontId="6" fillId="4" borderId="0" xfId="0" applyFont="1" applyFill="1" applyAlignment="1" applyProtection="1">
      <alignment horizontal="right"/>
    </xf>
    <xf numFmtId="0" fontId="0" fillId="4" borderId="5" xfId="0" applyFill="1" applyBorder="1" applyProtection="1"/>
    <xf numFmtId="0" fontId="0" fillId="4" borderId="6" xfId="0" applyFill="1" applyBorder="1" applyProtection="1"/>
    <xf numFmtId="0" fontId="6" fillId="4" borderId="0" xfId="0" applyFont="1" applyFill="1" applyAlignment="1" applyProtection="1">
      <alignment horizontal="right" vertical="center"/>
    </xf>
    <xf numFmtId="0" fontId="0" fillId="4" borderId="0" xfId="0" applyFill="1" applyProtection="1"/>
    <xf numFmtId="0" fontId="0" fillId="4" borderId="7" xfId="0" applyFill="1" applyBorder="1" applyAlignment="1" applyProtection="1">
      <alignment horizontal="right"/>
    </xf>
    <xf numFmtId="0" fontId="0" fillId="4" borderId="0" xfId="0" applyFill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0" fillId="4" borderId="8" xfId="0" applyFill="1" applyBorder="1" applyProtection="1"/>
    <xf numFmtId="0" fontId="0" fillId="4" borderId="9" xfId="0" applyFill="1" applyBorder="1" applyProtection="1"/>
    <xf numFmtId="0" fontId="0" fillId="0" borderId="0" xfId="0" applyAlignment="1" applyProtection="1">
      <alignment horizontal="right"/>
    </xf>
    <xf numFmtId="164" fontId="0" fillId="0" borderId="0" xfId="0" applyNumberFormat="1" applyProtection="1"/>
    <xf numFmtId="0" fontId="2" fillId="0" borderId="0" xfId="0" applyFont="1" applyProtection="1"/>
    <xf numFmtId="0" fontId="4" fillId="0" borderId="0" xfId="0" applyFont="1" applyProtection="1"/>
    <xf numFmtId="2" fontId="0" fillId="0" borderId="0" xfId="0" applyNumberFormat="1" applyProtection="1"/>
    <xf numFmtId="0" fontId="0" fillId="2" borderId="0" xfId="0" applyFill="1" applyAlignment="1" applyProtection="1">
      <alignment horizontal="center"/>
    </xf>
    <xf numFmtId="0" fontId="5" fillId="0" borderId="0" xfId="0" applyFont="1" applyProtection="1"/>
    <xf numFmtId="164" fontId="7" fillId="3" borderId="0" xfId="0" applyNumberFormat="1" applyFont="1" applyFill="1" applyProtection="1">
      <protection locked="0"/>
    </xf>
    <xf numFmtId="166" fontId="7" fillId="3" borderId="0" xfId="0" applyNumberFormat="1" applyFont="1" applyFill="1" applyProtection="1">
      <protection locked="0"/>
    </xf>
    <xf numFmtId="2" fontId="7" fillId="3" borderId="0" xfId="0" applyNumberFormat="1" applyFont="1" applyFill="1" applyProtection="1">
      <protection locked="0"/>
    </xf>
    <xf numFmtId="166" fontId="7" fillId="3" borderId="0" xfId="0" applyNumberFormat="1" applyFont="1" applyFill="1" applyBorder="1" applyProtection="1">
      <protection locked="0"/>
    </xf>
    <xf numFmtId="165" fontId="0" fillId="0" borderId="0" xfId="0" applyNumberFormat="1" applyAlignment="1" applyProtection="1">
      <alignment horizontal="left" indent="1"/>
    </xf>
    <xf numFmtId="0" fontId="0" fillId="0" borderId="0" xfId="0" applyAlignment="1" applyProtection="1">
      <alignment horizontal="left" indent="1"/>
    </xf>
    <xf numFmtId="2" fontId="0" fillId="0" borderId="0" xfId="0" applyNumberFormat="1" applyAlignment="1" applyProtection="1">
      <alignment horizontal="left" indent="1"/>
    </xf>
    <xf numFmtId="164" fontId="0" fillId="0" borderId="0" xfId="0" applyNumberFormat="1" applyAlignment="1" applyProtection="1">
      <alignment horizontal="left" indent="1"/>
    </xf>
    <xf numFmtId="166" fontId="0" fillId="0" borderId="0" xfId="0" applyNumberFormat="1" applyAlignment="1" applyProtection="1">
      <alignment horizontal="left" indent="1"/>
    </xf>
    <xf numFmtId="0" fontId="4" fillId="2" borderId="0" xfId="0" applyFont="1" applyFill="1" applyAlignment="1" applyProtection="1">
      <alignment horizontal="center"/>
    </xf>
    <xf numFmtId="0" fontId="0" fillId="0" borderId="0" xfId="0" applyAlignment="1" applyProtection="1">
      <alignment horizontal="left" indent="2"/>
    </xf>
    <xf numFmtId="0" fontId="4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indent="2"/>
    </xf>
    <xf numFmtId="0" fontId="2" fillId="0" borderId="0" xfId="0" applyFont="1" applyAlignment="1" applyProtection="1">
      <alignment horizontal="right"/>
    </xf>
    <xf numFmtId="165" fontId="7" fillId="3" borderId="0" xfId="0" applyNumberFormat="1" applyFont="1" applyFill="1" applyBorder="1" applyProtection="1">
      <protection locked="0"/>
    </xf>
    <xf numFmtId="0" fontId="9" fillId="0" borderId="0" xfId="0" applyFont="1" applyProtection="1"/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166" fontId="0" fillId="0" borderId="0" xfId="0" applyNumberFormat="1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e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wmf"/><Relationship Id="rId2" Type="http://schemas.openxmlformats.org/officeDocument/2006/relationships/image" Target="../media/image6.wmf"/><Relationship Id="rId1" Type="http://schemas.openxmlformats.org/officeDocument/2006/relationships/image" Target="../media/image1.emf"/><Relationship Id="rId6" Type="http://schemas.openxmlformats.org/officeDocument/2006/relationships/image" Target="../media/image2.wmf"/><Relationship Id="rId5" Type="http://schemas.openxmlformats.org/officeDocument/2006/relationships/image" Target="../media/image11.wmf"/><Relationship Id="rId4" Type="http://schemas.openxmlformats.org/officeDocument/2006/relationships/image" Target="../media/image10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</xdr:colOff>
          <xdr:row>16</xdr:row>
          <xdr:rowOff>7620</xdr:rowOff>
        </xdr:from>
        <xdr:to>
          <xdr:col>6</xdr:col>
          <xdr:colOff>571500</xdr:colOff>
          <xdr:row>18</xdr:row>
          <xdr:rowOff>137160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</xdr:colOff>
          <xdr:row>31</xdr:row>
          <xdr:rowOff>76200</xdr:rowOff>
        </xdr:from>
        <xdr:to>
          <xdr:col>6</xdr:col>
          <xdr:colOff>365760</xdr:colOff>
          <xdr:row>33</xdr:row>
          <xdr:rowOff>144780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23</xdr:row>
          <xdr:rowOff>0</xdr:rowOff>
        </xdr:from>
        <xdr:to>
          <xdr:col>4</xdr:col>
          <xdr:colOff>525780</xdr:colOff>
          <xdr:row>24</xdr:row>
          <xdr:rowOff>22860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</xdr:colOff>
          <xdr:row>25</xdr:row>
          <xdr:rowOff>129540</xdr:rowOff>
        </xdr:from>
        <xdr:to>
          <xdr:col>5</xdr:col>
          <xdr:colOff>365760</xdr:colOff>
          <xdr:row>27</xdr:row>
          <xdr:rowOff>38100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</xdr:colOff>
          <xdr:row>28</xdr:row>
          <xdr:rowOff>60960</xdr:rowOff>
        </xdr:from>
        <xdr:to>
          <xdr:col>6</xdr:col>
          <xdr:colOff>68580</xdr:colOff>
          <xdr:row>31</xdr:row>
          <xdr:rowOff>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137160</xdr:colOff>
          <xdr:row>10</xdr:row>
          <xdr:rowOff>106680</xdr:rowOff>
        </xdr:from>
        <xdr:to>
          <xdr:col>3</xdr:col>
          <xdr:colOff>281940</xdr:colOff>
          <xdr:row>11</xdr:row>
          <xdr:rowOff>68580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510540</xdr:colOff>
      <xdr:row>19</xdr:row>
      <xdr:rowOff>36194</xdr:rowOff>
    </xdr:from>
    <xdr:to>
      <xdr:col>7</xdr:col>
      <xdr:colOff>243844</xdr:colOff>
      <xdr:row>22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0" y="3297554"/>
          <a:ext cx="2171704" cy="542926"/>
        </a:xfrm>
        <a:prstGeom prst="rect">
          <a:avLst/>
        </a:prstGeom>
      </xdr:spPr>
    </xdr:pic>
    <xdr:clientData/>
  </xdr:twoCellAnchor>
  <xdr:oneCellAnchor>
    <xdr:from>
      <xdr:col>4</xdr:col>
      <xdr:colOff>35719</xdr:colOff>
      <xdr:row>34</xdr:row>
      <xdr:rowOff>45262</xdr:rowOff>
    </xdr:from>
    <xdr:ext cx="1727652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2374107" y="5736450"/>
              <a:ext cx="1727652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𝑄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1.486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h</m:t>
                            </m:r>
                          </m:sub>
                        </m:sSub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2/3</m:t>
                        </m:r>
                      </m:sup>
                    </m:sSup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𝑆</m:t>
                        </m:r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1/2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F126EAEC-F3ED-4EBD-A896-F26DD1957C74}"/>
                </a:ext>
              </a:extLst>
            </xdr:cNvPr>
            <xdr:cNvSpPr txBox="1"/>
          </xdr:nvSpPr>
          <xdr:spPr>
            <a:xfrm>
              <a:off x="2374107" y="5736450"/>
              <a:ext cx="1727652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𝑉=𝑄/𝐴=1.486/𝑛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∙〖𝑅_ℎ〗^(2/3)∙𝑆^(1/2)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</xdr:colOff>
          <xdr:row>17</xdr:row>
          <xdr:rowOff>7620</xdr:rowOff>
        </xdr:from>
        <xdr:to>
          <xdr:col>6</xdr:col>
          <xdr:colOff>571500</xdr:colOff>
          <xdr:row>19</xdr:row>
          <xdr:rowOff>137160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137160</xdr:colOff>
          <xdr:row>11</xdr:row>
          <xdr:rowOff>106680</xdr:rowOff>
        </xdr:from>
        <xdr:to>
          <xdr:col>3</xdr:col>
          <xdr:colOff>281940</xdr:colOff>
          <xdr:row>12</xdr:row>
          <xdr:rowOff>68580</xdr:rowOff>
        </xdr:to>
        <xdr:sp macro="" textlink="">
          <xdr:nvSpPr>
            <xdr:cNvPr id="5126" name="Object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510540</xdr:colOff>
      <xdr:row>20</xdr:row>
      <xdr:rowOff>36194</xdr:rowOff>
    </xdr:from>
    <xdr:to>
      <xdr:col>7</xdr:col>
      <xdr:colOff>243844</xdr:colOff>
      <xdr:row>23</xdr:row>
      <xdr:rowOff>99060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0" y="3297554"/>
          <a:ext cx="2171704" cy="542926"/>
        </a:xfrm>
        <a:prstGeom prst="rect">
          <a:avLst/>
        </a:prstGeom>
      </xdr:spPr>
    </xdr:pic>
    <xdr:clientData/>
  </xdr:twoCellAnchor>
  <xdr:oneCellAnchor>
    <xdr:from>
      <xdr:col>4</xdr:col>
      <xdr:colOff>35719</xdr:colOff>
      <xdr:row>35</xdr:row>
      <xdr:rowOff>45262</xdr:rowOff>
    </xdr:from>
    <xdr:ext cx="1727652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2375059" y="5706922"/>
              <a:ext cx="1727652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𝑄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1.486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h</m:t>
                            </m:r>
                          </m:sub>
                        </m:sSub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2/3</m:t>
                        </m:r>
                      </m:sup>
                    </m:sSup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𝑆</m:t>
                        </m:r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1/2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6759414F-113B-40D2-B445-CA4192937975}"/>
                </a:ext>
              </a:extLst>
            </xdr:cNvPr>
            <xdr:cNvSpPr txBox="1"/>
          </xdr:nvSpPr>
          <xdr:spPr>
            <a:xfrm>
              <a:off x="2375059" y="5706922"/>
              <a:ext cx="1727652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𝑉=𝑄/𝐴=1.486/𝑛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∙〖𝑅_ℎ〗^(2/3)∙𝑆^(1/2)</a:t>
              </a:r>
              <a:endParaRPr lang="en-US" sz="11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</xdr:colOff>
          <xdr:row>23</xdr:row>
          <xdr:rowOff>91440</xdr:rowOff>
        </xdr:from>
        <xdr:to>
          <xdr:col>5</xdr:col>
          <xdr:colOff>228600</xdr:colOff>
          <xdr:row>24</xdr:row>
          <xdr:rowOff>160020</xdr:rowOff>
        </xdr:to>
        <xdr:sp macro="" textlink="">
          <xdr:nvSpPr>
            <xdr:cNvPr id="5127" name="Object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</xdr:colOff>
          <xdr:row>26</xdr:row>
          <xdr:rowOff>99060</xdr:rowOff>
        </xdr:from>
        <xdr:to>
          <xdr:col>5</xdr:col>
          <xdr:colOff>563880</xdr:colOff>
          <xdr:row>28</xdr:row>
          <xdr:rowOff>7620</xdr:rowOff>
        </xdr:to>
        <xdr:sp macro="" textlink="">
          <xdr:nvSpPr>
            <xdr:cNvPr id="5128" name="Object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</xdr:colOff>
          <xdr:row>28</xdr:row>
          <xdr:rowOff>160020</xdr:rowOff>
        </xdr:from>
        <xdr:to>
          <xdr:col>6</xdr:col>
          <xdr:colOff>274320</xdr:colOff>
          <xdr:row>31</xdr:row>
          <xdr:rowOff>129540</xdr:rowOff>
        </xdr:to>
        <xdr:sp macro="" textlink="">
          <xdr:nvSpPr>
            <xdr:cNvPr id="5129" name="Object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32</xdr:row>
          <xdr:rowOff>22860</xdr:rowOff>
        </xdr:from>
        <xdr:to>
          <xdr:col>6</xdr:col>
          <xdr:colOff>304800</xdr:colOff>
          <xdr:row>34</xdr:row>
          <xdr:rowOff>106680</xdr:rowOff>
        </xdr:to>
        <xdr:sp macro="" textlink="">
          <xdr:nvSpPr>
            <xdr:cNvPr id="5130" name="Object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137160</xdr:colOff>
          <xdr:row>10</xdr:row>
          <xdr:rowOff>106680</xdr:rowOff>
        </xdr:from>
        <xdr:to>
          <xdr:col>3</xdr:col>
          <xdr:colOff>281940</xdr:colOff>
          <xdr:row>11</xdr:row>
          <xdr:rowOff>68580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25</xdr:row>
          <xdr:rowOff>53340</xdr:rowOff>
        </xdr:from>
        <xdr:to>
          <xdr:col>6</xdr:col>
          <xdr:colOff>396240</xdr:colOff>
          <xdr:row>27</xdr:row>
          <xdr:rowOff>137160</xdr:rowOff>
        </xdr:to>
        <xdr:sp macro="" textlink="">
          <xdr:nvSpPr>
            <xdr:cNvPr id="6151" name="Object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2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45720</xdr:colOff>
          <xdr:row>16</xdr:row>
          <xdr:rowOff>83820</xdr:rowOff>
        </xdr:from>
        <xdr:to>
          <xdr:col>4</xdr:col>
          <xdr:colOff>571500</xdr:colOff>
          <xdr:row>17</xdr:row>
          <xdr:rowOff>114300</xdr:rowOff>
        </xdr:to>
        <xdr:sp macro="" textlink="">
          <xdr:nvSpPr>
            <xdr:cNvPr id="6152" name="Object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2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19</xdr:row>
          <xdr:rowOff>68580</xdr:rowOff>
        </xdr:from>
        <xdr:to>
          <xdr:col>5</xdr:col>
          <xdr:colOff>403860</xdr:colOff>
          <xdr:row>20</xdr:row>
          <xdr:rowOff>144780</xdr:rowOff>
        </xdr:to>
        <xdr:sp macro="" textlink="">
          <xdr:nvSpPr>
            <xdr:cNvPr id="6153" name="Object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2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22</xdr:row>
          <xdr:rowOff>15240</xdr:rowOff>
        </xdr:from>
        <xdr:to>
          <xdr:col>6</xdr:col>
          <xdr:colOff>99060</xdr:colOff>
          <xdr:row>24</xdr:row>
          <xdr:rowOff>137160</xdr:rowOff>
        </xdr:to>
        <xdr:sp macro="" textlink="">
          <xdr:nvSpPr>
            <xdr:cNvPr id="6154" name="Object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2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xdr:oneCellAnchor>
    <xdr:from>
      <xdr:col>4</xdr:col>
      <xdr:colOff>80542</xdr:colOff>
      <xdr:row>28</xdr:row>
      <xdr:rowOff>40992</xdr:rowOff>
    </xdr:from>
    <xdr:ext cx="1727652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SpPr txBox="1"/>
          </xdr:nvSpPr>
          <xdr:spPr>
            <a:xfrm>
              <a:off x="2418836" y="4784816"/>
              <a:ext cx="1727652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𝑄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1.486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h</m:t>
                            </m:r>
                          </m:sub>
                        </m:sSub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2/3</m:t>
                        </m:r>
                      </m:sup>
                    </m:sSup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𝑆</m:t>
                        </m:r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1/2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510B79DE-D621-4A26-B604-9187F0CF264E}"/>
                </a:ext>
              </a:extLst>
            </xdr:cNvPr>
            <xdr:cNvSpPr txBox="1"/>
          </xdr:nvSpPr>
          <xdr:spPr>
            <a:xfrm>
              <a:off x="2418836" y="4784816"/>
              <a:ext cx="1727652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𝑉=𝑄/𝐴=1.486/𝑛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∙〖𝑅_ℎ〗^(2/3)∙𝑆^(1/2)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wmf"/><Relationship Id="rId13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12" Type="http://schemas.openxmlformats.org/officeDocument/2006/relationships/image" Target="../media/image4.wmf"/><Relationship Id="rId2" Type="http://schemas.openxmlformats.org/officeDocument/2006/relationships/drawing" Target="../drawings/drawing1.xml"/><Relationship Id="rId16" Type="http://schemas.openxmlformats.org/officeDocument/2006/relationships/image" Target="../media/image6.wmf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oleObject" Target="../embeddings/oleObject4.bin"/><Relationship Id="rId5" Type="http://schemas.openxmlformats.org/officeDocument/2006/relationships/oleObject" Target="../embeddings/oleObject1.bin"/><Relationship Id="rId15" Type="http://schemas.openxmlformats.org/officeDocument/2006/relationships/oleObject" Target="../embeddings/oleObject6.bin"/><Relationship Id="rId10" Type="http://schemas.openxmlformats.org/officeDocument/2006/relationships/image" Target="../media/image3.wmf"/><Relationship Id="rId4" Type="http://schemas.openxmlformats.org/officeDocument/2006/relationships/vmlDrawing" Target="../drawings/vmlDrawing2.vml"/><Relationship Id="rId9" Type="http://schemas.openxmlformats.org/officeDocument/2006/relationships/oleObject" Target="../embeddings/oleObject3.bin"/><Relationship Id="rId14" Type="http://schemas.openxmlformats.org/officeDocument/2006/relationships/image" Target="../media/image5.w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wmf"/><Relationship Id="rId13" Type="http://schemas.openxmlformats.org/officeDocument/2006/relationships/oleObject" Target="../embeddings/oleObject11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8.bin"/><Relationship Id="rId12" Type="http://schemas.openxmlformats.org/officeDocument/2006/relationships/image" Target="../media/image10.wmf"/><Relationship Id="rId2" Type="http://schemas.openxmlformats.org/officeDocument/2006/relationships/drawing" Target="../drawings/drawing2.xml"/><Relationship Id="rId16" Type="http://schemas.openxmlformats.org/officeDocument/2006/relationships/image" Target="../media/image2.wmf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1.emf"/><Relationship Id="rId11" Type="http://schemas.openxmlformats.org/officeDocument/2006/relationships/oleObject" Target="../embeddings/oleObject10.bin"/><Relationship Id="rId5" Type="http://schemas.openxmlformats.org/officeDocument/2006/relationships/oleObject" Target="../embeddings/oleObject7.bin"/><Relationship Id="rId15" Type="http://schemas.openxmlformats.org/officeDocument/2006/relationships/oleObject" Target="../embeddings/oleObject12.bin"/><Relationship Id="rId10" Type="http://schemas.openxmlformats.org/officeDocument/2006/relationships/image" Target="../media/image9.wmf"/><Relationship Id="rId4" Type="http://schemas.openxmlformats.org/officeDocument/2006/relationships/vmlDrawing" Target="../drawings/vmlDrawing4.vml"/><Relationship Id="rId9" Type="http://schemas.openxmlformats.org/officeDocument/2006/relationships/oleObject" Target="../embeddings/oleObject9.bin"/><Relationship Id="rId14" Type="http://schemas.openxmlformats.org/officeDocument/2006/relationships/image" Target="../media/image11.w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wmf"/><Relationship Id="rId13" Type="http://schemas.openxmlformats.org/officeDocument/2006/relationships/oleObject" Target="../embeddings/oleObject17.bin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14.bin"/><Relationship Id="rId12" Type="http://schemas.openxmlformats.org/officeDocument/2006/relationships/image" Target="../media/image4.w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wmf"/><Relationship Id="rId11" Type="http://schemas.openxmlformats.org/officeDocument/2006/relationships/oleObject" Target="../embeddings/oleObject16.bin"/><Relationship Id="rId5" Type="http://schemas.openxmlformats.org/officeDocument/2006/relationships/oleObject" Target="../embeddings/oleObject13.bin"/><Relationship Id="rId10" Type="http://schemas.openxmlformats.org/officeDocument/2006/relationships/image" Target="../media/image3.w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15.bin"/><Relationship Id="rId14" Type="http://schemas.openxmlformats.org/officeDocument/2006/relationships/image" Target="../media/image5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showGridLines="0" tabSelected="1" view="pageLayout" zoomScale="98" zoomScaleNormal="100" zoomScalePageLayoutView="98" workbookViewId="0">
      <selection activeCell="C2" sqref="C2"/>
    </sheetView>
  </sheetViews>
  <sheetFormatPr defaultRowHeight="13.2" x14ac:dyDescent="0.25"/>
  <cols>
    <col min="1" max="1" width="8.88671875" style="5"/>
    <col min="2" max="2" width="8.6640625" style="5" customWidth="1"/>
    <col min="3" max="3" width="7.6640625" style="5" customWidth="1"/>
    <col min="4" max="4" width="8" style="5" customWidth="1"/>
    <col min="5" max="7" width="8.88671875" style="5"/>
    <col min="8" max="8" width="8.88671875" style="5" customWidth="1"/>
    <col min="9" max="10" width="8.88671875" style="5"/>
    <col min="11" max="11" width="3.88671875" style="5" customWidth="1"/>
    <col min="12" max="16384" width="8.88671875" style="5"/>
  </cols>
  <sheetData>
    <row r="1" spans="1:1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13.8" x14ac:dyDescent="0.25">
      <c r="A2" s="6"/>
      <c r="B2" s="7" t="s">
        <v>23</v>
      </c>
      <c r="C2" s="1" t="s">
        <v>24</v>
      </c>
      <c r="D2" s="8"/>
      <c r="E2" s="8"/>
      <c r="F2" s="8"/>
      <c r="G2" s="7" t="s">
        <v>25</v>
      </c>
      <c r="H2" s="1" t="s">
        <v>26</v>
      </c>
      <c r="I2" s="8"/>
      <c r="J2" s="8"/>
      <c r="K2" s="9"/>
    </row>
    <row r="3" spans="1:11" ht="13.8" x14ac:dyDescent="0.25">
      <c r="A3" s="6"/>
      <c r="B3" s="7" t="s">
        <v>27</v>
      </c>
      <c r="C3" s="1" t="s">
        <v>24</v>
      </c>
      <c r="D3" s="8"/>
      <c r="E3" s="10" t="s">
        <v>28</v>
      </c>
      <c r="F3" s="1" t="s">
        <v>26</v>
      </c>
      <c r="G3" s="7" t="s">
        <v>29</v>
      </c>
      <c r="H3" s="1" t="s">
        <v>26</v>
      </c>
      <c r="I3" s="11"/>
      <c r="J3" s="11"/>
      <c r="K3" s="9"/>
    </row>
    <row r="4" spans="1:11" ht="13.8" x14ac:dyDescent="0.25">
      <c r="A4" s="6"/>
      <c r="B4" s="7" t="s">
        <v>30</v>
      </c>
      <c r="C4" s="1" t="s">
        <v>24</v>
      </c>
      <c r="D4" s="12"/>
      <c r="E4" s="7" t="s">
        <v>31</v>
      </c>
      <c r="F4" s="1" t="s">
        <v>26</v>
      </c>
      <c r="G4" s="7" t="s">
        <v>32</v>
      </c>
      <c r="H4" s="1" t="s">
        <v>26</v>
      </c>
      <c r="I4" s="7" t="s">
        <v>31</v>
      </c>
      <c r="J4" s="1" t="s">
        <v>26</v>
      </c>
      <c r="K4" s="9"/>
    </row>
    <row r="5" spans="1:11" x14ac:dyDescent="0.25">
      <c r="A5" s="6"/>
      <c r="B5" s="7"/>
      <c r="C5" s="11"/>
      <c r="D5" s="13"/>
      <c r="E5" s="13"/>
      <c r="F5" s="13"/>
      <c r="G5" s="13"/>
      <c r="H5" s="13"/>
      <c r="I5" s="11"/>
      <c r="J5" s="11"/>
      <c r="K5" s="9"/>
    </row>
    <row r="6" spans="1:11" ht="13.8" x14ac:dyDescent="0.25">
      <c r="A6" s="6"/>
      <c r="B6" s="7" t="s">
        <v>33</v>
      </c>
      <c r="C6" s="1" t="s">
        <v>24</v>
      </c>
      <c r="D6" s="14"/>
      <c r="E6" s="14"/>
      <c r="F6" s="14"/>
      <c r="G6" s="13"/>
      <c r="H6" s="7" t="s">
        <v>34</v>
      </c>
      <c r="I6" s="1" t="s">
        <v>26</v>
      </c>
      <c r="J6" s="8"/>
      <c r="K6" s="9"/>
    </row>
    <row r="7" spans="1:11" x14ac:dyDescent="0.25">
      <c r="A7" s="15"/>
      <c r="B7" s="8"/>
      <c r="C7" s="8"/>
      <c r="D7" s="8"/>
      <c r="E7" s="8"/>
      <c r="F7" s="8"/>
      <c r="G7" s="8"/>
      <c r="H7" s="8"/>
      <c r="I7" s="8"/>
      <c r="J7" s="8"/>
      <c r="K7" s="16"/>
    </row>
    <row r="9" spans="1:11" x14ac:dyDescent="0.25">
      <c r="A9" s="35" t="s">
        <v>19</v>
      </c>
    </row>
    <row r="10" spans="1:11" ht="15.6" x14ac:dyDescent="0.35">
      <c r="A10" s="17" t="s">
        <v>0</v>
      </c>
      <c r="B10" s="27">
        <v>8</v>
      </c>
      <c r="C10" s="5" t="s">
        <v>6</v>
      </c>
      <c r="D10" s="21">
        <f>rock/12</f>
        <v>0.66666666666666663</v>
      </c>
      <c r="E10" s="5" t="s">
        <v>7</v>
      </c>
    </row>
    <row r="11" spans="1:11" x14ac:dyDescent="0.25">
      <c r="A11" s="17" t="s">
        <v>11</v>
      </c>
      <c r="B11" s="25">
        <v>2</v>
      </c>
      <c r="C11" s="5" t="s">
        <v>7</v>
      </c>
      <c r="D11" s="40" t="s">
        <v>21</v>
      </c>
      <c r="E11" s="42">
        <f>2*z*d</f>
        <v>8</v>
      </c>
      <c r="F11" s="43" t="s">
        <v>7</v>
      </c>
    </row>
    <row r="12" spans="1:11" x14ac:dyDescent="0.25">
      <c r="A12" s="17" t="s">
        <v>12</v>
      </c>
      <c r="B12" s="26">
        <v>2</v>
      </c>
      <c r="C12" s="19" t="s">
        <v>22</v>
      </c>
      <c r="D12" s="41"/>
      <c r="E12" s="42"/>
      <c r="F12" s="43"/>
    </row>
    <row r="13" spans="1:11" x14ac:dyDescent="0.25">
      <c r="A13" s="17" t="s">
        <v>9</v>
      </c>
      <c r="B13" s="24">
        <v>0.03</v>
      </c>
      <c r="C13" s="5" t="s">
        <v>13</v>
      </c>
    </row>
    <row r="14" spans="1:11" ht="15.6" x14ac:dyDescent="0.35">
      <c r="A14" s="17" t="s">
        <v>17</v>
      </c>
      <c r="B14" s="25">
        <v>40</v>
      </c>
      <c r="C14" s="5" t="s">
        <v>15</v>
      </c>
    </row>
    <row r="16" spans="1:11" x14ac:dyDescent="0.25">
      <c r="A16" s="35" t="s">
        <v>1</v>
      </c>
      <c r="B16" s="20"/>
      <c r="C16" s="20"/>
      <c r="D16" s="20"/>
      <c r="E16" s="20" t="s">
        <v>3</v>
      </c>
      <c r="F16" s="20"/>
    </row>
    <row r="18" spans="1:3" ht="12.9" customHeight="1" x14ac:dyDescent="0.25">
      <c r="A18" s="34" t="s">
        <v>2</v>
      </c>
      <c r="B18" s="28">
        <f>(d^0.5)/((21.6*LOG(d/rockft))+14)</f>
        <v>5.8184155672414424E-2</v>
      </c>
    </row>
    <row r="19" spans="1:3" ht="12.9" customHeight="1" x14ac:dyDescent="0.25">
      <c r="A19" s="34"/>
      <c r="B19" s="29"/>
    </row>
    <row r="20" spans="1:3" ht="12.9" customHeight="1" x14ac:dyDescent="0.25">
      <c r="A20" s="34"/>
      <c r="B20" s="29"/>
    </row>
    <row r="21" spans="1:3" ht="12.9" customHeight="1" x14ac:dyDescent="0.35">
      <c r="A21" s="36" t="s">
        <v>35</v>
      </c>
      <c r="B21" s="32">
        <f>ROUNDDOWN(0.86*((2*32.2*((165-62.4)/62.4))^0.5)*((rock/12)^0.5),1)</f>
        <v>7.2</v>
      </c>
      <c r="C21" s="19" t="s">
        <v>36</v>
      </c>
    </row>
    <row r="22" spans="1:3" ht="12.9" customHeight="1" x14ac:dyDescent="0.25">
      <c r="A22" s="34"/>
      <c r="B22" s="29"/>
    </row>
    <row r="23" spans="1:3" ht="12.9" customHeight="1" x14ac:dyDescent="0.25">
      <c r="A23" s="34"/>
      <c r="B23" s="29"/>
    </row>
    <row r="24" spans="1:3" ht="12.9" customHeight="1" x14ac:dyDescent="0.25">
      <c r="A24" s="34" t="s">
        <v>4</v>
      </c>
      <c r="B24" s="30">
        <f>z*(d^2)</f>
        <v>8</v>
      </c>
      <c r="C24" s="5" t="s">
        <v>8</v>
      </c>
    </row>
    <row r="25" spans="1:3" ht="12.9" customHeight="1" x14ac:dyDescent="0.25">
      <c r="A25" s="34"/>
      <c r="B25" s="29"/>
    </row>
    <row r="26" spans="1:3" ht="12.9" customHeight="1" x14ac:dyDescent="0.25">
      <c r="A26" s="34"/>
      <c r="B26" s="29"/>
    </row>
    <row r="27" spans="1:3" ht="12.9" customHeight="1" x14ac:dyDescent="0.25">
      <c r="A27" s="34" t="s">
        <v>5</v>
      </c>
      <c r="B27" s="30">
        <f>(2*d)*SQRT((z^2)+1)</f>
        <v>8.9442719099991592</v>
      </c>
      <c r="C27" s="5" t="s">
        <v>7</v>
      </c>
    </row>
    <row r="28" spans="1:3" ht="12.9" customHeight="1" x14ac:dyDescent="0.25">
      <c r="A28" s="34"/>
      <c r="B28" s="29"/>
    </row>
    <row r="29" spans="1:3" ht="12.9" customHeight="1" x14ac:dyDescent="0.25">
      <c r="A29" s="34"/>
      <c r="B29" s="29"/>
    </row>
    <row r="30" spans="1:3" ht="12.9" customHeight="1" x14ac:dyDescent="0.35">
      <c r="A30" s="34" t="s">
        <v>16</v>
      </c>
      <c r="B30" s="31">
        <f>A/P</f>
        <v>0.89442719099991586</v>
      </c>
      <c r="C30" s="5" t="s">
        <v>7</v>
      </c>
    </row>
    <row r="31" spans="1:3" ht="12.9" customHeight="1" x14ac:dyDescent="0.25">
      <c r="A31" s="34"/>
      <c r="B31" s="29"/>
    </row>
    <row r="32" spans="1:3" ht="12.9" customHeight="1" x14ac:dyDescent="0.25">
      <c r="A32" s="34"/>
      <c r="B32" s="29"/>
    </row>
    <row r="33" spans="1:8" ht="12.9" customHeight="1" x14ac:dyDescent="0.25">
      <c r="A33" s="34" t="s">
        <v>14</v>
      </c>
      <c r="B33" s="32">
        <f>(1.486/n)*(Rh^(2/3))*(S^(1/2))*A</f>
        <v>32.851964857585536</v>
      </c>
      <c r="C33" s="5" t="s">
        <v>15</v>
      </c>
    </row>
    <row r="34" spans="1:8" ht="12.9" customHeight="1" x14ac:dyDescent="0.25">
      <c r="A34" s="34"/>
    </row>
    <row r="35" spans="1:8" ht="12.9" customHeight="1" x14ac:dyDescent="0.25"/>
    <row r="36" spans="1:8" ht="12.9" customHeight="1" x14ac:dyDescent="0.25">
      <c r="A36" s="34" t="s">
        <v>38</v>
      </c>
      <c r="B36" s="32">
        <f>ROUNDUP(Q/A,1)</f>
        <v>4.1999999999999993</v>
      </c>
      <c r="C36" s="19" t="s">
        <v>36</v>
      </c>
    </row>
    <row r="37" spans="1:8" ht="12.9" customHeight="1" x14ac:dyDescent="0.25"/>
    <row r="38" spans="1:8" ht="12.9" customHeight="1" x14ac:dyDescent="0.25"/>
    <row r="39" spans="1:8" x14ac:dyDescent="0.25">
      <c r="A39" s="20" t="s">
        <v>18</v>
      </c>
    </row>
    <row r="41" spans="1:8" ht="15.6" x14ac:dyDescent="0.35">
      <c r="A41" s="17" t="s">
        <v>14</v>
      </c>
      <c r="B41" s="32">
        <f>Q</f>
        <v>32.851964857585536</v>
      </c>
      <c r="C41" s="5" t="s">
        <v>15</v>
      </c>
      <c r="D41" s="22" t="str">
        <f>IF(Q&gt;Qd, "&gt;","&lt;")</f>
        <v>&lt;</v>
      </c>
      <c r="E41" s="17" t="s">
        <v>17</v>
      </c>
      <c r="F41" s="32">
        <f>Qd</f>
        <v>40</v>
      </c>
      <c r="G41" s="5" t="s">
        <v>15</v>
      </c>
      <c r="H41" s="33" t="str">
        <f>IF(Q&gt;Qd,"OK!","ERROR!")</f>
        <v>ERROR!</v>
      </c>
    </row>
    <row r="42" spans="1:8" ht="15.6" x14ac:dyDescent="0.35">
      <c r="A42" s="37" t="s">
        <v>38</v>
      </c>
      <c r="B42" s="32">
        <f>B36</f>
        <v>4.1999999999999993</v>
      </c>
      <c r="C42" s="19" t="s">
        <v>36</v>
      </c>
      <c r="D42" s="22" t="str">
        <f>IF(B42&gt;F42, "&gt;","&lt;")</f>
        <v>&lt;</v>
      </c>
      <c r="E42" s="37" t="s">
        <v>39</v>
      </c>
      <c r="F42" s="32">
        <f>B21</f>
        <v>7.2</v>
      </c>
      <c r="G42" s="19" t="s">
        <v>36</v>
      </c>
      <c r="H42" s="33" t="str">
        <f>IF(B42&lt;F42,"OK!","ERROR!")</f>
        <v>OK!</v>
      </c>
    </row>
    <row r="50" spans="1:1" x14ac:dyDescent="0.25">
      <c r="A50" s="23" t="s">
        <v>20</v>
      </c>
    </row>
    <row r="51" spans="1:1" x14ac:dyDescent="0.25">
      <c r="A51" s="23" t="s">
        <v>37</v>
      </c>
    </row>
  </sheetData>
  <sheetProtection sheet="1" objects="1" scenarios="1" selectLockedCells="1"/>
  <mergeCells count="3">
    <mergeCell ref="D11:D12"/>
    <mergeCell ref="E11:E12"/>
    <mergeCell ref="F11:F12"/>
  </mergeCells>
  <pageMargins left="0.75" right="0.75" top="1.25" bottom="0.75" header="0.5" footer="0.5"/>
  <pageSetup orientation="portrait" r:id="rId1"/>
  <headerFooter alignWithMargins="0">
    <oddHeader>&amp;L&amp;G&amp;C&amp;11
Rock Protection Sizing
&amp;"Arial,Bold"&amp;10Triangular Section &amp;R&amp;8MDNRCS-ENG
&amp;"Arial,Bold"Ver 1.0
 04/2020&amp;"Arial,Regular"
Sheet &amp;P of &amp;N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Equation.3" shapeId="4097" r:id="rId5">
          <objectPr defaultSize="0" autoPict="0" r:id="rId6">
            <anchor moveWithCells="1" sizeWithCells="1">
              <from>
                <xdr:col>4</xdr:col>
                <xdr:colOff>22860</xdr:colOff>
                <xdr:row>16</xdr:row>
                <xdr:rowOff>7620</xdr:rowOff>
              </from>
              <to>
                <xdr:col>6</xdr:col>
                <xdr:colOff>571500</xdr:colOff>
                <xdr:row>18</xdr:row>
                <xdr:rowOff>137160</xdr:rowOff>
              </to>
            </anchor>
          </objectPr>
        </oleObject>
      </mc:Choice>
      <mc:Fallback>
        <oleObject progId="Equation.3" shapeId="4097" r:id="rId5"/>
      </mc:Fallback>
    </mc:AlternateContent>
    <mc:AlternateContent xmlns:mc="http://schemas.openxmlformats.org/markup-compatibility/2006">
      <mc:Choice Requires="x14">
        <oleObject progId="Equation.3" shapeId="4098" r:id="rId7">
          <objectPr defaultSize="0" autoPict="0" r:id="rId8">
            <anchor moveWithCells="1" sizeWithCells="1">
              <from>
                <xdr:col>4</xdr:col>
                <xdr:colOff>30480</xdr:colOff>
                <xdr:row>31</xdr:row>
                <xdr:rowOff>76200</xdr:rowOff>
              </from>
              <to>
                <xdr:col>6</xdr:col>
                <xdr:colOff>365760</xdr:colOff>
                <xdr:row>33</xdr:row>
                <xdr:rowOff>144780</xdr:rowOff>
              </to>
            </anchor>
          </objectPr>
        </oleObject>
      </mc:Choice>
      <mc:Fallback>
        <oleObject progId="Equation.3" shapeId="4098" r:id="rId7"/>
      </mc:Fallback>
    </mc:AlternateContent>
    <mc:AlternateContent xmlns:mc="http://schemas.openxmlformats.org/markup-compatibility/2006">
      <mc:Choice Requires="x14">
        <oleObject progId="Equation.3" shapeId="4099" r:id="rId9">
          <objectPr defaultSize="0" autoPict="0" r:id="rId10">
            <anchor moveWithCells="1" sizeWithCells="1">
              <from>
                <xdr:col>4</xdr:col>
                <xdr:colOff>0</xdr:colOff>
                <xdr:row>23</xdr:row>
                <xdr:rowOff>0</xdr:rowOff>
              </from>
              <to>
                <xdr:col>4</xdr:col>
                <xdr:colOff>525780</xdr:colOff>
                <xdr:row>24</xdr:row>
                <xdr:rowOff>22860</xdr:rowOff>
              </to>
            </anchor>
          </objectPr>
        </oleObject>
      </mc:Choice>
      <mc:Fallback>
        <oleObject progId="Equation.3" shapeId="4099" r:id="rId9"/>
      </mc:Fallback>
    </mc:AlternateContent>
    <mc:AlternateContent xmlns:mc="http://schemas.openxmlformats.org/markup-compatibility/2006">
      <mc:Choice Requires="x14">
        <oleObject progId="Equation.3" shapeId="4100" r:id="rId11">
          <objectPr defaultSize="0" autoPict="0" r:id="rId12">
            <anchor moveWithCells="1" sizeWithCells="1">
              <from>
                <xdr:col>4</xdr:col>
                <xdr:colOff>30480</xdr:colOff>
                <xdr:row>25</xdr:row>
                <xdr:rowOff>129540</xdr:rowOff>
              </from>
              <to>
                <xdr:col>5</xdr:col>
                <xdr:colOff>365760</xdr:colOff>
                <xdr:row>27</xdr:row>
                <xdr:rowOff>38100</xdr:rowOff>
              </to>
            </anchor>
          </objectPr>
        </oleObject>
      </mc:Choice>
      <mc:Fallback>
        <oleObject progId="Equation.3" shapeId="4100" r:id="rId11"/>
      </mc:Fallback>
    </mc:AlternateContent>
    <mc:AlternateContent xmlns:mc="http://schemas.openxmlformats.org/markup-compatibility/2006">
      <mc:Choice Requires="x14">
        <oleObject progId="Equation.3" shapeId="4101" r:id="rId13">
          <objectPr defaultSize="0" autoPict="0" r:id="rId14">
            <anchor moveWithCells="1" sizeWithCells="1">
              <from>
                <xdr:col>4</xdr:col>
                <xdr:colOff>30480</xdr:colOff>
                <xdr:row>28</xdr:row>
                <xdr:rowOff>60960</xdr:rowOff>
              </from>
              <to>
                <xdr:col>6</xdr:col>
                <xdr:colOff>68580</xdr:colOff>
                <xdr:row>31</xdr:row>
                <xdr:rowOff>0</xdr:rowOff>
              </to>
            </anchor>
          </objectPr>
        </oleObject>
      </mc:Choice>
      <mc:Fallback>
        <oleObject progId="Equation.3" shapeId="4101" r:id="rId13"/>
      </mc:Fallback>
    </mc:AlternateContent>
    <mc:AlternateContent xmlns:mc="http://schemas.openxmlformats.org/markup-compatibility/2006">
      <mc:Choice Requires="x14">
        <oleObject progId="Equation.3" shapeId="4102" r:id="rId15">
          <objectPr defaultSize="0" autoPict="0" r:id="rId16">
            <anchor moveWithCells="1" sizeWithCells="1">
              <from>
                <xdr:col>3</xdr:col>
                <xdr:colOff>137160</xdr:colOff>
                <xdr:row>10</xdr:row>
                <xdr:rowOff>106680</xdr:rowOff>
              </from>
              <to>
                <xdr:col>3</xdr:col>
                <xdr:colOff>281940</xdr:colOff>
                <xdr:row>11</xdr:row>
                <xdr:rowOff>68580</xdr:rowOff>
              </to>
            </anchor>
          </objectPr>
        </oleObject>
      </mc:Choice>
      <mc:Fallback>
        <oleObject progId="Equation.3" shapeId="4102" r:id="rId1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2"/>
  <sheetViews>
    <sheetView showGridLines="0" view="pageLayout" zoomScale="102" zoomScaleNormal="100" zoomScalePageLayoutView="102" workbookViewId="0">
      <selection activeCell="B12" sqref="B12"/>
    </sheetView>
  </sheetViews>
  <sheetFormatPr defaultRowHeight="13.2" x14ac:dyDescent="0.25"/>
  <cols>
    <col min="1" max="1" width="8.88671875" style="5"/>
    <col min="2" max="2" width="8.6640625" style="5" customWidth="1"/>
    <col min="3" max="3" width="7.6640625" style="5" customWidth="1"/>
    <col min="4" max="4" width="8" style="5" customWidth="1"/>
    <col min="5" max="7" width="8.88671875" style="5"/>
    <col min="8" max="8" width="8.88671875" style="5" customWidth="1"/>
    <col min="9" max="10" width="8.88671875" style="5"/>
    <col min="11" max="11" width="3.88671875" style="5" customWidth="1"/>
    <col min="12" max="16384" width="8.88671875" style="5"/>
  </cols>
  <sheetData>
    <row r="1" spans="1:1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13.8" x14ac:dyDescent="0.25">
      <c r="A2" s="6"/>
      <c r="B2" s="7" t="s">
        <v>23</v>
      </c>
      <c r="C2" s="1" t="s">
        <v>24</v>
      </c>
      <c r="D2" s="8"/>
      <c r="E2" s="8"/>
      <c r="F2" s="8"/>
      <c r="G2" s="7" t="s">
        <v>25</v>
      </c>
      <c r="H2" s="1" t="s">
        <v>26</v>
      </c>
      <c r="I2" s="8"/>
      <c r="J2" s="8"/>
      <c r="K2" s="9"/>
    </row>
    <row r="3" spans="1:11" ht="13.8" x14ac:dyDescent="0.25">
      <c r="A3" s="6"/>
      <c r="B3" s="7" t="s">
        <v>27</v>
      </c>
      <c r="C3" s="1" t="s">
        <v>24</v>
      </c>
      <c r="D3" s="8"/>
      <c r="E3" s="10" t="s">
        <v>28</v>
      </c>
      <c r="F3" s="1" t="s">
        <v>26</v>
      </c>
      <c r="G3" s="7" t="s">
        <v>29</v>
      </c>
      <c r="H3" s="1" t="s">
        <v>26</v>
      </c>
      <c r="I3" s="11"/>
      <c r="J3" s="11"/>
      <c r="K3" s="9"/>
    </row>
    <row r="4" spans="1:11" ht="13.8" x14ac:dyDescent="0.25">
      <c r="A4" s="6"/>
      <c r="B4" s="7" t="s">
        <v>30</v>
      </c>
      <c r="C4" s="1" t="s">
        <v>24</v>
      </c>
      <c r="D4" s="12"/>
      <c r="E4" s="7" t="s">
        <v>31</v>
      </c>
      <c r="F4" s="1" t="s">
        <v>26</v>
      </c>
      <c r="G4" s="7" t="s">
        <v>32</v>
      </c>
      <c r="H4" s="1" t="s">
        <v>26</v>
      </c>
      <c r="I4" s="7" t="s">
        <v>31</v>
      </c>
      <c r="J4" s="1" t="s">
        <v>26</v>
      </c>
      <c r="K4" s="9"/>
    </row>
    <row r="5" spans="1:11" x14ac:dyDescent="0.25">
      <c r="A5" s="6"/>
      <c r="B5" s="7"/>
      <c r="C5" s="11"/>
      <c r="D5" s="13"/>
      <c r="E5" s="13"/>
      <c r="F5" s="13"/>
      <c r="G5" s="13"/>
      <c r="H5" s="13"/>
      <c r="I5" s="11"/>
      <c r="J5" s="11"/>
      <c r="K5" s="9"/>
    </row>
    <row r="6" spans="1:11" ht="13.8" x14ac:dyDescent="0.25">
      <c r="A6" s="6"/>
      <c r="B6" s="7" t="s">
        <v>33</v>
      </c>
      <c r="C6" s="1" t="s">
        <v>24</v>
      </c>
      <c r="D6" s="14"/>
      <c r="E6" s="14"/>
      <c r="F6" s="14"/>
      <c r="G6" s="13"/>
      <c r="H6" s="7" t="s">
        <v>34</v>
      </c>
      <c r="I6" s="1" t="s">
        <v>26</v>
      </c>
      <c r="J6" s="8"/>
      <c r="K6" s="9"/>
    </row>
    <row r="7" spans="1:11" x14ac:dyDescent="0.25">
      <c r="A7" s="15"/>
      <c r="B7" s="8"/>
      <c r="C7" s="8"/>
      <c r="D7" s="8"/>
      <c r="E7" s="8"/>
      <c r="F7" s="8"/>
      <c r="G7" s="8"/>
      <c r="H7" s="8"/>
      <c r="I7" s="8"/>
      <c r="J7" s="8"/>
      <c r="K7" s="16"/>
    </row>
    <row r="9" spans="1:11" x14ac:dyDescent="0.25">
      <c r="A9" s="35" t="s">
        <v>19</v>
      </c>
    </row>
    <row r="10" spans="1:11" ht="15.6" x14ac:dyDescent="0.35">
      <c r="A10" s="17" t="s">
        <v>0</v>
      </c>
      <c r="B10" s="27">
        <v>12</v>
      </c>
      <c r="C10" s="5" t="s">
        <v>6</v>
      </c>
      <c r="D10" s="21">
        <f>rock/12</f>
        <v>1</v>
      </c>
      <c r="E10" s="5" t="s">
        <v>7</v>
      </c>
    </row>
    <row r="11" spans="1:11" x14ac:dyDescent="0.25">
      <c r="A11" s="17" t="s">
        <v>10</v>
      </c>
      <c r="B11" s="27">
        <v>2</v>
      </c>
      <c r="C11" s="5" t="s">
        <v>7</v>
      </c>
      <c r="D11" s="18"/>
    </row>
    <row r="12" spans="1:11" x14ac:dyDescent="0.25">
      <c r="A12" s="17" t="s">
        <v>11</v>
      </c>
      <c r="B12" s="25">
        <v>2</v>
      </c>
      <c r="C12" s="5" t="s">
        <v>7</v>
      </c>
      <c r="D12" s="40" t="s">
        <v>21</v>
      </c>
      <c r="E12" s="42">
        <f>(2*z*d)+b</f>
        <v>10</v>
      </c>
      <c r="F12" s="43" t="s">
        <v>7</v>
      </c>
    </row>
    <row r="13" spans="1:11" x14ac:dyDescent="0.25">
      <c r="A13" s="17" t="s">
        <v>12</v>
      </c>
      <c r="B13" s="26">
        <v>2</v>
      </c>
      <c r="C13" s="19" t="s">
        <v>22</v>
      </c>
      <c r="D13" s="41"/>
      <c r="E13" s="42"/>
      <c r="F13" s="43"/>
    </row>
    <row r="14" spans="1:11" x14ac:dyDescent="0.25">
      <c r="A14" s="17" t="s">
        <v>9</v>
      </c>
      <c r="B14" s="24">
        <v>0.307</v>
      </c>
      <c r="C14" s="5" t="s">
        <v>13</v>
      </c>
    </row>
    <row r="15" spans="1:11" ht="15.6" x14ac:dyDescent="0.35">
      <c r="A15" s="17" t="s">
        <v>17</v>
      </c>
      <c r="B15" s="25">
        <v>14</v>
      </c>
      <c r="C15" s="5" t="s">
        <v>15</v>
      </c>
    </row>
    <row r="17" spans="1:6" x14ac:dyDescent="0.25">
      <c r="A17" s="35" t="s">
        <v>1</v>
      </c>
      <c r="B17" s="20"/>
      <c r="C17" s="20"/>
      <c r="D17" s="20"/>
      <c r="E17" s="20" t="s">
        <v>3</v>
      </c>
      <c r="F17" s="20"/>
    </row>
    <row r="19" spans="1:6" ht="12.9" customHeight="1" x14ac:dyDescent="0.25">
      <c r="A19" s="34" t="s">
        <v>2</v>
      </c>
      <c r="B19" s="28">
        <f>(d^0.5)/((21.6*LOG(d/rockft))+14)</f>
        <v>6.8978463670592641E-2</v>
      </c>
    </row>
    <row r="20" spans="1:6" ht="12.9" customHeight="1" x14ac:dyDescent="0.25">
      <c r="A20" s="34"/>
      <c r="B20" s="29"/>
    </row>
    <row r="21" spans="1:6" ht="12.9" customHeight="1" x14ac:dyDescent="0.25">
      <c r="A21" s="34"/>
      <c r="B21" s="29"/>
    </row>
    <row r="22" spans="1:6" ht="12.9" customHeight="1" x14ac:dyDescent="0.35">
      <c r="A22" s="36" t="s">
        <v>35</v>
      </c>
      <c r="B22" s="32">
        <f>ROUNDDOWN(0.86*((2*32.2*((165-62.4)/62.4))^0.5)*((rock/12)^0.5),1)</f>
        <v>8.8000000000000007</v>
      </c>
      <c r="C22" s="19" t="s">
        <v>36</v>
      </c>
    </row>
    <row r="23" spans="1:6" ht="12.9" customHeight="1" x14ac:dyDescent="0.25">
      <c r="A23" s="34"/>
      <c r="B23" s="29"/>
    </row>
    <row r="24" spans="1:6" ht="12.9" customHeight="1" x14ac:dyDescent="0.25">
      <c r="A24" s="34"/>
      <c r="B24" s="29"/>
    </row>
    <row r="25" spans="1:6" ht="12.9" customHeight="1" x14ac:dyDescent="0.25">
      <c r="A25" s="34" t="s">
        <v>4</v>
      </c>
      <c r="B25" s="30">
        <f>b*d+z*d^2</f>
        <v>12</v>
      </c>
      <c r="C25" s="5" t="s">
        <v>8</v>
      </c>
    </row>
    <row r="26" spans="1:6" ht="12.9" customHeight="1" x14ac:dyDescent="0.25">
      <c r="A26" s="34"/>
      <c r="B26" s="29"/>
    </row>
    <row r="27" spans="1:6" ht="12.9" customHeight="1" x14ac:dyDescent="0.25">
      <c r="A27" s="34"/>
      <c r="B27" s="29"/>
    </row>
    <row r="28" spans="1:6" ht="12.9" customHeight="1" x14ac:dyDescent="0.25">
      <c r="A28" s="34" t="s">
        <v>5</v>
      </c>
      <c r="B28" s="30">
        <f>b+2*d*SQRT(z^2+1)</f>
        <v>10.944271909999159</v>
      </c>
      <c r="C28" s="5" t="s">
        <v>7</v>
      </c>
    </row>
    <row r="29" spans="1:6" ht="12.9" customHeight="1" x14ac:dyDescent="0.25">
      <c r="A29" s="34"/>
      <c r="B29" s="29"/>
    </row>
    <row r="30" spans="1:6" ht="12.9" customHeight="1" x14ac:dyDescent="0.25">
      <c r="A30" s="34"/>
      <c r="B30" s="29"/>
    </row>
    <row r="31" spans="1:6" ht="12.9" customHeight="1" x14ac:dyDescent="0.35">
      <c r="A31" s="34" t="s">
        <v>16</v>
      </c>
      <c r="B31" s="31">
        <f>A/P</f>
        <v>1.0964639857893408</v>
      </c>
      <c r="C31" s="5" t="s">
        <v>7</v>
      </c>
    </row>
    <row r="32" spans="1:6" ht="12.9" customHeight="1" x14ac:dyDescent="0.25">
      <c r="A32" s="34"/>
      <c r="B32" s="29"/>
    </row>
    <row r="33" spans="1:8" ht="12.9" customHeight="1" x14ac:dyDescent="0.25">
      <c r="A33" s="34"/>
      <c r="B33" s="29"/>
    </row>
    <row r="34" spans="1:8" ht="12.9" customHeight="1" x14ac:dyDescent="0.25">
      <c r="A34" s="34" t="s">
        <v>14</v>
      </c>
      <c r="B34" s="32">
        <f>(1.486/n)*(Rh^(2/3))*(S^(1/2))*A</f>
        <v>152.30657088132222</v>
      </c>
      <c r="C34" s="5" t="s">
        <v>15</v>
      </c>
    </row>
    <row r="35" spans="1:8" ht="12.9" customHeight="1" x14ac:dyDescent="0.25">
      <c r="A35" s="34"/>
    </row>
    <row r="36" spans="1:8" ht="12.9" customHeight="1" x14ac:dyDescent="0.25"/>
    <row r="37" spans="1:8" ht="12.9" customHeight="1" x14ac:dyDescent="0.25">
      <c r="A37" s="34" t="s">
        <v>38</v>
      </c>
      <c r="B37" s="32">
        <f>ROUNDUP(Q/A,1)</f>
        <v>12.7</v>
      </c>
      <c r="C37" s="19" t="s">
        <v>36</v>
      </c>
    </row>
    <row r="38" spans="1:8" ht="12.9" customHeight="1" x14ac:dyDescent="0.25"/>
    <row r="39" spans="1:8" ht="12.9" customHeight="1" x14ac:dyDescent="0.25"/>
    <row r="40" spans="1:8" x14ac:dyDescent="0.25">
      <c r="A40" s="20" t="s">
        <v>18</v>
      </c>
    </row>
    <row r="42" spans="1:8" ht="15.6" x14ac:dyDescent="0.35">
      <c r="A42" s="17" t="s">
        <v>14</v>
      </c>
      <c r="B42" s="32">
        <f>Q</f>
        <v>152.30657088132222</v>
      </c>
      <c r="C42" s="5" t="s">
        <v>15</v>
      </c>
      <c r="D42" s="22" t="str">
        <f>IF(Q&gt;Qd, "&gt;","&lt;")</f>
        <v>&gt;</v>
      </c>
      <c r="E42" s="17" t="s">
        <v>17</v>
      </c>
      <c r="F42" s="32">
        <f>Qd</f>
        <v>14</v>
      </c>
      <c r="G42" s="5" t="s">
        <v>15</v>
      </c>
      <c r="H42" s="33" t="str">
        <f>IF(Q&gt;Qd,"OK!","ERROR!")</f>
        <v>OK!</v>
      </c>
    </row>
    <row r="43" spans="1:8" ht="15.6" x14ac:dyDescent="0.35">
      <c r="A43" s="37" t="s">
        <v>38</v>
      </c>
      <c r="B43" s="32">
        <f>B37</f>
        <v>12.7</v>
      </c>
      <c r="C43" s="19" t="s">
        <v>36</v>
      </c>
      <c r="D43" s="22" t="str">
        <f>IF(B43&gt;F43, "&gt;","&lt;")</f>
        <v>&gt;</v>
      </c>
      <c r="E43" s="37" t="s">
        <v>39</v>
      </c>
      <c r="F43" s="32">
        <f>B22</f>
        <v>8.8000000000000007</v>
      </c>
      <c r="G43" s="19" t="s">
        <v>36</v>
      </c>
      <c r="H43" s="33" t="str">
        <f>IF(B43&lt;F43,"OK!","ERROR!")</f>
        <v>ERROR!</v>
      </c>
    </row>
    <row r="51" spans="1:1" x14ac:dyDescent="0.25">
      <c r="A51" s="23" t="s">
        <v>20</v>
      </c>
    </row>
    <row r="52" spans="1:1" x14ac:dyDescent="0.25">
      <c r="A52" s="23" t="s">
        <v>37</v>
      </c>
    </row>
  </sheetData>
  <sheetProtection sheet="1" objects="1" scenarios="1" selectLockedCells="1"/>
  <mergeCells count="3">
    <mergeCell ref="D12:D13"/>
    <mergeCell ref="E12:E13"/>
    <mergeCell ref="F12:F13"/>
  </mergeCells>
  <pageMargins left="0.75" right="0.75" top="1.25" bottom="0.75" header="0.5" footer="0.5"/>
  <pageSetup orientation="portrait" r:id="rId1"/>
  <headerFooter alignWithMargins="0">
    <oddHeader>&amp;L&amp;G&amp;C&amp;11
Rock Protection Sizing
&amp;"Arial,Bold"&amp;10Trapezoidal Section &amp;R&amp;8MDNRCS-ENG
&amp;"Arial,Bold"Ver 1.0
 04/2020&amp;"Arial,Regular"
Sheet &amp;P of &amp;N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Equation.3" shapeId="5121" r:id="rId5">
          <objectPr defaultSize="0" autoPict="0" r:id="rId6">
            <anchor moveWithCells="1" sizeWithCells="1">
              <from>
                <xdr:col>4</xdr:col>
                <xdr:colOff>22860</xdr:colOff>
                <xdr:row>17</xdr:row>
                <xdr:rowOff>7620</xdr:rowOff>
              </from>
              <to>
                <xdr:col>6</xdr:col>
                <xdr:colOff>571500</xdr:colOff>
                <xdr:row>19</xdr:row>
                <xdr:rowOff>137160</xdr:rowOff>
              </to>
            </anchor>
          </objectPr>
        </oleObject>
      </mc:Choice>
      <mc:Fallback>
        <oleObject progId="Equation.3" shapeId="5121" r:id="rId5"/>
      </mc:Fallback>
    </mc:AlternateContent>
    <mc:AlternateContent xmlns:mc="http://schemas.openxmlformats.org/markup-compatibility/2006">
      <mc:Choice Requires="x14">
        <oleObject progId="Equation.3" shapeId="5126" r:id="rId7">
          <objectPr defaultSize="0" autoPict="0" r:id="rId8">
            <anchor moveWithCells="1" sizeWithCells="1">
              <from>
                <xdr:col>3</xdr:col>
                <xdr:colOff>137160</xdr:colOff>
                <xdr:row>11</xdr:row>
                <xdr:rowOff>106680</xdr:rowOff>
              </from>
              <to>
                <xdr:col>3</xdr:col>
                <xdr:colOff>281940</xdr:colOff>
                <xdr:row>12</xdr:row>
                <xdr:rowOff>68580</xdr:rowOff>
              </to>
            </anchor>
          </objectPr>
        </oleObject>
      </mc:Choice>
      <mc:Fallback>
        <oleObject progId="Equation.3" shapeId="5126" r:id="rId7"/>
      </mc:Fallback>
    </mc:AlternateContent>
    <mc:AlternateContent xmlns:mc="http://schemas.openxmlformats.org/markup-compatibility/2006">
      <mc:Choice Requires="x14">
        <oleObject progId="Equation.3" shapeId="5127" r:id="rId9">
          <objectPr defaultSize="0" autoPict="0" r:id="rId10">
            <anchor moveWithCells="1" sizeWithCells="1">
              <from>
                <xdr:col>4</xdr:col>
                <xdr:colOff>15240</xdr:colOff>
                <xdr:row>23</xdr:row>
                <xdr:rowOff>91440</xdr:rowOff>
              </from>
              <to>
                <xdr:col>5</xdr:col>
                <xdr:colOff>228600</xdr:colOff>
                <xdr:row>24</xdr:row>
                <xdr:rowOff>160020</xdr:rowOff>
              </to>
            </anchor>
          </objectPr>
        </oleObject>
      </mc:Choice>
      <mc:Fallback>
        <oleObject progId="Equation.3" shapeId="5127" r:id="rId9"/>
      </mc:Fallback>
    </mc:AlternateContent>
    <mc:AlternateContent xmlns:mc="http://schemas.openxmlformats.org/markup-compatibility/2006">
      <mc:Choice Requires="x14">
        <oleObject progId="Equation.3" shapeId="5128" r:id="rId11">
          <objectPr defaultSize="0" autoPict="0" r:id="rId12">
            <anchor moveWithCells="1" sizeWithCells="1">
              <from>
                <xdr:col>4</xdr:col>
                <xdr:colOff>15240</xdr:colOff>
                <xdr:row>26</xdr:row>
                <xdr:rowOff>99060</xdr:rowOff>
              </from>
              <to>
                <xdr:col>5</xdr:col>
                <xdr:colOff>563880</xdr:colOff>
                <xdr:row>28</xdr:row>
                <xdr:rowOff>7620</xdr:rowOff>
              </to>
            </anchor>
          </objectPr>
        </oleObject>
      </mc:Choice>
      <mc:Fallback>
        <oleObject progId="Equation.3" shapeId="5128" r:id="rId11"/>
      </mc:Fallback>
    </mc:AlternateContent>
    <mc:AlternateContent xmlns:mc="http://schemas.openxmlformats.org/markup-compatibility/2006">
      <mc:Choice Requires="x14">
        <oleObject progId="Equation.3" shapeId="5129" r:id="rId13">
          <objectPr defaultSize="0" autoPict="0" r:id="rId14">
            <anchor moveWithCells="1" sizeWithCells="1">
              <from>
                <xdr:col>4</xdr:col>
                <xdr:colOff>7620</xdr:colOff>
                <xdr:row>28</xdr:row>
                <xdr:rowOff>160020</xdr:rowOff>
              </from>
              <to>
                <xdr:col>6</xdr:col>
                <xdr:colOff>274320</xdr:colOff>
                <xdr:row>31</xdr:row>
                <xdr:rowOff>129540</xdr:rowOff>
              </to>
            </anchor>
          </objectPr>
        </oleObject>
      </mc:Choice>
      <mc:Fallback>
        <oleObject progId="Equation.3" shapeId="5129" r:id="rId13"/>
      </mc:Fallback>
    </mc:AlternateContent>
    <mc:AlternateContent xmlns:mc="http://schemas.openxmlformats.org/markup-compatibility/2006">
      <mc:Choice Requires="x14">
        <oleObject progId="Equation.3" shapeId="5130" r:id="rId15">
          <objectPr defaultSize="0" autoPict="0" r:id="rId16">
            <anchor moveWithCells="1" sizeWithCells="1">
              <from>
                <xdr:col>4</xdr:col>
                <xdr:colOff>0</xdr:colOff>
                <xdr:row>32</xdr:row>
                <xdr:rowOff>22860</xdr:rowOff>
              </from>
              <to>
                <xdr:col>6</xdr:col>
                <xdr:colOff>304800</xdr:colOff>
                <xdr:row>34</xdr:row>
                <xdr:rowOff>106680</xdr:rowOff>
              </to>
            </anchor>
          </objectPr>
        </oleObject>
      </mc:Choice>
      <mc:Fallback>
        <oleObject progId="Equation.3" shapeId="5130" r:id="rId1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5"/>
  <sheetViews>
    <sheetView showGridLines="0" view="pageLayout" zoomScale="115" zoomScaleNormal="100" zoomScalePageLayoutView="115" workbookViewId="0">
      <selection activeCell="C2" sqref="C2"/>
    </sheetView>
  </sheetViews>
  <sheetFormatPr defaultRowHeight="13.2" x14ac:dyDescent="0.25"/>
  <cols>
    <col min="1" max="1" width="8.88671875" style="5"/>
    <col min="2" max="2" width="8.6640625" style="5" customWidth="1"/>
    <col min="3" max="3" width="7.6640625" style="5" customWidth="1"/>
    <col min="4" max="4" width="8" style="5" customWidth="1"/>
    <col min="5" max="7" width="8.88671875" style="5"/>
    <col min="8" max="8" width="8.88671875" style="5" customWidth="1"/>
    <col min="9" max="10" width="8.88671875" style="5"/>
    <col min="11" max="11" width="3.88671875" style="5" customWidth="1"/>
    <col min="12" max="16384" width="8.88671875" style="5"/>
  </cols>
  <sheetData>
    <row r="1" spans="1:1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13.8" x14ac:dyDescent="0.25">
      <c r="A2" s="6"/>
      <c r="B2" s="7" t="s">
        <v>23</v>
      </c>
      <c r="C2" s="1" t="s">
        <v>24</v>
      </c>
      <c r="D2" s="8"/>
      <c r="E2" s="8"/>
      <c r="F2" s="8"/>
      <c r="G2" s="7" t="s">
        <v>25</v>
      </c>
      <c r="H2" s="1" t="s">
        <v>26</v>
      </c>
      <c r="I2" s="8"/>
      <c r="J2" s="8"/>
      <c r="K2" s="9"/>
    </row>
    <row r="3" spans="1:11" ht="13.8" x14ac:dyDescent="0.25">
      <c r="A3" s="6"/>
      <c r="B3" s="7" t="s">
        <v>27</v>
      </c>
      <c r="C3" s="1" t="s">
        <v>24</v>
      </c>
      <c r="D3" s="8"/>
      <c r="E3" s="10" t="s">
        <v>28</v>
      </c>
      <c r="F3" s="1" t="s">
        <v>26</v>
      </c>
      <c r="G3" s="7" t="s">
        <v>29</v>
      </c>
      <c r="H3" s="1" t="s">
        <v>26</v>
      </c>
      <c r="I3" s="11"/>
      <c r="J3" s="11"/>
      <c r="K3" s="9"/>
    </row>
    <row r="4" spans="1:11" ht="13.8" x14ac:dyDescent="0.25">
      <c r="A4" s="6"/>
      <c r="B4" s="7" t="s">
        <v>30</v>
      </c>
      <c r="C4" s="1" t="s">
        <v>24</v>
      </c>
      <c r="D4" s="12"/>
      <c r="E4" s="7" t="s">
        <v>31</v>
      </c>
      <c r="F4" s="1" t="s">
        <v>26</v>
      </c>
      <c r="G4" s="7" t="s">
        <v>32</v>
      </c>
      <c r="H4" s="1" t="s">
        <v>26</v>
      </c>
      <c r="I4" s="7" t="s">
        <v>31</v>
      </c>
      <c r="J4" s="1" t="s">
        <v>26</v>
      </c>
      <c r="K4" s="9"/>
    </row>
    <row r="5" spans="1:11" x14ac:dyDescent="0.25">
      <c r="A5" s="6"/>
      <c r="B5" s="7"/>
      <c r="C5" s="11"/>
      <c r="D5" s="13"/>
      <c r="E5" s="13"/>
      <c r="F5" s="13"/>
      <c r="G5" s="13"/>
      <c r="H5" s="13"/>
      <c r="I5" s="11"/>
      <c r="J5" s="11"/>
      <c r="K5" s="9"/>
    </row>
    <row r="6" spans="1:11" ht="13.8" x14ac:dyDescent="0.25">
      <c r="A6" s="6"/>
      <c r="B6" s="7" t="s">
        <v>33</v>
      </c>
      <c r="C6" s="1" t="s">
        <v>24</v>
      </c>
      <c r="D6" s="14"/>
      <c r="E6" s="14"/>
      <c r="F6" s="14"/>
      <c r="G6" s="13"/>
      <c r="H6" s="7" t="s">
        <v>34</v>
      </c>
      <c r="I6" s="1" t="s">
        <v>26</v>
      </c>
      <c r="J6" s="8"/>
      <c r="K6" s="9"/>
    </row>
    <row r="7" spans="1:11" x14ac:dyDescent="0.25">
      <c r="A7" s="15"/>
      <c r="B7" s="8"/>
      <c r="C7" s="8"/>
      <c r="D7" s="8"/>
      <c r="E7" s="8"/>
      <c r="F7" s="8"/>
      <c r="G7" s="8"/>
      <c r="H7" s="8"/>
      <c r="I7" s="8"/>
      <c r="J7" s="8"/>
      <c r="K7" s="16"/>
    </row>
    <row r="9" spans="1:11" x14ac:dyDescent="0.25">
      <c r="A9" s="35" t="s">
        <v>19</v>
      </c>
    </row>
    <row r="10" spans="1:11" x14ac:dyDescent="0.25">
      <c r="A10" s="17" t="s">
        <v>2</v>
      </c>
      <c r="B10" s="38">
        <v>2.2499999999999999E-2</v>
      </c>
      <c r="C10" s="39" t="s">
        <v>40</v>
      </c>
      <c r="D10" s="18"/>
    </row>
    <row r="11" spans="1:11" x14ac:dyDescent="0.25">
      <c r="A11" s="17" t="s">
        <v>11</v>
      </c>
      <c r="B11" s="25">
        <v>1</v>
      </c>
      <c r="C11" s="5" t="s">
        <v>7</v>
      </c>
      <c r="D11" s="40" t="s">
        <v>21</v>
      </c>
      <c r="E11" s="42">
        <f>2*z*d</f>
        <v>4</v>
      </c>
      <c r="F11" s="43" t="s">
        <v>7</v>
      </c>
    </row>
    <row r="12" spans="1:11" x14ac:dyDescent="0.25">
      <c r="A12" s="17" t="s">
        <v>12</v>
      </c>
      <c r="B12" s="26">
        <v>2</v>
      </c>
      <c r="C12" s="19" t="s">
        <v>22</v>
      </c>
      <c r="D12" s="41"/>
      <c r="E12" s="42"/>
      <c r="F12" s="43"/>
    </row>
    <row r="13" spans="1:11" x14ac:dyDescent="0.25">
      <c r="A13" s="17" t="s">
        <v>9</v>
      </c>
      <c r="B13" s="24">
        <v>9.7000000000000003E-2</v>
      </c>
      <c r="C13" s="5" t="s">
        <v>13</v>
      </c>
    </row>
    <row r="14" spans="1:11" ht="15.6" x14ac:dyDescent="0.35">
      <c r="A14" s="17" t="s">
        <v>17</v>
      </c>
      <c r="B14" s="25">
        <v>14</v>
      </c>
      <c r="C14" s="5" t="s">
        <v>15</v>
      </c>
    </row>
    <row r="16" spans="1:11" x14ac:dyDescent="0.25">
      <c r="A16" s="35" t="s">
        <v>1</v>
      </c>
      <c r="B16" s="20"/>
      <c r="C16" s="20"/>
      <c r="D16" s="20"/>
      <c r="E16" s="20" t="s">
        <v>3</v>
      </c>
      <c r="F16" s="20"/>
    </row>
    <row r="17" spans="1:3" ht="12.9" customHeight="1" x14ac:dyDescent="0.25">
      <c r="A17" s="34"/>
      <c r="B17" s="29"/>
    </row>
    <row r="18" spans="1:3" ht="12.9" customHeight="1" x14ac:dyDescent="0.25">
      <c r="A18" s="34" t="s">
        <v>4</v>
      </c>
      <c r="B18" s="30">
        <f>z*d^2</f>
        <v>2</v>
      </c>
      <c r="C18" s="5" t="s">
        <v>8</v>
      </c>
    </row>
    <row r="19" spans="1:3" ht="12.9" customHeight="1" x14ac:dyDescent="0.25">
      <c r="A19" s="34"/>
      <c r="B19" s="30"/>
    </row>
    <row r="20" spans="1:3" ht="12.9" customHeight="1" x14ac:dyDescent="0.25">
      <c r="A20" s="34"/>
      <c r="B20" s="30"/>
    </row>
    <row r="21" spans="1:3" ht="12.9" customHeight="1" x14ac:dyDescent="0.25">
      <c r="A21" s="34" t="s">
        <v>5</v>
      </c>
      <c r="B21" s="30">
        <f>2*d*SQRT(z^2+1)</f>
        <v>4.4721359549995796</v>
      </c>
      <c r="C21" s="5" t="s">
        <v>7</v>
      </c>
    </row>
    <row r="22" spans="1:3" ht="12.9" customHeight="1" x14ac:dyDescent="0.25">
      <c r="A22" s="34"/>
      <c r="B22" s="29"/>
    </row>
    <row r="23" spans="1:3" ht="12.9" customHeight="1" x14ac:dyDescent="0.25">
      <c r="A23" s="34"/>
      <c r="B23" s="29"/>
    </row>
    <row r="24" spans="1:3" ht="12.9" customHeight="1" x14ac:dyDescent="0.35">
      <c r="A24" s="34" t="s">
        <v>16</v>
      </c>
      <c r="B24" s="30">
        <f>A/P</f>
        <v>0.44721359549995793</v>
      </c>
      <c r="C24" s="5" t="s">
        <v>7</v>
      </c>
    </row>
    <row r="25" spans="1:3" ht="12.9" customHeight="1" x14ac:dyDescent="0.25">
      <c r="A25" s="34"/>
      <c r="B25" s="29"/>
    </row>
    <row r="26" spans="1:3" ht="12.9" customHeight="1" x14ac:dyDescent="0.25">
      <c r="A26" s="34"/>
      <c r="B26" s="29"/>
    </row>
    <row r="27" spans="1:3" ht="12.9" customHeight="1" x14ac:dyDescent="0.25">
      <c r="A27" s="34" t="s">
        <v>14</v>
      </c>
      <c r="B27" s="32">
        <f>(1.486/n)*Rh^(2/3)*S^(1/2)*A</f>
        <v>24.0581458080724</v>
      </c>
      <c r="C27" s="5" t="s">
        <v>15</v>
      </c>
    </row>
    <row r="28" spans="1:3" ht="12.9" customHeight="1" x14ac:dyDescent="0.25">
      <c r="A28" s="34"/>
    </row>
    <row r="29" spans="1:3" ht="12.9" customHeight="1" x14ac:dyDescent="0.25"/>
    <row r="30" spans="1:3" ht="12.9" customHeight="1" x14ac:dyDescent="0.25">
      <c r="A30" s="34" t="s">
        <v>38</v>
      </c>
      <c r="B30" s="32">
        <f>ROUNDUP(Q/A,1)</f>
        <v>12.1</v>
      </c>
      <c r="C30" s="19" t="s">
        <v>36</v>
      </c>
    </row>
    <row r="31" spans="1:3" ht="12.9" customHeight="1" x14ac:dyDescent="0.25"/>
    <row r="32" spans="1:3" ht="12.9" customHeight="1" x14ac:dyDescent="0.25"/>
    <row r="33" spans="1:8" x14ac:dyDescent="0.25">
      <c r="A33" s="20" t="s">
        <v>18</v>
      </c>
    </row>
    <row r="35" spans="1:8" ht="15.6" x14ac:dyDescent="0.35">
      <c r="A35" s="17" t="s">
        <v>14</v>
      </c>
      <c r="B35" s="32">
        <f>Q</f>
        <v>24.0581458080724</v>
      </c>
      <c r="C35" s="5" t="s">
        <v>15</v>
      </c>
      <c r="D35" s="22" t="str">
        <f>IF(Q&gt;Qd, "&gt;","&lt;")</f>
        <v>&gt;</v>
      </c>
      <c r="E35" s="17" t="s">
        <v>17</v>
      </c>
      <c r="F35" s="32">
        <f>Qd</f>
        <v>14</v>
      </c>
      <c r="G35" s="5" t="s">
        <v>15</v>
      </c>
      <c r="H35" s="33" t="str">
        <f>IF(Q&gt;Qd,"OK!","ERROR!")</f>
        <v>OK!</v>
      </c>
    </row>
  </sheetData>
  <sheetProtection sheet="1" objects="1" scenarios="1" selectLockedCells="1"/>
  <mergeCells count="3">
    <mergeCell ref="D11:D12"/>
    <mergeCell ref="E11:E12"/>
    <mergeCell ref="F11:F12"/>
  </mergeCells>
  <pageMargins left="0.75" right="0.75" top="1.25" bottom="0.75" header="0.5" footer="0.5"/>
  <pageSetup orientation="portrait" r:id="rId1"/>
  <headerFooter alignWithMargins="0">
    <oddHeader>&amp;L&amp;G&amp;C&amp;11
Ditch Sizing
&amp;"Arial,Bold"&amp;10Triangular Section &amp;R&amp;8MDNRCS-ENG
&amp;"Arial,Bold"Ver 1.0
 04/2020&amp;"Arial,Regular"
Sheet &amp;P of &amp;N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Equation.3" shapeId="6146" r:id="rId5">
          <objectPr defaultSize="0" autoPict="0" r:id="rId6">
            <anchor moveWithCells="1" sizeWithCells="1">
              <from>
                <xdr:col>3</xdr:col>
                <xdr:colOff>137160</xdr:colOff>
                <xdr:row>10</xdr:row>
                <xdr:rowOff>106680</xdr:rowOff>
              </from>
              <to>
                <xdr:col>3</xdr:col>
                <xdr:colOff>281940</xdr:colOff>
                <xdr:row>11</xdr:row>
                <xdr:rowOff>68580</xdr:rowOff>
              </to>
            </anchor>
          </objectPr>
        </oleObject>
      </mc:Choice>
      <mc:Fallback>
        <oleObject progId="Equation.3" shapeId="6146" r:id="rId5"/>
      </mc:Fallback>
    </mc:AlternateContent>
    <mc:AlternateContent xmlns:mc="http://schemas.openxmlformats.org/markup-compatibility/2006">
      <mc:Choice Requires="x14">
        <oleObject progId="Equation.3" shapeId="6151" r:id="rId7">
          <objectPr defaultSize="0" autoPict="0" r:id="rId8">
            <anchor moveWithCells="1" sizeWithCells="1">
              <from>
                <xdr:col>4</xdr:col>
                <xdr:colOff>76200</xdr:colOff>
                <xdr:row>25</xdr:row>
                <xdr:rowOff>53340</xdr:rowOff>
              </from>
              <to>
                <xdr:col>6</xdr:col>
                <xdr:colOff>396240</xdr:colOff>
                <xdr:row>27</xdr:row>
                <xdr:rowOff>137160</xdr:rowOff>
              </to>
            </anchor>
          </objectPr>
        </oleObject>
      </mc:Choice>
      <mc:Fallback>
        <oleObject progId="Equation.3" shapeId="6151" r:id="rId7"/>
      </mc:Fallback>
    </mc:AlternateContent>
    <mc:AlternateContent xmlns:mc="http://schemas.openxmlformats.org/markup-compatibility/2006">
      <mc:Choice Requires="x14">
        <oleObject progId="Equation.3" shapeId="6152" r:id="rId9">
          <objectPr defaultSize="0" autoPict="0" r:id="rId10">
            <anchor moveWithCells="1" sizeWithCells="1">
              <from>
                <xdr:col>4</xdr:col>
                <xdr:colOff>45720</xdr:colOff>
                <xdr:row>16</xdr:row>
                <xdr:rowOff>83820</xdr:rowOff>
              </from>
              <to>
                <xdr:col>4</xdr:col>
                <xdr:colOff>571500</xdr:colOff>
                <xdr:row>17</xdr:row>
                <xdr:rowOff>114300</xdr:rowOff>
              </to>
            </anchor>
          </objectPr>
        </oleObject>
      </mc:Choice>
      <mc:Fallback>
        <oleObject progId="Equation.3" shapeId="6152" r:id="rId9"/>
      </mc:Fallback>
    </mc:AlternateContent>
    <mc:AlternateContent xmlns:mc="http://schemas.openxmlformats.org/markup-compatibility/2006">
      <mc:Choice Requires="x14">
        <oleObject progId="Equation.3" shapeId="6153" r:id="rId11">
          <objectPr defaultSize="0" autoPict="0" r:id="rId12">
            <anchor moveWithCells="1" sizeWithCells="1">
              <from>
                <xdr:col>4</xdr:col>
                <xdr:colOff>76200</xdr:colOff>
                <xdr:row>19</xdr:row>
                <xdr:rowOff>68580</xdr:rowOff>
              </from>
              <to>
                <xdr:col>5</xdr:col>
                <xdr:colOff>403860</xdr:colOff>
                <xdr:row>20</xdr:row>
                <xdr:rowOff>144780</xdr:rowOff>
              </to>
            </anchor>
          </objectPr>
        </oleObject>
      </mc:Choice>
      <mc:Fallback>
        <oleObject progId="Equation.3" shapeId="6153" r:id="rId11"/>
      </mc:Fallback>
    </mc:AlternateContent>
    <mc:AlternateContent xmlns:mc="http://schemas.openxmlformats.org/markup-compatibility/2006">
      <mc:Choice Requires="x14">
        <oleObject progId="Equation.3" shapeId="6154" r:id="rId13">
          <objectPr defaultSize="0" autoPict="0" r:id="rId14">
            <anchor moveWithCells="1" sizeWithCells="1">
              <from>
                <xdr:col>4</xdr:col>
                <xdr:colOff>76200</xdr:colOff>
                <xdr:row>22</xdr:row>
                <xdr:rowOff>15240</xdr:rowOff>
              </from>
              <to>
                <xdr:col>6</xdr:col>
                <xdr:colOff>99060</xdr:colOff>
                <xdr:row>24</xdr:row>
                <xdr:rowOff>137160</xdr:rowOff>
              </to>
            </anchor>
          </objectPr>
        </oleObject>
      </mc:Choice>
      <mc:Fallback>
        <oleObject progId="Equation.3" shapeId="6154" r:id="rId1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Load_x0020_Date xmlns="fc42cbfa-5a00-4c34-a641-8631d52a3b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DE81FE51F2B4E923035298591B0DB" ma:contentTypeVersion="36" ma:contentTypeDescription="Create a new document." ma:contentTypeScope="" ma:versionID="2e2ffc5e528023a89ae8d27030973abd">
  <xsd:schema xmlns:xsd="http://www.w3.org/2001/XMLSchema" xmlns:xs="http://www.w3.org/2001/XMLSchema" xmlns:p="http://schemas.microsoft.com/office/2006/metadata/properties" xmlns:ns2="fc42cbfa-5a00-4c34-a641-8631d52a3b08" xmlns:ns3="9e9cc577-1c42-4ca9-b526-dc9ef4f3583b" targetNamespace="http://schemas.microsoft.com/office/2006/metadata/properties" ma:root="true" ma:fieldsID="586b14280ee9043590662a8e4f673d5c" ns2:_="" ns3:_="">
    <xsd:import namespace="fc42cbfa-5a00-4c34-a641-8631d52a3b08"/>
    <xsd:import namespace="9e9cc577-1c42-4ca9-b526-dc9ef4f3583b"/>
    <xsd:element name="properties">
      <xsd:complexType>
        <xsd:sequence>
          <xsd:element name="documentManagement">
            <xsd:complexType>
              <xsd:all>
                <xsd:element ref="ns2:UpLoad_x0020_Dat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2cbfa-5a00-4c34-a641-8631d52a3b08" elementFormDefault="qualified">
    <xsd:import namespace="http://schemas.microsoft.com/office/2006/documentManagement/types"/>
    <xsd:import namespace="http://schemas.microsoft.com/office/infopath/2007/PartnerControls"/>
    <xsd:element name="UpLoad_x0020_Date" ma:index="9" nillable="true" ma:displayName="UpLoad Date" ma:format="DateOnly" ma:internalName="UpLoad_x0020_Date">
      <xsd:simpleType>
        <xsd:restriction base="dms:DateTime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9cc577-1c42-4ca9-b526-dc9ef4f358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2F9721-6A01-4680-B0B8-F5CE109E328B}">
  <ds:schemaRefs>
    <ds:schemaRef ds:uri="9e9cc577-1c42-4ca9-b526-dc9ef4f3583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c42cbfa-5a00-4c34-a641-8631d52a3b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FB510D4-8EE0-40BA-8042-9DC24CFBA1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5D718D-7B18-4300-8E75-C502B0335E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42cbfa-5a00-4c34-a641-8631d52a3b08"/>
    <ds:schemaRef ds:uri="9e9cc577-1c42-4ca9-b526-dc9ef4f358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37</vt:i4>
      </vt:variant>
    </vt:vector>
  </HeadingPairs>
  <TitlesOfParts>
    <vt:vector size="40" baseType="lpstr">
      <vt:lpstr>Triangular</vt:lpstr>
      <vt:lpstr>Trapezoidal</vt:lpstr>
      <vt:lpstr>Triangular, Earth Trench</vt:lpstr>
      <vt:lpstr>Trapezoidal!A</vt:lpstr>
      <vt:lpstr>Triangular!A</vt:lpstr>
      <vt:lpstr>'Triangular, Earth Trench'!A</vt:lpstr>
      <vt:lpstr>Trapezoidal!b</vt:lpstr>
      <vt:lpstr>Trapezoidal!d</vt:lpstr>
      <vt:lpstr>Triangular!d</vt:lpstr>
      <vt:lpstr>'Triangular, Earth Trench'!d</vt:lpstr>
      <vt:lpstr>Trapezoidal!depth</vt:lpstr>
      <vt:lpstr>Triangular!depth</vt:lpstr>
      <vt:lpstr>'Triangular, Earth Trench'!depth</vt:lpstr>
      <vt:lpstr>Trapezoidal!n</vt:lpstr>
      <vt:lpstr>Triangular!n</vt:lpstr>
      <vt:lpstr>'Triangular, Earth Trench'!n</vt:lpstr>
      <vt:lpstr>Trapezoidal!P</vt:lpstr>
      <vt:lpstr>Triangular!P</vt:lpstr>
      <vt:lpstr>'Triangular, Earth Trench'!P</vt:lpstr>
      <vt:lpstr>Trapezoidal!Q</vt:lpstr>
      <vt:lpstr>Triangular!Q</vt:lpstr>
      <vt:lpstr>'Triangular, Earth Trench'!Q</vt:lpstr>
      <vt:lpstr>Trapezoidal!Qd</vt:lpstr>
      <vt:lpstr>Triangular!Qd</vt:lpstr>
      <vt:lpstr>'Triangular, Earth Trench'!Qd</vt:lpstr>
      <vt:lpstr>Trapezoidal!Rh</vt:lpstr>
      <vt:lpstr>Triangular!Rh</vt:lpstr>
      <vt:lpstr>'Triangular, Earth Trench'!Rh</vt:lpstr>
      <vt:lpstr>Trapezoidal!rock</vt:lpstr>
      <vt:lpstr>Triangular!rock</vt:lpstr>
      <vt:lpstr>'Triangular, Earth Trench'!rock</vt:lpstr>
      <vt:lpstr>Trapezoidal!rockft</vt:lpstr>
      <vt:lpstr>Triangular!rockft</vt:lpstr>
      <vt:lpstr>'Triangular, Earth Trench'!rockft</vt:lpstr>
      <vt:lpstr>Trapezoidal!S</vt:lpstr>
      <vt:lpstr>Triangular!S</vt:lpstr>
      <vt:lpstr>'Triangular, Earth Trench'!S</vt:lpstr>
      <vt:lpstr>Trapezoidal!z</vt:lpstr>
      <vt:lpstr>Triangular!z</vt:lpstr>
      <vt:lpstr>'Triangular, Earth Trench'!z</vt:lpstr>
    </vt:vector>
  </TitlesOfParts>
  <Company>Calvert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CCG</dc:creator>
  <cp:lastModifiedBy>Dieguez, Jacob - NRCS, Annapolis, MD</cp:lastModifiedBy>
  <cp:lastPrinted>2004-12-15T20:33:40Z</cp:lastPrinted>
  <dcterms:created xsi:type="dcterms:W3CDTF">2004-12-15T15:35:28Z</dcterms:created>
  <dcterms:modified xsi:type="dcterms:W3CDTF">2020-05-19T20:26:49Z</dcterms:modified>
</cp:coreProperties>
</file>