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C:\Design Spreadsheet Review\Spreadsheets\Finished Spreadsheets\Ready to Upload\"/>
    </mc:Choice>
  </mc:AlternateContent>
  <xr:revisionPtr revIDLastSave="0" documentId="13_ncr:1_{F82C1CEE-DFE9-4030-90E7-72B178BC0054}" xr6:coauthVersionLast="44" xr6:coauthVersionMax="44" xr10:uidLastSave="{00000000-0000-0000-0000-000000000000}"/>
  <bookViews>
    <workbookView xWindow="-108" yWindow="-108" windowWidth="23256" windowHeight="12576" xr2:uid="{00000000-000D-0000-FFFF-FFFF00000000}"/>
  </bookViews>
  <sheets>
    <sheet name="Instructions" sheetId="4" r:id="rId1"/>
    <sheet name="DRIP" sheetId="1" r:id="rId2"/>
    <sheet name="SPRAY" sheetId="5" r:id="rId3"/>
    <sheet name="SPRIN-Hr" sheetId="6" r:id="rId4"/>
    <sheet name="SPRIN-Min" sheetId="7" r:id="rId5"/>
  </sheets>
  <definedNames>
    <definedName name="_xlnm.Print_Area" localSheetId="1">DRIP!$A$1:$H$90</definedName>
    <definedName name="_xlnm.Print_Area" localSheetId="2">SPRAY!$A$1:$H$102</definedName>
    <definedName name="_xlnm.Print_Area" localSheetId="3">'SPRIN-Hr'!$A$1:$G$79</definedName>
    <definedName name="_xlnm.Print_Area" localSheetId="4">'SPRIN-Min'!$A$1:$G$75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5" i="7" l="1"/>
  <c r="E54" i="7"/>
  <c r="E53" i="7"/>
  <c r="E52" i="7"/>
  <c r="E55" i="6"/>
  <c r="E54" i="6"/>
  <c r="E53" i="6"/>
  <c r="E52" i="6"/>
  <c r="E58" i="5"/>
  <c r="E57" i="5"/>
  <c r="E56" i="5"/>
  <c r="E55" i="5"/>
  <c r="D60" i="1"/>
  <c r="D59" i="1"/>
  <c r="D58" i="1"/>
  <c r="D57" i="1"/>
  <c r="F70" i="1"/>
  <c r="F69" i="1"/>
  <c r="A88" i="6" l="1"/>
  <c r="A89" i="6" s="1"/>
  <c r="B87" i="6"/>
  <c r="C87" i="6" s="1"/>
  <c r="F22" i="6"/>
  <c r="E78" i="1"/>
  <c r="D31" i="1"/>
  <c r="E31" i="1" s="1"/>
  <c r="E79" i="1"/>
  <c r="D32" i="1"/>
  <c r="E32" i="1" s="1"/>
  <c r="F32" i="1" s="1"/>
  <c r="E80" i="1"/>
  <c r="D33" i="1"/>
  <c r="E33" i="1" s="1"/>
  <c r="F33" i="1" s="1"/>
  <c r="E81" i="1"/>
  <c r="D34" i="1"/>
  <c r="E34" i="1" s="1"/>
  <c r="F34" i="1" s="1"/>
  <c r="E82" i="1"/>
  <c r="D35" i="1"/>
  <c r="E35" i="1"/>
  <c r="F35" i="1" s="1"/>
  <c r="E83" i="1"/>
  <c r="D36" i="1"/>
  <c r="E36" i="1" s="1"/>
  <c r="F36" i="1" s="1"/>
  <c r="E84" i="1"/>
  <c r="D37" i="1"/>
  <c r="E37" i="1"/>
  <c r="F37" i="1" s="1"/>
  <c r="E85" i="1"/>
  <c r="D38" i="1"/>
  <c r="E38" i="1" s="1"/>
  <c r="F38" i="1" s="1"/>
  <c r="E86" i="1"/>
  <c r="D39" i="1"/>
  <c r="E39" i="1" s="1"/>
  <c r="F39" i="1" s="1"/>
  <c r="H39" i="1" s="1"/>
  <c r="G39" i="1" s="1"/>
  <c r="E87" i="1"/>
  <c r="D40" i="1"/>
  <c r="E40" i="1"/>
  <c r="F40" i="1" s="1"/>
  <c r="E88" i="1"/>
  <c r="D41" i="1"/>
  <c r="E41" i="1" s="1"/>
  <c r="F41" i="1" s="1"/>
  <c r="E89" i="1"/>
  <c r="D42" i="1"/>
  <c r="E42" i="1" s="1"/>
  <c r="F42" i="1" s="1"/>
  <c r="F63" i="5"/>
  <c r="F18" i="5"/>
  <c r="F62" i="5" s="1"/>
  <c r="E92" i="5"/>
  <c r="E93" i="5"/>
  <c r="E94" i="5"/>
  <c r="E95" i="5"/>
  <c r="E96" i="5"/>
  <c r="E97" i="5"/>
  <c r="E98" i="5"/>
  <c r="E99" i="5"/>
  <c r="E100" i="5"/>
  <c r="E101" i="5"/>
  <c r="E102" i="5"/>
  <c r="E91" i="5"/>
  <c r="D92" i="5"/>
  <c r="D93" i="5"/>
  <c r="D94" i="5"/>
  <c r="D95" i="5"/>
  <c r="D96" i="5"/>
  <c r="D97" i="5"/>
  <c r="D98" i="5"/>
  <c r="D99" i="5"/>
  <c r="D100" i="5"/>
  <c r="D101" i="5"/>
  <c r="D102" i="5"/>
  <c r="D91" i="5"/>
  <c r="E74" i="5"/>
  <c r="F74" i="5" s="1"/>
  <c r="F31" i="5" s="1"/>
  <c r="E75" i="5"/>
  <c r="F75" i="5" s="1"/>
  <c r="F32" i="5" s="1"/>
  <c r="E76" i="5"/>
  <c r="F76" i="5" s="1"/>
  <c r="E77" i="5"/>
  <c r="F77" i="5" s="1"/>
  <c r="F34" i="5" s="1"/>
  <c r="E78" i="5"/>
  <c r="F78" i="5" s="1"/>
  <c r="E79" i="5"/>
  <c r="F79" i="5" s="1"/>
  <c r="E80" i="5"/>
  <c r="F80" i="5" s="1"/>
  <c r="E81" i="5"/>
  <c r="F81" i="5" s="1"/>
  <c r="F38" i="5" s="1"/>
  <c r="E82" i="5"/>
  <c r="F82" i="5" s="1"/>
  <c r="E83" i="5"/>
  <c r="F83" i="5" s="1"/>
  <c r="F40" i="5" s="1"/>
  <c r="E84" i="5"/>
  <c r="F84" i="5" s="1"/>
  <c r="E73" i="5"/>
  <c r="F73" i="5"/>
  <c r="F30" i="5" s="1"/>
  <c r="F75" i="6"/>
  <c r="F39" i="6" s="1"/>
  <c r="G39" i="6" s="1"/>
  <c r="F74" i="6"/>
  <c r="F38" i="6" s="1"/>
  <c r="G38" i="6" s="1"/>
  <c r="F73" i="6"/>
  <c r="F37" i="6" s="1"/>
  <c r="G37" i="6" s="1"/>
  <c r="F72" i="6"/>
  <c r="F36" i="6" s="1"/>
  <c r="G36" i="6" s="1"/>
  <c r="F71" i="6"/>
  <c r="F70" i="6"/>
  <c r="F34" i="6" s="1"/>
  <c r="G34" i="6" s="1"/>
  <c r="F69" i="6"/>
  <c r="F33" i="6" s="1"/>
  <c r="G33" i="6" s="1"/>
  <c r="F68" i="6"/>
  <c r="F32" i="6" s="1"/>
  <c r="G32" i="6" s="1"/>
  <c r="F67" i="6"/>
  <c r="F31" i="6" s="1"/>
  <c r="G31" i="6" s="1"/>
  <c r="F66" i="6"/>
  <c r="F30" i="6" s="1"/>
  <c r="G30" i="6" s="1"/>
  <c r="F65" i="6"/>
  <c r="F29" i="6" s="1"/>
  <c r="G29" i="6" s="1"/>
  <c r="F64" i="6"/>
  <c r="F28" i="6" s="1"/>
  <c r="G28" i="6" s="1"/>
  <c r="F35" i="6"/>
  <c r="G35" i="6" s="1"/>
  <c r="F22" i="7"/>
  <c r="D39" i="7" s="1"/>
  <c r="E39" i="7" s="1"/>
  <c r="F75" i="7"/>
  <c r="F39" i="7" s="1"/>
  <c r="G39" i="7" s="1"/>
  <c r="F74" i="7"/>
  <c r="F38" i="7" s="1"/>
  <c r="G38" i="7" s="1"/>
  <c r="F73" i="7"/>
  <c r="F72" i="7"/>
  <c r="F36" i="7" s="1"/>
  <c r="G36" i="7" s="1"/>
  <c r="F71" i="7"/>
  <c r="F35" i="7" s="1"/>
  <c r="G35" i="7" s="1"/>
  <c r="F70" i="7"/>
  <c r="F34" i="7" s="1"/>
  <c r="G34" i="7" s="1"/>
  <c r="F69" i="7"/>
  <c r="F33" i="7"/>
  <c r="G33" i="7" s="1"/>
  <c r="F68" i="7"/>
  <c r="F32" i="7" s="1"/>
  <c r="G32" i="7" s="1"/>
  <c r="F67" i="7"/>
  <c r="F31" i="7" s="1"/>
  <c r="G31" i="7" s="1"/>
  <c r="F66" i="7"/>
  <c r="F30" i="7" s="1"/>
  <c r="G30" i="7" s="1"/>
  <c r="F65" i="7"/>
  <c r="F29" i="7" s="1"/>
  <c r="G29" i="7" s="1"/>
  <c r="F64" i="7"/>
  <c r="F28" i="7" s="1"/>
  <c r="G28" i="7" s="1"/>
  <c r="F37" i="7"/>
  <c r="G37" i="7" s="1"/>
  <c r="B88" i="6"/>
  <c r="C88" i="6" s="1"/>
  <c r="D37" i="5" l="1"/>
  <c r="E37" i="5" s="1"/>
  <c r="D31" i="5"/>
  <c r="D30" i="5"/>
  <c r="G30" i="5"/>
  <c r="G34" i="5"/>
  <c r="H34" i="1"/>
  <c r="G34" i="1" s="1"/>
  <c r="H32" i="1"/>
  <c r="G32" i="1" s="1"/>
  <c r="H42" i="1"/>
  <c r="G42" i="1" s="1"/>
  <c r="H40" i="1"/>
  <c r="G40" i="1" s="1"/>
  <c r="H38" i="1"/>
  <c r="G38" i="1" s="1"/>
  <c r="H36" i="1"/>
  <c r="G36" i="1" s="1"/>
  <c r="H37" i="1"/>
  <c r="G37" i="1" s="1"/>
  <c r="H33" i="1"/>
  <c r="G33" i="1" s="1"/>
  <c r="F31" i="1"/>
  <c r="H31" i="1" s="1"/>
  <c r="G31" i="1" s="1"/>
  <c r="H35" i="1"/>
  <c r="G35" i="1" s="1"/>
  <c r="H41" i="1"/>
  <c r="G41" i="1" s="1"/>
  <c r="F35" i="5"/>
  <c r="G35" i="5"/>
  <c r="G32" i="5"/>
  <c r="D34" i="5"/>
  <c r="E34" i="5" s="1"/>
  <c r="G38" i="5"/>
  <c r="D40" i="5"/>
  <c r="E40" i="5" s="1"/>
  <c r="D35" i="5"/>
  <c r="E35" i="5" s="1"/>
  <c r="D32" i="5"/>
  <c r="E32" i="5" s="1"/>
  <c r="D38" i="5"/>
  <c r="E38" i="5" s="1"/>
  <c r="E31" i="5"/>
  <c r="G37" i="5"/>
  <c r="F37" i="5"/>
  <c r="G39" i="5"/>
  <c r="F39" i="5"/>
  <c r="G36" i="5"/>
  <c r="F36" i="5"/>
  <c r="G33" i="5"/>
  <c r="F33" i="5"/>
  <c r="G41" i="5"/>
  <c r="F41" i="5"/>
  <c r="G31" i="5"/>
  <c r="G40" i="5"/>
  <c r="E30" i="5"/>
  <c r="D33" i="5"/>
  <c r="E33" i="5" s="1"/>
  <c r="D36" i="5"/>
  <c r="E36" i="5" s="1"/>
  <c r="D39" i="5"/>
  <c r="E39" i="5" s="1"/>
  <c r="D41" i="5"/>
  <c r="E41" i="5" s="1"/>
  <c r="B89" i="6"/>
  <c r="C89" i="6" s="1"/>
  <c r="A90" i="6"/>
  <c r="D28" i="7"/>
  <c r="E28" i="7" s="1"/>
  <c r="D32" i="7"/>
  <c r="E32" i="7" s="1"/>
  <c r="D38" i="7"/>
  <c r="E38" i="7" s="1"/>
  <c r="D30" i="7"/>
  <c r="E30" i="7" s="1"/>
  <c r="D34" i="7"/>
  <c r="E34" i="7" s="1"/>
  <c r="D36" i="7"/>
  <c r="E36" i="7" s="1"/>
  <c r="D29" i="7"/>
  <c r="E29" i="7" s="1"/>
  <c r="D31" i="7"/>
  <c r="E31" i="7" s="1"/>
  <c r="D33" i="7"/>
  <c r="E33" i="7" s="1"/>
  <c r="D35" i="7"/>
  <c r="E35" i="7" s="1"/>
  <c r="D37" i="7"/>
  <c r="E37" i="7" s="1"/>
  <c r="A45" i="1" l="1"/>
  <c r="A46" i="1"/>
  <c r="A91" i="6"/>
  <c r="B90" i="6"/>
  <c r="C90" i="6" s="1"/>
  <c r="A92" i="6" l="1"/>
  <c r="B91" i="6"/>
  <c r="C91" i="6" s="1"/>
  <c r="A93" i="6" l="1"/>
  <c r="B92" i="6"/>
  <c r="C92" i="6" s="1"/>
  <c r="A94" i="6" l="1"/>
  <c r="B93" i="6"/>
  <c r="C93" i="6" s="1"/>
  <c r="A95" i="6" l="1"/>
  <c r="B94" i="6"/>
  <c r="C94" i="6" s="1"/>
  <c r="B95" i="6" l="1"/>
  <c r="C95" i="6" s="1"/>
  <c r="A96" i="6"/>
  <c r="B96" i="6" l="1"/>
  <c r="C96" i="6" s="1"/>
  <c r="A97" i="6"/>
  <c r="A98" i="6" l="1"/>
  <c r="B97" i="6"/>
  <c r="C97" i="6" s="1"/>
  <c r="B98" i="6" l="1"/>
  <c r="C98" i="6" s="1"/>
  <c r="A99" i="6"/>
  <c r="B99" i="6" l="1"/>
  <c r="C99" i="6" s="1"/>
  <c r="A100" i="6"/>
  <c r="A101" i="6" l="1"/>
  <c r="B100" i="6"/>
  <c r="C100" i="6" s="1"/>
  <c r="A102" i="6" l="1"/>
  <c r="B101" i="6"/>
  <c r="C101" i="6" s="1"/>
  <c r="A103" i="6" l="1"/>
  <c r="B102" i="6"/>
  <c r="C102" i="6" s="1"/>
  <c r="B103" i="6" l="1"/>
  <c r="C103" i="6" s="1"/>
  <c r="A104" i="6"/>
  <c r="A105" i="6" l="1"/>
  <c r="B104" i="6"/>
  <c r="C104" i="6" s="1"/>
  <c r="A106" i="6" l="1"/>
  <c r="B105" i="6"/>
  <c r="C105" i="6" s="1"/>
  <c r="B106" i="6" l="1"/>
  <c r="C106" i="6" s="1"/>
  <c r="A107" i="6"/>
  <c r="B107" i="6" l="1"/>
  <c r="C107" i="6" s="1"/>
  <c r="A108" i="6"/>
  <c r="B108" i="6" l="1"/>
  <c r="C108" i="6" s="1"/>
  <c r="A109" i="6"/>
  <c r="A110" i="6" l="1"/>
  <c r="B109" i="6"/>
  <c r="C109" i="6" s="1"/>
  <c r="A111" i="6" l="1"/>
  <c r="B110" i="6"/>
  <c r="C110" i="6" s="1"/>
  <c r="A112" i="6" l="1"/>
  <c r="B111" i="6"/>
  <c r="C111" i="6" s="1"/>
  <c r="A113" i="6" l="1"/>
  <c r="B112" i="6"/>
  <c r="C112" i="6" s="1"/>
  <c r="A114" i="6" l="1"/>
  <c r="B113" i="6"/>
  <c r="C113" i="6" s="1"/>
  <c r="B114" i="6" l="1"/>
  <c r="C114" i="6" s="1"/>
  <c r="A115" i="6"/>
  <c r="B115" i="6" l="1"/>
  <c r="C115" i="6" s="1"/>
  <c r="A116" i="6"/>
  <c r="A117" i="6" l="1"/>
  <c r="B116" i="6"/>
  <c r="C116" i="6" s="1"/>
  <c r="A118" i="6" l="1"/>
  <c r="B117" i="6"/>
  <c r="C117" i="6" s="1"/>
  <c r="A119" i="6" l="1"/>
  <c r="B118" i="6"/>
  <c r="C118" i="6" s="1"/>
  <c r="B119" i="6" l="1"/>
  <c r="C119" i="6" s="1"/>
  <c r="A120" i="6"/>
  <c r="B120" i="6" l="1"/>
  <c r="C120" i="6" s="1"/>
  <c r="A121" i="6"/>
  <c r="A122" i="6" l="1"/>
  <c r="B121" i="6"/>
  <c r="C121" i="6" s="1"/>
  <c r="B122" i="6" l="1"/>
  <c r="C122" i="6" s="1"/>
  <c r="A123" i="6"/>
  <c r="B123" i="6" l="1"/>
  <c r="C123" i="6" s="1"/>
  <c r="A124" i="6"/>
  <c r="A125" i="6" l="1"/>
  <c r="B124" i="6"/>
  <c r="C124" i="6" s="1"/>
  <c r="A126" i="6" l="1"/>
  <c r="B125" i="6"/>
  <c r="C125" i="6" s="1"/>
  <c r="A127" i="6" l="1"/>
  <c r="B126" i="6"/>
  <c r="C126" i="6" s="1"/>
  <c r="B127" i="6" l="1"/>
  <c r="C127" i="6" s="1"/>
  <c r="A128" i="6"/>
  <c r="A129" i="6" l="1"/>
  <c r="B128" i="6"/>
  <c r="C128" i="6" s="1"/>
  <c r="A130" i="6" l="1"/>
  <c r="B129" i="6"/>
  <c r="C129" i="6" s="1"/>
  <c r="B130" i="6" l="1"/>
  <c r="C130" i="6" s="1"/>
  <c r="A131" i="6"/>
  <c r="B131" i="6" l="1"/>
  <c r="C131" i="6" s="1"/>
  <c r="A132" i="6"/>
  <c r="B132" i="6" l="1"/>
  <c r="C132" i="6" s="1"/>
  <c r="A133" i="6"/>
  <c r="A134" i="6" l="1"/>
  <c r="B133" i="6"/>
  <c r="C133" i="6" s="1"/>
  <c r="D35" i="6" l="1"/>
  <c r="E35" i="6" s="1"/>
  <c r="D32" i="6"/>
  <c r="E32" i="6" s="1"/>
  <c r="D36" i="6"/>
  <c r="E36" i="6" s="1"/>
  <c r="D37" i="6"/>
  <c r="E37" i="6" s="1"/>
  <c r="D34" i="6"/>
  <c r="E34" i="6" s="1"/>
  <c r="D39" i="6"/>
  <c r="E39" i="6" s="1"/>
  <c r="A135" i="6"/>
  <c r="D33" i="6"/>
  <c r="E33" i="6" s="1"/>
  <c r="D29" i="6"/>
  <c r="E29" i="6" s="1"/>
  <c r="D31" i="6"/>
  <c r="E31" i="6" s="1"/>
  <c r="B134" i="6"/>
  <c r="C134" i="6" s="1"/>
  <c r="D38" i="6"/>
  <c r="E38" i="6" s="1"/>
  <c r="D30" i="6"/>
  <c r="E30" i="6" s="1"/>
  <c r="D28" i="6"/>
  <c r="E28" i="6" s="1"/>
  <c r="A136" i="6" l="1"/>
  <c r="B135" i="6"/>
  <c r="C135" i="6" s="1"/>
  <c r="A137" i="6" l="1"/>
  <c r="B136" i="6"/>
  <c r="C136" i="6" s="1"/>
  <c r="B137" i="6" l="1"/>
  <c r="C137" i="6" s="1"/>
  <c r="A138" i="6"/>
  <c r="A139" i="6" l="1"/>
  <c r="B138" i="6"/>
  <c r="C138" i="6" s="1"/>
  <c r="B139" i="6" l="1"/>
  <c r="C139" i="6" s="1"/>
  <c r="A140" i="6"/>
  <c r="A141" i="6" l="1"/>
  <c r="B140" i="6"/>
  <c r="C140" i="6" s="1"/>
  <c r="A142" i="6" l="1"/>
  <c r="B141" i="6"/>
  <c r="C141" i="6" s="1"/>
  <c r="A143" i="6" l="1"/>
  <c r="B142" i="6"/>
  <c r="C142" i="6" s="1"/>
  <c r="B143" i="6" l="1"/>
  <c r="C143" i="6" s="1"/>
  <c r="A144" i="6"/>
  <c r="A145" i="6" l="1"/>
  <c r="B144" i="6"/>
  <c r="C144" i="6" s="1"/>
  <c r="B145" i="6" l="1"/>
  <c r="C145" i="6" s="1"/>
  <c r="A146" i="6"/>
  <c r="B146" i="6" l="1"/>
  <c r="C146" i="6" s="1"/>
  <c r="A147" i="6"/>
  <c r="A148" i="6" l="1"/>
  <c r="B147" i="6"/>
  <c r="C147" i="6" s="1"/>
  <c r="A149" i="6" l="1"/>
  <c r="B148" i="6"/>
  <c r="C148" i="6" s="1"/>
  <c r="B149" i="6" l="1"/>
  <c r="C149" i="6" s="1"/>
  <c r="A150" i="6"/>
  <c r="A151" i="6" l="1"/>
  <c r="B150" i="6"/>
  <c r="C150" i="6" s="1"/>
  <c r="B151" i="6" l="1"/>
  <c r="C151" i="6" s="1"/>
  <c r="A152" i="6"/>
  <c r="A153" i="6" l="1"/>
  <c r="B152" i="6"/>
  <c r="C152" i="6" s="1"/>
  <c r="A154" i="6" l="1"/>
  <c r="B153" i="6"/>
  <c r="C153" i="6" s="1"/>
  <c r="B154" i="6" l="1"/>
  <c r="C154" i="6" s="1"/>
  <c r="A155" i="6"/>
  <c r="B155" i="6" l="1"/>
  <c r="C155" i="6" s="1"/>
  <c r="A156" i="6"/>
  <c r="A157" i="6" l="1"/>
  <c r="B156" i="6"/>
  <c r="C156" i="6" s="1"/>
  <c r="B157" i="6" l="1"/>
  <c r="C157" i="6" s="1"/>
  <c r="A158" i="6"/>
  <c r="A159" i="6" l="1"/>
  <c r="B158" i="6"/>
  <c r="C158" i="6" s="1"/>
  <c r="A160" i="6" l="1"/>
  <c r="B159" i="6"/>
  <c r="C159" i="6" s="1"/>
  <c r="B160" i="6" l="1"/>
  <c r="C160" i="6" s="1"/>
  <c r="A161" i="6"/>
  <c r="B161" i="6" l="1"/>
  <c r="C161" i="6" s="1"/>
  <c r="A162" i="6"/>
  <c r="A163" i="6" l="1"/>
  <c r="B162" i="6"/>
  <c r="C162" i="6" s="1"/>
  <c r="B163" i="6" l="1"/>
  <c r="C163" i="6" s="1"/>
  <c r="A164" i="6"/>
  <c r="A165" i="6" l="1"/>
  <c r="B164" i="6"/>
  <c r="C164" i="6" s="1"/>
  <c r="A166" i="6" l="1"/>
  <c r="B165" i="6"/>
  <c r="C165" i="6" s="1"/>
  <c r="A167" i="6" l="1"/>
  <c r="B166" i="6"/>
  <c r="C166" i="6" s="1"/>
  <c r="B167" i="6" l="1"/>
  <c r="C167" i="6" s="1"/>
  <c r="A168" i="6"/>
  <c r="A169" i="6" l="1"/>
  <c r="B168" i="6"/>
  <c r="C168" i="6" s="1"/>
  <c r="B169" i="6" l="1"/>
  <c r="C169" i="6" s="1"/>
  <c r="A170" i="6"/>
  <c r="B170" i="6" l="1"/>
  <c r="C170" i="6" s="1"/>
  <c r="A171" i="6"/>
  <c r="A172" i="6" l="1"/>
  <c r="B171" i="6"/>
  <c r="C171" i="6" s="1"/>
  <c r="B172" i="6" l="1"/>
  <c r="C172" i="6" s="1"/>
  <c r="A173" i="6"/>
  <c r="B173" i="6" l="1"/>
  <c r="C173" i="6" s="1"/>
  <c r="A174" i="6"/>
  <c r="A175" i="6" l="1"/>
  <c r="B174" i="6"/>
  <c r="C174" i="6" s="1"/>
  <c r="B175" i="6" l="1"/>
  <c r="C175" i="6" s="1"/>
  <c r="A176" i="6"/>
  <c r="A177" i="6" l="1"/>
  <c r="B176" i="6"/>
  <c r="C176" i="6" s="1"/>
  <c r="A178" i="6" l="1"/>
  <c r="B177" i="6"/>
  <c r="C177" i="6" s="1"/>
  <c r="B178" i="6" l="1"/>
  <c r="C178" i="6" s="1"/>
  <c r="A179" i="6"/>
  <c r="B179" i="6" l="1"/>
  <c r="C179" i="6" s="1"/>
  <c r="A180" i="6"/>
  <c r="A181" i="6" l="1"/>
  <c r="B180" i="6"/>
  <c r="C180" i="6" s="1"/>
  <c r="A182" i="6" l="1"/>
  <c r="B182" i="6" s="1"/>
  <c r="C182" i="6" s="1"/>
  <c r="B181" i="6"/>
  <c r="C181" i="6" s="1"/>
</calcChain>
</file>

<file path=xl/sharedStrings.xml><?xml version="1.0" encoding="utf-8"?>
<sst xmlns="http://schemas.openxmlformats.org/spreadsheetml/2006/main" count="402" uniqueCount="118">
  <si>
    <t>Cooperator:</t>
  </si>
  <si>
    <t>Date:</t>
  </si>
  <si>
    <t>Field Number or Name:</t>
  </si>
  <si>
    <t>Crop:</t>
  </si>
  <si>
    <t>Plant Spacing:</t>
  </si>
  <si>
    <t>Row Spacing:</t>
  </si>
  <si>
    <t>Percent Canopy:</t>
  </si>
  <si>
    <t>Average Flow Rate per Emitter:</t>
  </si>
  <si>
    <t>Wetted Area per Emitter:</t>
  </si>
  <si>
    <t>Number of Emitters per Plant:</t>
  </si>
  <si>
    <t>Soil Water Holding Capacity (in/in):</t>
  </si>
  <si>
    <t>Root Zone Depth (in.):</t>
  </si>
  <si>
    <t>Example</t>
  </si>
  <si>
    <t>Tomatoes</t>
  </si>
  <si>
    <t>ft</t>
  </si>
  <si>
    <t>%</t>
  </si>
  <si>
    <t>gph</t>
  </si>
  <si>
    <t>sq ft</t>
  </si>
  <si>
    <t>in/in</t>
  </si>
  <si>
    <t>in</t>
  </si>
  <si>
    <t>Management</t>
  </si>
  <si>
    <t>Required</t>
  </si>
  <si>
    <t>Maximum</t>
  </si>
  <si>
    <t>Allowed</t>
  </si>
  <si>
    <t>Water</t>
  </si>
  <si>
    <t>Irrigation</t>
  </si>
  <si>
    <t>Time Per</t>
  </si>
  <si>
    <t>Deficit</t>
  </si>
  <si>
    <t>Requirement</t>
  </si>
  <si>
    <t>Per Day</t>
  </si>
  <si>
    <t>Month</t>
  </si>
  <si>
    <t>(%)</t>
  </si>
  <si>
    <t>In/Day</t>
  </si>
  <si>
    <t>Gal/Plant/Day</t>
  </si>
  <si>
    <t>Hrs:Min</t>
  </si>
  <si>
    <t>January</t>
  </si>
  <si>
    <t>February</t>
  </si>
  <si>
    <t>March</t>
  </si>
  <si>
    <t>April</t>
  </si>
  <si>
    <t>May</t>
  </si>
  <si>
    <t>June</t>
  </si>
  <si>
    <t>July</t>
  </si>
  <si>
    <t>August</t>
  </si>
  <si>
    <t>September</t>
  </si>
  <si>
    <t>October</t>
  </si>
  <si>
    <t>November</t>
  </si>
  <si>
    <t>December</t>
  </si>
  <si>
    <t>IRRIGATION SCHEDULING GUIDE SUPPORTING DATA FOR DRIP EMITTERS</t>
  </si>
  <si>
    <t>In/Month</t>
  </si>
  <si>
    <t>Gal/Emitter</t>
  </si>
  <si>
    <t>Citrus</t>
  </si>
  <si>
    <t>Number of Emitters per Tree:</t>
  </si>
  <si>
    <t>Average Flow Rate per Tree:</t>
  </si>
  <si>
    <t>Wetted Area per Tree:</t>
  </si>
  <si>
    <t>Canopy Area per Tree:</t>
  </si>
  <si>
    <t>Soil Water Holding Capacity:</t>
  </si>
  <si>
    <t>Root Zone Depth:</t>
  </si>
  <si>
    <t xml:space="preserve"> </t>
  </si>
  <si>
    <t>Operating</t>
  </si>
  <si>
    <t>Delay Days</t>
  </si>
  <si>
    <t>Time **</t>
  </si>
  <si>
    <t>Interval</t>
  </si>
  <si>
    <t>per 1/4 Inch</t>
  </si>
  <si>
    <t>Delay</t>
  </si>
  <si>
    <t>Days</t>
  </si>
  <si>
    <t>of Rainfall</t>
  </si>
  <si>
    <t>** Operating time rounded to the nearest 15 minutes.</t>
  </si>
  <si>
    <t>SCHEDULING GUIDE SUPPORTING DATA FOR SPRAY EMITTERS</t>
  </si>
  <si>
    <t>** Net Average flow rate per tree:</t>
  </si>
  <si>
    <t>Quantity of water per tree for 1/4 inch of rain:</t>
  </si>
  <si>
    <t>gallons</t>
  </si>
  <si>
    <t>per tree is computed by multiplying the ratio of the canopy area and irrigated</t>
  </si>
  <si>
    <t>Gal/tree/day</t>
  </si>
  <si>
    <t>Rainfall</t>
  </si>
  <si>
    <t>Gallons</t>
  </si>
  <si>
    <t>Sprinkler Spacing Along Laterals:</t>
  </si>
  <si>
    <t>Lateral Spacing:</t>
  </si>
  <si>
    <t>Average Sprinkler Discharge Rate:</t>
  </si>
  <si>
    <t>gpm</t>
  </si>
  <si>
    <t>Application Rate:</t>
  </si>
  <si>
    <t>in/hr</t>
  </si>
  <si>
    <t>* Delay Days</t>
  </si>
  <si>
    <t>Time</t>
  </si>
  <si>
    <t>Depth</t>
  </si>
  <si>
    <t>Deficit (%)</t>
  </si>
  <si>
    <t>In</t>
  </si>
  <si>
    <t>*Delay days after a rainfall shall not exceed the irrigation interval.</t>
  </si>
  <si>
    <t xml:space="preserve">  SCHEDULING GUIDE SUPPORTING DATA FOR SPRINKLER IRRIGATION</t>
  </si>
  <si>
    <t>If you do not have Acrobat Reader, it may be downloaded free</t>
  </si>
  <si>
    <t>from the following website.</t>
  </si>
  <si>
    <t>http://www.adobe.com/</t>
  </si>
  <si>
    <t>Double click on the icon below to access the user's guide.</t>
  </si>
  <si>
    <t>Potential Application Efficiency:</t>
  </si>
  <si>
    <t>area times the flow rate per tree times the potential application efficiency.</t>
  </si>
  <si>
    <t>Net average flow rate per plant:</t>
  </si>
  <si>
    <t>Net average flow rate per emitter:</t>
  </si>
  <si>
    <t>Min</t>
  </si>
  <si>
    <t>PUT YOUR ADDRESS HERE
YOUR STREET
YOUR CITY, STATE  ZIP
(xxx) xxx-xxxx</t>
  </si>
  <si>
    <t>IRRIGATION SCHEDULING GUIDE FOR SPRINKLER IRRIGATION SYSTEMS</t>
  </si>
  <si>
    <t>IRRIGATION SCHEDULING GUIDE FOR SPRAY EMITTER IRRIGATION SYSTEMS</t>
  </si>
  <si>
    <t>IRRIGATION SCHEDULING GUIDE FOR DRIP EMITTER IRRIGATION SYSTEMS</t>
  </si>
  <si>
    <t>Deficit (MAD)</t>
  </si>
  <si>
    <t>This guide is based on field conditions specific to the site.  It provides estimated irrigation operating times for a specified management allowed deficit.  This guide is an estimated irrigation requirement when it is determined that water from rainfall and the water table is depleted and irrigation is needed.  This guide is the beginning step towards irrigation water management (IWM).  As you evaluate your crop's response to this irrigation scheduling guide, refinements will need will need to be made.  The most important aspect of IWM is evaluating and monitoring the plant and soil moisture relationship.  This can be accomplished by following the method (s) described in your IWM plan.  Contact the NRCS for assistance in implementing your IWM plan.</t>
  </si>
  <si>
    <t>This guide was based on field conditions specific to the site.  It provides estimated irrigation operating times and irrigation intervals for a specified management allowed deficit.  The effect of the water table is not included.  Irrigation is delayed until the water supplied by the water table is not adequate for the crop.  This guide is the beginning step towards irrigation water management (IWM).  As you evaluate your crop's response to this irrigation scheduling guide, refinements will need to be made. The most important aspect of IWM is evaluating and monitoring the plant and soil moisture relationship.  This can be accomplished by following the method(s) described in your IWM plan.  Contact theNRCS for assistance in implementing your IWM plan.</t>
  </si>
  <si>
    <t>This guide was based on field conditions specific to the site.  It provides estimated irrigation operating times and irrigation intervals for a specified management allowed deficit.  The effect of the water table is not included.  Irrigation is delayed until the water supplied by the water table is not adequate for the crop.  This guide is the beginning step towards irrigation water management (IWM).  As you evaluate your crop's response to this irrigation scheduling guide, refinements will need to be made. The most important aspect of IWM is evaluating and monitoring the plant and soil moisture relationship.  This can be accomplished by following the method(s) described in your IWM plan.  Contact the NRCS for assistance in implementing your IWM plan.</t>
  </si>
  <si>
    <t>This guide was based on field conditions specific to the site.  It provides estimated irrigation operating times and irrigation intervals for a specified management allowed deficit.  The effect of the water table is not included.  Irrigation is delayed until the water supplied by the water table is not adequate for the crop.  This guide is the beginning step towards irrigation water management (IWM).  As you evaluate your plants' response to this irrigation scheduling guide, refinements will need to be made. The most important aspect of IWM is evaluating and monitoring the plant and soil moisture relationship.  This can be accomplished by following the method(s) described in your IWM plan.  Contact the NRCS for assistance in implementing your IWM plan.</t>
  </si>
  <si>
    <t>Ornamentals</t>
  </si>
  <si>
    <t>**When the irrigated area is larger than the canopy area, the net average flow rate</t>
  </si>
  <si>
    <t>* Delay days after a rainfall shall not exceed the irrigation interval.</t>
  </si>
  <si>
    <t>Ver. 1.4</t>
  </si>
  <si>
    <t xml:space="preserve">Example </t>
  </si>
  <si>
    <t>Project</t>
  </si>
  <si>
    <t>State</t>
  </si>
  <si>
    <t>County</t>
  </si>
  <si>
    <t>Designed By</t>
  </si>
  <si>
    <t>Date</t>
  </si>
  <si>
    <t>Checked By</t>
  </si>
  <si>
    <t>Landowner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</si>
</sst>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hh:mm_)"/>
    <numFmt numFmtId="166" formatCode="0.0"/>
    <numFmt numFmtId="167" formatCode="0.000"/>
  </numFmts>
  <fonts count="10" x14ac:knownFonts="1">
    <font>
      <sz val="10"/>
      <name val="Arial"/>
    </font>
    <font>
      <sz val="10"/>
      <name val="Arial"/>
      <family val="2"/>
    </font>
    <font>
      <u/>
      <sz val="10"/>
      <color indexed="12"/>
      <name val="Arial"/>
      <family val="2"/>
    </font>
    <font>
      <sz val="10"/>
      <name val="Courier"/>
      <family val="3"/>
    </font>
    <font>
      <sz val="10"/>
      <name val="Arial"/>
      <family val="2"/>
    </font>
    <font>
      <sz val="9"/>
      <name val="Arial"/>
      <family val="2"/>
    </font>
    <font>
      <b/>
      <sz val="11"/>
      <name val="Arial"/>
      <family val="2"/>
    </font>
    <font>
      <b/>
      <sz val="10"/>
      <name val="Arial"/>
      <family val="2"/>
    </font>
    <font>
      <sz val="8"/>
      <name val="Arial"/>
      <family val="2"/>
    </font>
    <font>
      <sz val="10"/>
      <color theme="1" tint="0.34998626667073579"/>
      <name val="Arial"/>
      <family val="2"/>
    </font>
  </fonts>
  <fills count="4">
    <fill>
      <patternFill patternType="none"/>
    </fill>
    <fill>
      <patternFill patternType="gray125"/>
    </fill>
    <fill>
      <patternFill patternType="solid">
        <fgColor indexed="43"/>
        <bgColor indexed="64"/>
      </patternFill>
    </fill>
    <fill>
      <patternFill patternType="solid">
        <fgColor theme="0" tint="-4.9989318521683403E-2"/>
        <bgColor indexed="64"/>
      </patternFill>
    </fill>
  </fills>
  <borders count="29">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49" fontId="1" fillId="2" borderId="1">
      <alignment horizontal="right"/>
      <protection locked="0"/>
    </xf>
    <xf numFmtId="0" fontId="2" fillId="0" borderId="0" applyNumberFormat="0" applyFill="0" applyBorder="0" applyAlignment="0" applyProtection="0">
      <alignment vertical="top"/>
      <protection locked="0"/>
    </xf>
  </cellStyleXfs>
  <cellXfs count="150">
    <xf numFmtId="0" fontId="0" fillId="0" borderId="0" xfId="0"/>
    <xf numFmtId="0" fontId="1" fillId="0" borderId="0" xfId="0" applyFont="1"/>
    <xf numFmtId="0" fontId="1" fillId="0" borderId="0" xfId="0" applyFont="1" applyBorder="1" applyAlignment="1" applyProtection="1">
      <alignment horizontal="left"/>
    </xf>
    <xf numFmtId="0" fontId="1" fillId="0" borderId="0" xfId="0" applyFont="1" applyBorder="1" applyAlignment="1" applyProtection="1">
      <alignment horizontal="center"/>
    </xf>
    <xf numFmtId="0" fontId="1" fillId="0" borderId="0" xfId="0" applyFont="1" applyBorder="1" applyAlignment="1">
      <alignment horizontal="center"/>
    </xf>
    <xf numFmtId="0" fontId="1" fillId="0" borderId="0" xfId="0" applyFont="1" applyBorder="1"/>
    <xf numFmtId="0" fontId="1" fillId="0" borderId="0" xfId="0" applyFont="1" applyBorder="1" applyAlignment="1" applyProtection="1">
      <alignment horizontal="right"/>
    </xf>
    <xf numFmtId="0" fontId="1" fillId="0" borderId="0" xfId="0" applyFont="1" applyBorder="1" applyAlignment="1">
      <alignment horizontal="right"/>
    </xf>
    <xf numFmtId="0" fontId="1" fillId="0" borderId="0" xfId="0" applyFont="1" applyBorder="1" applyAlignment="1">
      <alignment horizontal="left"/>
    </xf>
    <xf numFmtId="0" fontId="1" fillId="0" borderId="0" xfId="0" applyFont="1" applyBorder="1" applyAlignment="1" applyProtection="1">
      <alignment horizontal="fill"/>
    </xf>
    <xf numFmtId="0" fontId="1" fillId="0" borderId="0" xfId="0" applyFont="1" applyAlignment="1">
      <alignment horizontal="right"/>
    </xf>
    <xf numFmtId="0" fontId="1" fillId="0" borderId="0" xfId="0" applyFont="1" applyAlignment="1" applyProtection="1">
      <alignment horizontal="left"/>
    </xf>
    <xf numFmtId="165" fontId="1" fillId="0" borderId="0" xfId="0" applyNumberFormat="1" applyFont="1" applyAlignment="1" applyProtection="1">
      <alignment horizontal="left"/>
    </xf>
    <xf numFmtId="0" fontId="2" fillId="0" borderId="0" xfId="2" applyAlignment="1" applyProtection="1"/>
    <xf numFmtId="0" fontId="1" fillId="0" borderId="0" xfId="0" quotePrefix="1" applyFont="1" applyBorder="1" applyAlignment="1" applyProtection="1">
      <alignment horizontal="left"/>
    </xf>
    <xf numFmtId="0" fontId="1" fillId="0" borderId="0" xfId="0" quotePrefix="1" applyFont="1" applyAlignment="1" applyProtection="1">
      <alignment horizontal="left"/>
    </xf>
    <xf numFmtId="0" fontId="3" fillId="0" borderId="0" xfId="0" applyFont="1" applyProtection="1">
      <protection hidden="1"/>
    </xf>
    <xf numFmtId="0" fontId="4" fillId="0" borderId="0" xfId="0" applyFont="1" applyBorder="1" applyAlignment="1"/>
    <xf numFmtId="0" fontId="1" fillId="0" borderId="1" xfId="0" applyFont="1" applyBorder="1"/>
    <xf numFmtId="0" fontId="1" fillId="0" borderId="2" xfId="0" applyFont="1" applyBorder="1" applyAlignment="1" applyProtection="1">
      <alignment horizontal="center"/>
    </xf>
    <xf numFmtId="0" fontId="1" fillId="0" borderId="3" xfId="0" applyFont="1" applyBorder="1" applyAlignment="1">
      <alignment horizontal="center"/>
    </xf>
    <xf numFmtId="0" fontId="1" fillId="0" borderId="0" xfId="0" applyFont="1" applyAlignment="1" applyProtection="1">
      <alignment vertical="top" wrapText="1"/>
    </xf>
    <xf numFmtId="0" fontId="1" fillId="0" borderId="1" xfId="0" applyFont="1" applyBorder="1" applyAlignment="1" applyProtection="1">
      <alignment horizontal="center"/>
    </xf>
    <xf numFmtId="0" fontId="1" fillId="0" borderId="4" xfId="0" applyFont="1" applyBorder="1" applyAlignment="1">
      <alignment horizontal="center"/>
    </xf>
    <xf numFmtId="0" fontId="1" fillId="0" borderId="5" xfId="0" applyFont="1" applyBorder="1" applyAlignment="1" applyProtection="1">
      <alignment horizontal="center"/>
    </xf>
    <xf numFmtId="0" fontId="1" fillId="0" borderId="5" xfId="0" applyFont="1" applyBorder="1" applyAlignment="1">
      <alignment horizontal="center"/>
    </xf>
    <xf numFmtId="0" fontId="1" fillId="0" borderId="6" xfId="0" applyFont="1" applyBorder="1" applyAlignment="1" applyProtection="1">
      <alignment horizontal="center"/>
    </xf>
    <xf numFmtId="0" fontId="1" fillId="0" borderId="3" xfId="0" applyFont="1" applyBorder="1"/>
    <xf numFmtId="0" fontId="1" fillId="0" borderId="6" xfId="0" applyFont="1" applyBorder="1" applyAlignment="1">
      <alignment horizontal="center"/>
    </xf>
    <xf numFmtId="0" fontId="1" fillId="0" borderId="3" xfId="0" applyFont="1" applyBorder="1" applyAlignment="1" applyProtection="1">
      <alignment horizontal="left"/>
    </xf>
    <xf numFmtId="0" fontId="1" fillId="0" borderId="7" xfId="0" applyFont="1" applyBorder="1" applyAlignment="1" applyProtection="1">
      <alignment horizontal="left"/>
    </xf>
    <xf numFmtId="165" fontId="1" fillId="0" borderId="1" xfId="0" applyNumberFormat="1" applyFont="1" applyBorder="1" applyAlignment="1" applyProtection="1">
      <alignment horizontal="center"/>
    </xf>
    <xf numFmtId="165" fontId="1" fillId="0" borderId="8" xfId="0" applyNumberFormat="1" applyFont="1" applyBorder="1" applyAlignment="1" applyProtection="1">
      <alignment horizontal="center"/>
    </xf>
    <xf numFmtId="0" fontId="1" fillId="0" borderId="9" xfId="0" applyFont="1" applyBorder="1" applyAlignment="1" applyProtection="1">
      <alignment horizontal="left"/>
    </xf>
    <xf numFmtId="165" fontId="1" fillId="0" borderId="10" xfId="0" applyNumberFormat="1" applyFont="1" applyBorder="1" applyAlignment="1" applyProtection="1">
      <alignment horizontal="center"/>
    </xf>
    <xf numFmtId="0" fontId="1" fillId="0" borderId="10" xfId="0" applyFont="1" applyBorder="1" applyAlignment="1" applyProtection="1">
      <alignment horizontal="center"/>
    </xf>
    <xf numFmtId="165" fontId="1" fillId="0" borderId="11" xfId="0" applyNumberFormat="1" applyFont="1" applyBorder="1" applyAlignment="1" applyProtection="1">
      <alignment horizontal="center"/>
    </xf>
    <xf numFmtId="0" fontId="1" fillId="0" borderId="4" xfId="0" applyFont="1" applyBorder="1"/>
    <xf numFmtId="0" fontId="1" fillId="0" borderId="5" xfId="0" applyFont="1" applyBorder="1"/>
    <xf numFmtId="0" fontId="1" fillId="0" borderId="12" xfId="0" applyFont="1" applyBorder="1" applyAlignment="1" applyProtection="1">
      <alignment horizontal="center"/>
    </xf>
    <xf numFmtId="0" fontId="1" fillId="0" borderId="13" xfId="0" applyFont="1" applyBorder="1" applyAlignment="1" applyProtection="1">
      <alignment horizontal="center"/>
    </xf>
    <xf numFmtId="0" fontId="1" fillId="0" borderId="14" xfId="0" applyFont="1" applyBorder="1" applyAlignment="1" applyProtection="1">
      <alignment horizontal="center"/>
    </xf>
    <xf numFmtId="0" fontId="1" fillId="0" borderId="15" xfId="0" applyFont="1" applyBorder="1" applyAlignment="1" applyProtection="1">
      <alignment horizontal="left"/>
    </xf>
    <xf numFmtId="0" fontId="1" fillId="0" borderId="13" xfId="0" applyFont="1" applyBorder="1" applyAlignment="1">
      <alignment horizontal="center"/>
    </xf>
    <xf numFmtId="49" fontId="1" fillId="2" borderId="1" xfId="0" applyNumberFormat="1" applyFont="1" applyFill="1" applyBorder="1" applyAlignment="1" applyProtection="1">
      <alignment horizontal="right"/>
      <protection locked="0"/>
    </xf>
    <xf numFmtId="49" fontId="1" fillId="2" borderId="10" xfId="0" applyNumberFormat="1" applyFont="1" applyFill="1" applyBorder="1" applyAlignment="1" applyProtection="1">
      <alignment horizontal="right"/>
      <protection locked="0"/>
    </xf>
    <xf numFmtId="166" fontId="1" fillId="2" borderId="10" xfId="0" applyNumberFormat="1" applyFont="1" applyFill="1" applyBorder="1" applyProtection="1">
      <protection locked="0"/>
    </xf>
    <xf numFmtId="1" fontId="1" fillId="2" borderId="10" xfId="0" applyNumberFormat="1" applyFont="1" applyFill="1" applyBorder="1" applyProtection="1">
      <protection locked="0"/>
    </xf>
    <xf numFmtId="2" fontId="1" fillId="2" borderId="10" xfId="0" applyNumberFormat="1" applyFont="1" applyFill="1" applyBorder="1" applyProtection="1">
      <protection locked="0"/>
    </xf>
    <xf numFmtId="167" fontId="1" fillId="2" borderId="10" xfId="0" applyNumberFormat="1" applyFont="1" applyFill="1" applyBorder="1" applyProtection="1">
      <protection locked="0"/>
    </xf>
    <xf numFmtId="0" fontId="1" fillId="2" borderId="1" xfId="0" applyFont="1" applyFill="1" applyBorder="1" applyAlignment="1" applyProtection="1">
      <alignment horizontal="center"/>
      <protection locked="0"/>
    </xf>
    <xf numFmtId="0" fontId="1" fillId="2" borderId="10" xfId="0" applyFont="1" applyFill="1" applyBorder="1" applyAlignment="1" applyProtection="1">
      <alignment horizontal="center"/>
      <protection locked="0"/>
    </xf>
    <xf numFmtId="0" fontId="1" fillId="0" borderId="16" xfId="0" applyFont="1" applyBorder="1" applyAlignment="1" applyProtection="1">
      <alignment horizontal="left"/>
    </xf>
    <xf numFmtId="0" fontId="1" fillId="0" borderId="4" xfId="0" applyFont="1" applyBorder="1" applyAlignment="1" applyProtection="1">
      <alignment horizontal="left"/>
    </xf>
    <xf numFmtId="0" fontId="1" fillId="0" borderId="5" xfId="0" applyFont="1" applyBorder="1" applyAlignment="1" applyProtection="1">
      <alignment horizontal="left"/>
    </xf>
    <xf numFmtId="49" fontId="1" fillId="0" borderId="2" xfId="0" applyNumberFormat="1" applyFont="1" applyBorder="1" applyAlignment="1" applyProtection="1">
      <alignment horizontal="center"/>
    </xf>
    <xf numFmtId="0" fontId="1" fillId="0" borderId="12" xfId="0" applyFont="1" applyBorder="1" applyAlignment="1" applyProtection="1">
      <alignment horizontal="left"/>
    </xf>
    <xf numFmtId="0" fontId="1" fillId="0" borderId="13" xfId="0" applyFont="1" applyBorder="1" applyAlignment="1" applyProtection="1">
      <alignment horizontal="left"/>
    </xf>
    <xf numFmtId="0" fontId="1" fillId="0" borderId="16" xfId="0" applyFont="1" applyBorder="1" applyAlignment="1" applyProtection="1">
      <alignment horizontal="center"/>
    </xf>
    <xf numFmtId="0" fontId="1" fillId="0" borderId="10" xfId="0" applyFont="1" applyBorder="1" applyAlignment="1" applyProtection="1">
      <alignment horizontal="left"/>
    </xf>
    <xf numFmtId="164" fontId="1" fillId="0" borderId="1" xfId="0" applyNumberFormat="1" applyFont="1" applyBorder="1" applyProtection="1"/>
    <xf numFmtId="164" fontId="1" fillId="0" borderId="10" xfId="0" applyNumberFormat="1" applyFont="1" applyBorder="1" applyProtection="1"/>
    <xf numFmtId="0" fontId="1" fillId="0" borderId="0" xfId="0" applyFont="1" applyAlignment="1">
      <alignment horizontal="center"/>
    </xf>
    <xf numFmtId="0" fontId="1" fillId="0" borderId="0" xfId="0" applyFont="1" applyAlignment="1" applyProtection="1">
      <alignment horizontal="center"/>
      <protection locked="0"/>
    </xf>
    <xf numFmtId="0" fontId="1" fillId="0" borderId="0" xfId="0" applyFont="1" applyBorder="1" applyAlignment="1"/>
    <xf numFmtId="0" fontId="1" fillId="0" borderId="0" xfId="0" quotePrefix="1" applyFont="1" applyAlignment="1">
      <alignment horizontal="left"/>
    </xf>
    <xf numFmtId="0" fontId="1" fillId="0" borderId="2" xfId="0" applyFont="1" applyBorder="1" applyAlignment="1">
      <alignment horizontal="center"/>
    </xf>
    <xf numFmtId="0" fontId="1" fillId="0" borderId="12" xfId="0" applyFont="1" applyBorder="1"/>
    <xf numFmtId="0" fontId="1" fillId="0" borderId="14" xfId="0" applyFont="1" applyBorder="1" applyAlignment="1">
      <alignment horizontal="center"/>
    </xf>
    <xf numFmtId="0" fontId="1" fillId="0" borderId="15" xfId="0" applyFont="1" applyBorder="1"/>
    <xf numFmtId="165" fontId="1" fillId="0" borderId="16" xfId="0" applyNumberFormat="1" applyFont="1" applyBorder="1" applyAlignment="1" applyProtection="1">
      <alignment horizontal="center"/>
    </xf>
    <xf numFmtId="0" fontId="1" fillId="0" borderId="9" xfId="0" applyFont="1" applyBorder="1"/>
    <xf numFmtId="20" fontId="1" fillId="0" borderId="0" xfId="0" applyNumberFormat="1" applyFont="1"/>
    <xf numFmtId="164" fontId="1" fillId="0" borderId="0" xfId="0" applyNumberFormat="1" applyFont="1" applyAlignment="1" applyProtection="1">
      <alignment horizontal="left"/>
    </xf>
    <xf numFmtId="2" fontId="1" fillId="0" borderId="10" xfId="0" applyNumberFormat="1" applyFont="1" applyBorder="1" applyProtection="1"/>
    <xf numFmtId="2" fontId="1" fillId="2" borderId="1" xfId="1" applyNumberFormat="1" applyFont="1">
      <alignment horizontal="right"/>
      <protection locked="0"/>
    </xf>
    <xf numFmtId="2" fontId="1" fillId="2" borderId="1" xfId="1" applyNumberFormat="1" applyFont="1" applyProtection="1">
      <alignment horizontal="right"/>
    </xf>
    <xf numFmtId="166" fontId="1" fillId="2" borderId="1" xfId="1" applyNumberFormat="1" applyFont="1">
      <alignment horizontal="right"/>
      <protection locked="0"/>
    </xf>
    <xf numFmtId="1" fontId="1" fillId="2" borderId="1" xfId="1" applyNumberFormat="1" applyFont="1">
      <alignment horizontal="right"/>
      <protection locked="0"/>
    </xf>
    <xf numFmtId="167" fontId="1" fillId="2" borderId="1" xfId="1" applyNumberFormat="1" applyFont="1">
      <alignment horizontal="right"/>
      <protection locked="0"/>
    </xf>
    <xf numFmtId="49" fontId="1" fillId="2" borderId="1" xfId="1" applyNumberFormat="1" applyFont="1">
      <alignment horizontal="right"/>
      <protection locked="0"/>
    </xf>
    <xf numFmtId="1" fontId="1" fillId="2" borderId="16" xfId="1" applyNumberFormat="1" applyFont="1" applyBorder="1" applyAlignment="1">
      <alignment horizontal="center"/>
      <protection locked="0"/>
    </xf>
    <xf numFmtId="1" fontId="1" fillId="2" borderId="10" xfId="1" applyNumberFormat="1" applyFont="1" applyBorder="1" applyAlignment="1">
      <alignment horizontal="center"/>
      <protection locked="0"/>
    </xf>
    <xf numFmtId="1" fontId="1" fillId="0" borderId="16" xfId="0" applyNumberFormat="1" applyFont="1" applyBorder="1" applyAlignment="1" applyProtection="1">
      <alignment horizontal="center"/>
    </xf>
    <xf numFmtId="1" fontId="1" fillId="0" borderId="17" xfId="0" applyNumberFormat="1" applyFont="1" applyBorder="1" applyAlignment="1" applyProtection="1">
      <alignment horizontal="center"/>
    </xf>
    <xf numFmtId="1" fontId="1" fillId="0" borderId="10" xfId="0" applyNumberFormat="1" applyFont="1" applyBorder="1" applyAlignment="1" applyProtection="1">
      <alignment horizontal="center"/>
    </xf>
    <xf numFmtId="1" fontId="1" fillId="0" borderId="11" xfId="0" applyNumberFormat="1" applyFont="1" applyBorder="1" applyAlignment="1" applyProtection="1">
      <alignment horizontal="center"/>
    </xf>
    <xf numFmtId="2" fontId="1" fillId="2" borderId="16" xfId="0" applyNumberFormat="1" applyFont="1" applyFill="1" applyBorder="1" applyAlignment="1" applyProtection="1">
      <alignment horizontal="center"/>
      <protection locked="0"/>
    </xf>
    <xf numFmtId="2" fontId="1" fillId="0" borderId="16" xfId="0" applyNumberFormat="1" applyFont="1" applyBorder="1" applyAlignment="1" applyProtection="1">
      <alignment horizontal="center"/>
    </xf>
    <xf numFmtId="2" fontId="1" fillId="2" borderId="10" xfId="0" applyNumberFormat="1" applyFont="1" applyFill="1" applyBorder="1" applyAlignment="1" applyProtection="1">
      <alignment horizontal="center"/>
      <protection locked="0"/>
    </xf>
    <xf numFmtId="2" fontId="1" fillId="0" borderId="10" xfId="0" applyNumberFormat="1" applyFont="1" applyBorder="1" applyAlignment="1" applyProtection="1">
      <alignment horizontal="center"/>
    </xf>
    <xf numFmtId="166" fontId="1" fillId="0" borderId="17" xfId="0" applyNumberFormat="1" applyFont="1" applyBorder="1" applyAlignment="1" applyProtection="1">
      <alignment horizontal="center"/>
    </xf>
    <xf numFmtId="166" fontId="1" fillId="0" borderId="11" xfId="0" applyNumberFormat="1" applyFont="1" applyBorder="1" applyAlignment="1" applyProtection="1">
      <alignment horizontal="center"/>
    </xf>
    <xf numFmtId="2" fontId="1" fillId="0" borderId="17" xfId="0" applyNumberFormat="1" applyFont="1" applyBorder="1" applyAlignment="1" applyProtection="1">
      <alignment horizontal="center"/>
    </xf>
    <xf numFmtId="2" fontId="1" fillId="0" borderId="11" xfId="0" applyNumberFormat="1" applyFont="1" applyBorder="1" applyAlignment="1" applyProtection="1">
      <alignment horizontal="center"/>
    </xf>
    <xf numFmtId="2" fontId="1" fillId="0" borderId="1" xfId="0" applyNumberFormat="1" applyFont="1" applyBorder="1" applyAlignment="1" applyProtection="1">
      <alignment horizontal="center"/>
    </xf>
    <xf numFmtId="166" fontId="1" fillId="0" borderId="1" xfId="0" applyNumberFormat="1" applyFont="1" applyBorder="1" applyAlignment="1" applyProtection="1">
      <alignment horizontal="center"/>
    </xf>
    <xf numFmtId="166" fontId="1" fillId="0" borderId="10" xfId="0" applyNumberFormat="1" applyFont="1" applyBorder="1" applyAlignment="1" applyProtection="1">
      <alignment horizontal="center"/>
    </xf>
    <xf numFmtId="166" fontId="1" fillId="2" borderId="1" xfId="0" applyNumberFormat="1" applyFont="1" applyFill="1" applyBorder="1" applyAlignment="1" applyProtection="1">
      <alignment horizontal="right"/>
      <protection locked="0"/>
    </xf>
    <xf numFmtId="2" fontId="1" fillId="2" borderId="1" xfId="0" applyNumberFormat="1" applyFont="1" applyFill="1" applyBorder="1" applyAlignment="1" applyProtection="1">
      <alignment horizontal="right"/>
      <protection locked="0"/>
    </xf>
    <xf numFmtId="1" fontId="1" fillId="2" borderId="1" xfId="0" applyNumberFormat="1" applyFont="1" applyFill="1" applyBorder="1" applyAlignment="1" applyProtection="1">
      <alignment horizontal="right"/>
      <protection locked="0"/>
    </xf>
    <xf numFmtId="167" fontId="1" fillId="2" borderId="1" xfId="0" applyNumberFormat="1" applyFont="1" applyFill="1" applyBorder="1" applyAlignment="1" applyProtection="1">
      <alignment horizontal="right"/>
      <protection locked="0"/>
    </xf>
    <xf numFmtId="2" fontId="1" fillId="0" borderId="10" xfId="0" applyNumberFormat="1" applyFont="1" applyBorder="1" applyAlignment="1" applyProtection="1">
      <alignment horizontal="right"/>
    </xf>
    <xf numFmtId="1" fontId="1" fillId="2" borderId="1" xfId="0" applyNumberFormat="1" applyFont="1" applyFill="1" applyBorder="1" applyAlignment="1" applyProtection="1">
      <alignment horizontal="center"/>
      <protection locked="0"/>
    </xf>
    <xf numFmtId="1" fontId="1" fillId="2" borderId="10" xfId="0" applyNumberFormat="1" applyFont="1" applyFill="1" applyBorder="1" applyAlignment="1" applyProtection="1">
      <alignment horizontal="center"/>
      <protection locked="0"/>
    </xf>
    <xf numFmtId="1" fontId="1" fillId="0" borderId="1" xfId="0" applyNumberFormat="1" applyFont="1" applyBorder="1" applyAlignment="1" applyProtection="1">
      <alignment horizontal="center"/>
    </xf>
    <xf numFmtId="1" fontId="1" fillId="0" borderId="8" xfId="0" applyNumberFormat="1" applyFont="1" applyBorder="1" applyAlignment="1" applyProtection="1">
      <alignment horizontal="center"/>
    </xf>
    <xf numFmtId="4" fontId="1" fillId="2" borderId="16" xfId="0" applyNumberFormat="1" applyFont="1" applyFill="1" applyBorder="1" applyAlignment="1" applyProtection="1">
      <alignment horizontal="center"/>
      <protection locked="0"/>
    </xf>
    <xf numFmtId="4" fontId="1" fillId="2" borderId="10" xfId="0" applyNumberFormat="1" applyFont="1" applyFill="1" applyBorder="1" applyAlignment="1" applyProtection="1">
      <alignment horizontal="center"/>
      <protection locked="0"/>
    </xf>
    <xf numFmtId="4" fontId="1" fillId="0" borderId="17" xfId="0" applyNumberFormat="1" applyFont="1" applyBorder="1" applyAlignment="1" applyProtection="1">
      <alignment horizontal="center"/>
    </xf>
    <xf numFmtId="4" fontId="1" fillId="0" borderId="11" xfId="0" applyNumberFormat="1" applyFont="1" applyBorder="1" applyAlignment="1" applyProtection="1">
      <alignment horizontal="center"/>
    </xf>
    <xf numFmtId="167" fontId="1" fillId="0" borderId="0" xfId="0" applyNumberFormat="1" applyFont="1" applyAlignment="1" applyProtection="1">
      <alignment horizontal="left"/>
    </xf>
    <xf numFmtId="0" fontId="1" fillId="0" borderId="0" xfId="0" applyFont="1" applyBorder="1" applyAlignment="1" applyProtection="1">
      <alignment horizontal="center"/>
    </xf>
    <xf numFmtId="0" fontId="1" fillId="0" borderId="1" xfId="0" applyFont="1" applyBorder="1" applyAlignment="1">
      <alignment horizontal="center"/>
    </xf>
    <xf numFmtId="0" fontId="1" fillId="0" borderId="1" xfId="0" applyFont="1" applyBorder="1" applyAlignment="1" applyProtection="1">
      <alignment horizontal="center"/>
    </xf>
    <xf numFmtId="0" fontId="9" fillId="3" borderId="19" xfId="0" applyFont="1" applyFill="1" applyBorder="1" applyAlignment="1" applyProtection="1">
      <alignment horizontal="right"/>
    </xf>
    <xf numFmtId="0" fontId="9" fillId="3" borderId="22" xfId="0" applyFont="1" applyFill="1" applyBorder="1" applyAlignment="1" applyProtection="1">
      <alignment horizontal="right"/>
    </xf>
    <xf numFmtId="0" fontId="9" fillId="3" borderId="24" xfId="0" applyFont="1" applyFill="1" applyBorder="1" applyAlignment="1" applyProtection="1">
      <alignment horizontal="right"/>
    </xf>
    <xf numFmtId="0" fontId="9" fillId="3" borderId="20" xfId="0" applyFont="1" applyFill="1" applyBorder="1" applyAlignment="1" applyProtection="1">
      <alignment horizontal="right"/>
    </xf>
    <xf numFmtId="0" fontId="9" fillId="3" borderId="18" xfId="0" applyFont="1" applyFill="1" applyBorder="1" applyAlignment="1" applyProtection="1">
      <alignment horizontal="right"/>
    </xf>
    <xf numFmtId="0" fontId="9" fillId="3" borderId="27" xfId="0" applyFont="1" applyFill="1" applyBorder="1" applyAlignment="1" applyProtection="1">
      <alignment horizontal="right"/>
    </xf>
    <xf numFmtId="49" fontId="1" fillId="0" borderId="1" xfId="1" applyNumberFormat="1" applyFont="1" applyFill="1">
      <alignment horizontal="right"/>
      <protection locked="0"/>
    </xf>
    <xf numFmtId="166" fontId="1" fillId="0" borderId="0" xfId="0" applyNumberFormat="1" applyFont="1" applyBorder="1" applyAlignment="1">
      <alignment horizontal="left"/>
    </xf>
    <xf numFmtId="49" fontId="1" fillId="0" borderId="0" xfId="0" applyNumberFormat="1" applyFont="1" applyBorder="1"/>
    <xf numFmtId="49" fontId="1" fillId="0" borderId="1" xfId="0" applyNumberFormat="1" applyFont="1" applyBorder="1" applyAlignment="1">
      <alignment horizontal="center"/>
    </xf>
    <xf numFmtId="49" fontId="1" fillId="0" borderId="0" xfId="0" applyNumberFormat="1" applyFont="1" applyAlignment="1" applyProtection="1">
      <alignment horizontal="left"/>
    </xf>
    <xf numFmtId="0" fontId="5" fillId="0" borderId="0" xfId="0" applyFont="1" applyAlignment="1" applyProtection="1">
      <alignment horizontal="right" vertical="top" wrapText="1"/>
      <protection locked="0"/>
    </xf>
    <xf numFmtId="0" fontId="1" fillId="0" borderId="0" xfId="0" applyFont="1" applyBorder="1" applyAlignment="1" applyProtection="1">
      <alignment horizontal="center"/>
    </xf>
    <xf numFmtId="0" fontId="1" fillId="0" borderId="0" xfId="0" applyFont="1" applyBorder="1" applyAlignment="1" applyProtection="1">
      <alignment vertical="top" wrapText="1"/>
    </xf>
    <xf numFmtId="0" fontId="1" fillId="0" borderId="0" xfId="0" applyFont="1" applyAlignment="1" applyProtection="1">
      <alignment horizontal="center"/>
    </xf>
    <xf numFmtId="0" fontId="7" fillId="0" borderId="1" xfId="0" applyFont="1" applyBorder="1" applyAlignment="1" applyProtection="1">
      <alignment horizontal="center"/>
    </xf>
    <xf numFmtId="0" fontId="6" fillId="0" borderId="0" xfId="0" applyFont="1" applyAlignment="1" applyProtection="1">
      <alignment horizontal="center"/>
    </xf>
    <xf numFmtId="0" fontId="1" fillId="0" borderId="20" xfId="0" applyFont="1" applyBorder="1" applyAlignment="1" applyProtection="1">
      <alignment horizontal="center"/>
    </xf>
    <xf numFmtId="0" fontId="1" fillId="0" borderId="21" xfId="0" applyFont="1" applyBorder="1" applyAlignment="1" applyProtection="1">
      <alignment horizontal="center"/>
    </xf>
    <xf numFmtId="0" fontId="1" fillId="0" borderId="18" xfId="0" applyFont="1" applyBorder="1" applyAlignment="1" applyProtection="1">
      <alignment horizontal="center"/>
    </xf>
    <xf numFmtId="0" fontId="1" fillId="0" borderId="23" xfId="0" applyFont="1" applyBorder="1" applyAlignment="1" applyProtection="1">
      <alignment horizontal="center"/>
    </xf>
    <xf numFmtId="0" fontId="1" fillId="0" borderId="25" xfId="0" applyFont="1" applyBorder="1" applyAlignment="1" applyProtection="1">
      <alignment horizontal="center"/>
    </xf>
    <xf numFmtId="0" fontId="1" fillId="0" borderId="26" xfId="0" applyFont="1" applyBorder="1" applyAlignment="1" applyProtection="1">
      <alignment horizontal="center"/>
    </xf>
    <xf numFmtId="0" fontId="1" fillId="0" borderId="28" xfId="0" applyFont="1" applyBorder="1" applyAlignment="1" applyProtection="1">
      <alignment horizontal="center"/>
    </xf>
    <xf numFmtId="0" fontId="1" fillId="0" borderId="0" xfId="0" applyFont="1" applyAlignment="1">
      <alignment horizontal="center"/>
    </xf>
    <xf numFmtId="0" fontId="1" fillId="0" borderId="5" xfId="0" applyFont="1" applyBorder="1" applyAlignment="1">
      <alignment horizontal="center"/>
    </xf>
    <xf numFmtId="0" fontId="1" fillId="0" borderId="2" xfId="0" applyFont="1" applyBorder="1" applyAlignment="1">
      <alignment horizontal="center"/>
    </xf>
    <xf numFmtId="0" fontId="1" fillId="0" borderId="0" xfId="0" applyFont="1" applyAlignment="1">
      <alignment vertical="top" wrapText="1"/>
    </xf>
    <xf numFmtId="0" fontId="1" fillId="0" borderId="1"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5" fillId="0" borderId="0" xfId="0" applyFont="1" applyAlignment="1" applyProtection="1">
      <alignment horizontal="right" vertical="top"/>
      <protection locked="0"/>
    </xf>
    <xf numFmtId="0" fontId="1" fillId="0" borderId="1" xfId="0" applyFont="1" applyBorder="1" applyAlignment="1" applyProtection="1">
      <alignment horizontal="center"/>
    </xf>
    <xf numFmtId="0" fontId="1" fillId="0" borderId="10" xfId="0" applyFont="1" applyBorder="1" applyAlignment="1" applyProtection="1">
      <alignment horizontal="center"/>
    </xf>
    <xf numFmtId="0" fontId="1" fillId="0" borderId="0" xfId="0" applyFont="1" applyAlignment="1" applyProtection="1">
      <alignment vertical="top" wrapText="1"/>
    </xf>
  </cellXfs>
  <cellStyles count="3">
    <cellStyle name="Data Entry" xfId="1" xr:uid="{00000000-0005-0000-0000-000000000000}"/>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xdr:row>
          <xdr:rowOff>106680</xdr:rowOff>
        </xdr:from>
        <xdr:to>
          <xdr:col>3</xdr:col>
          <xdr:colOff>45720</xdr:colOff>
          <xdr:row>6</xdr:row>
          <xdr:rowOff>121920</xdr:rowOff>
        </xdr:to>
        <xdr:sp macro="" textlink="">
          <xdr:nvSpPr>
            <xdr:cNvPr id="1034" name="Object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30480</xdr:colOff>
      <xdr:row>0</xdr:row>
      <xdr:rowOff>30480</xdr:rowOff>
    </xdr:from>
    <xdr:to>
      <xdr:col>4</xdr:col>
      <xdr:colOff>640080</xdr:colOff>
      <xdr:row>3</xdr:row>
      <xdr:rowOff>129540</xdr:rowOff>
    </xdr:to>
    <xdr:pic>
      <xdr:nvPicPr>
        <xdr:cNvPr id="2056" name="Picture 6">
          <a:extLst>
            <a:ext uri="{FF2B5EF4-FFF2-40B4-BE49-F238E27FC236}">
              <a16:creationId xmlns:a16="http://schemas.microsoft.com/office/drawing/2014/main" id="{00000000-0008-0000-0100-000008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 y="30480"/>
          <a:ext cx="3520440" cy="601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30480</xdr:colOff>
      <xdr:row>0</xdr:row>
      <xdr:rowOff>30480</xdr:rowOff>
    </xdr:from>
    <xdr:to>
      <xdr:col>4</xdr:col>
      <xdr:colOff>510540</xdr:colOff>
      <xdr:row>3</xdr:row>
      <xdr:rowOff>129540</xdr:rowOff>
    </xdr:to>
    <xdr:pic>
      <xdr:nvPicPr>
        <xdr:cNvPr id="5125" name="Picture 2">
          <a:extLst>
            <a:ext uri="{FF2B5EF4-FFF2-40B4-BE49-F238E27FC236}">
              <a16:creationId xmlns:a16="http://schemas.microsoft.com/office/drawing/2014/main" id="{00000000-0008-0000-0200-000005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 y="30480"/>
          <a:ext cx="3528060" cy="601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30480</xdr:colOff>
      <xdr:row>0</xdr:row>
      <xdr:rowOff>30480</xdr:rowOff>
    </xdr:from>
    <xdr:to>
      <xdr:col>4</xdr:col>
      <xdr:colOff>403860</xdr:colOff>
      <xdr:row>3</xdr:row>
      <xdr:rowOff>129540</xdr:rowOff>
    </xdr:to>
    <xdr:pic>
      <xdr:nvPicPr>
        <xdr:cNvPr id="3087" name="Picture 12">
          <a:extLst>
            <a:ext uri="{FF2B5EF4-FFF2-40B4-BE49-F238E27FC236}">
              <a16:creationId xmlns:a16="http://schemas.microsoft.com/office/drawing/2014/main" id="{00000000-0008-0000-0300-00000F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 y="30480"/>
          <a:ext cx="3535680" cy="601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30480</xdr:colOff>
      <xdr:row>0</xdr:row>
      <xdr:rowOff>30480</xdr:rowOff>
    </xdr:from>
    <xdr:to>
      <xdr:col>4</xdr:col>
      <xdr:colOff>624840</xdr:colOff>
      <xdr:row>3</xdr:row>
      <xdr:rowOff>129540</xdr:rowOff>
    </xdr:to>
    <xdr:pic>
      <xdr:nvPicPr>
        <xdr:cNvPr id="4100" name="Picture 2">
          <a:extLst>
            <a:ext uri="{FF2B5EF4-FFF2-40B4-BE49-F238E27FC236}">
              <a16:creationId xmlns:a16="http://schemas.microsoft.com/office/drawing/2014/main" id="{00000000-0008-0000-0400-000004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 y="30480"/>
          <a:ext cx="3528060" cy="601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obe.com/" TargetMode="External"/><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10"/>
  <sheetViews>
    <sheetView tabSelected="1" workbookViewId="0">
      <selection activeCell="H12" sqref="H12"/>
    </sheetView>
  </sheetViews>
  <sheetFormatPr defaultRowHeight="13.2" x14ac:dyDescent="0.25"/>
  <sheetData>
    <row r="1" spans="1:1" x14ac:dyDescent="0.25">
      <c r="A1" t="s">
        <v>91</v>
      </c>
    </row>
    <row r="8" spans="1:1" x14ac:dyDescent="0.25">
      <c r="A8" t="s">
        <v>88</v>
      </c>
    </row>
    <row r="9" spans="1:1" x14ac:dyDescent="0.25">
      <c r="A9" t="s">
        <v>89</v>
      </c>
    </row>
    <row r="10" spans="1:1" x14ac:dyDescent="0.25">
      <c r="A10" s="13" t="s">
        <v>90</v>
      </c>
    </row>
  </sheetData>
  <phoneticPr fontId="8" type="noConversion"/>
  <hyperlinks>
    <hyperlink ref="A10" r:id="rId1" xr:uid="{00000000-0004-0000-0000-000000000000}"/>
  </hyperlinks>
  <pageMargins left="0.75" right="0.75" top="1" bottom="1" header="0.5" footer="0.5"/>
  <pageSetup orientation="portrait" r:id="rId2"/>
  <headerFooter alignWithMargins="0"/>
  <drawing r:id="rId3"/>
  <legacyDrawing r:id="rId4"/>
  <oleObjects>
    <mc:AlternateContent xmlns:mc="http://schemas.openxmlformats.org/markup-compatibility/2006">
      <mc:Choice Requires="x14">
        <oleObject progId="AcroExch.Document" shapeId="1034" r:id="rId5">
          <objectPr defaultSize="0" autoPict="0" r:id="rId6">
            <anchor moveWithCells="1">
              <from>
                <xdr:col>1</xdr:col>
                <xdr:colOff>22860</xdr:colOff>
                <xdr:row>1</xdr:row>
                <xdr:rowOff>106680</xdr:rowOff>
              </from>
              <to>
                <xdr:col>3</xdr:col>
                <xdr:colOff>45720</xdr:colOff>
                <xdr:row>6</xdr:row>
                <xdr:rowOff>121920</xdr:rowOff>
              </to>
            </anchor>
          </objectPr>
        </oleObject>
      </mc:Choice>
      <mc:Fallback>
        <oleObject progId="AcroExch.Document" shapeId="1034"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95"/>
  <sheetViews>
    <sheetView zoomScaleNormal="100" zoomScaleSheetLayoutView="75" workbookViewId="0">
      <selection activeCell="H15" sqref="H15"/>
    </sheetView>
  </sheetViews>
  <sheetFormatPr defaultColWidth="9.109375" defaultRowHeight="13.2" x14ac:dyDescent="0.25"/>
  <cols>
    <col min="1" max="1" width="4.6640625" style="1" customWidth="1"/>
    <col min="2" max="2" width="13" style="1" customWidth="1"/>
    <col min="3" max="3" width="12.109375" style="1" customWidth="1"/>
    <col min="4" max="4" width="12.6640625" style="1" customWidth="1"/>
    <col min="5" max="5" width="15" style="1" customWidth="1"/>
    <col min="6" max="6" width="11.5546875" style="1" customWidth="1"/>
    <col min="7" max="7" width="1.6640625" style="1" customWidth="1"/>
    <col min="8" max="8" width="12.33203125" style="1" customWidth="1"/>
    <col min="9" max="16384" width="9.109375" style="1"/>
  </cols>
  <sheetData>
    <row r="1" spans="1:10" x14ac:dyDescent="0.25">
      <c r="A1" s="126" t="s">
        <v>97</v>
      </c>
      <c r="B1" s="126"/>
      <c r="C1" s="126"/>
      <c r="D1" s="126"/>
      <c r="E1" s="126"/>
      <c r="F1" s="126"/>
      <c r="G1" s="126"/>
      <c r="H1" s="126"/>
    </row>
    <row r="2" spans="1:10" x14ac:dyDescent="0.25">
      <c r="A2" s="126"/>
      <c r="B2" s="126"/>
      <c r="C2" s="126"/>
      <c r="D2" s="126"/>
      <c r="E2" s="126"/>
      <c r="F2" s="126"/>
      <c r="G2" s="126"/>
      <c r="H2" s="126"/>
    </row>
    <row r="3" spans="1:10" x14ac:dyDescent="0.25">
      <c r="A3" s="126"/>
      <c r="B3" s="126"/>
      <c r="C3" s="126"/>
      <c r="D3" s="126"/>
      <c r="E3" s="126"/>
      <c r="F3" s="126"/>
      <c r="G3" s="126"/>
      <c r="H3" s="126"/>
    </row>
    <row r="4" spans="1:10" x14ac:dyDescent="0.25">
      <c r="A4" s="126"/>
      <c r="B4" s="126"/>
      <c r="C4" s="126"/>
      <c r="D4" s="126"/>
      <c r="E4" s="126"/>
      <c r="F4" s="126"/>
      <c r="G4" s="126"/>
      <c r="H4" s="126"/>
    </row>
    <row r="5" spans="1:10" x14ac:dyDescent="0.25">
      <c r="A5" s="129"/>
      <c r="B5" s="129"/>
      <c r="C5" s="129"/>
      <c r="D5" s="129"/>
      <c r="E5" s="129"/>
      <c r="F5" s="129"/>
      <c r="G5" s="129"/>
      <c r="H5" s="129"/>
    </row>
    <row r="6" spans="1:10" ht="13.8" x14ac:dyDescent="0.25">
      <c r="A6" s="131" t="s">
        <v>100</v>
      </c>
      <c r="B6" s="131"/>
      <c r="C6" s="131"/>
      <c r="D6" s="131"/>
      <c r="E6" s="131"/>
      <c r="F6" s="131"/>
      <c r="G6" s="131"/>
      <c r="H6" s="131"/>
    </row>
    <row r="7" spans="1:10" x14ac:dyDescent="0.25">
      <c r="A7" s="130" t="s">
        <v>109</v>
      </c>
      <c r="B7" s="130"/>
      <c r="C7" s="130"/>
      <c r="D7" s="130"/>
      <c r="E7" s="130"/>
      <c r="F7" s="130"/>
      <c r="G7" s="130"/>
      <c r="H7" s="130"/>
    </row>
    <row r="8" spans="1:10" x14ac:dyDescent="0.25">
      <c r="A8" s="5"/>
      <c r="B8" s="5"/>
      <c r="C8" s="5"/>
      <c r="D8" s="5"/>
      <c r="E8" s="5"/>
      <c r="F8" s="5"/>
      <c r="G8" s="5"/>
      <c r="H8" s="5"/>
    </row>
    <row r="9" spans="1:10" ht="13.8" thickBot="1" x14ac:dyDescent="0.3">
      <c r="A9" s="5"/>
      <c r="B9" s="5"/>
      <c r="C9" s="5"/>
      <c r="D9" s="5"/>
      <c r="E9" s="5"/>
      <c r="F9" s="5"/>
      <c r="G9" s="5"/>
      <c r="H9" s="5"/>
    </row>
    <row r="10" spans="1:10" s="11" customFormat="1" x14ac:dyDescent="0.25">
      <c r="B10" s="115" t="s">
        <v>111</v>
      </c>
      <c r="C10" s="132"/>
      <c r="D10" s="132"/>
      <c r="E10" s="118" t="s">
        <v>113</v>
      </c>
      <c r="F10" s="132"/>
      <c r="G10" s="133"/>
    </row>
    <row r="11" spans="1:10" s="11" customFormat="1" x14ac:dyDescent="0.25">
      <c r="B11" s="116" t="s">
        <v>117</v>
      </c>
      <c r="C11" s="134"/>
      <c r="D11" s="134"/>
      <c r="E11" s="119" t="s">
        <v>112</v>
      </c>
      <c r="F11" s="134"/>
      <c r="G11" s="135"/>
    </row>
    <row r="12" spans="1:10" s="11" customFormat="1" x14ac:dyDescent="0.25">
      <c r="B12" s="116" t="s">
        <v>114</v>
      </c>
      <c r="C12" s="134"/>
      <c r="D12" s="134"/>
      <c r="E12" s="119" t="s">
        <v>116</v>
      </c>
      <c r="F12" s="134"/>
      <c r="G12" s="135"/>
    </row>
    <row r="13" spans="1:10" s="11" customFormat="1" ht="13.8" thickBot="1" x14ac:dyDescent="0.3">
      <c r="B13" s="117" t="s">
        <v>115</v>
      </c>
      <c r="C13" s="136"/>
      <c r="D13" s="137"/>
      <c r="E13" s="120" t="s">
        <v>115</v>
      </c>
      <c r="F13" s="136"/>
      <c r="G13" s="138"/>
    </row>
    <row r="14" spans="1:10" x14ac:dyDescent="0.25">
      <c r="A14" s="5"/>
      <c r="B14" s="5"/>
      <c r="C14" s="5"/>
      <c r="D14" s="5"/>
      <c r="E14" s="5"/>
      <c r="F14" s="5"/>
      <c r="G14" s="5"/>
      <c r="H14" s="5"/>
    </row>
    <row r="15" spans="1:10" x14ac:dyDescent="0.25">
      <c r="B15" s="2" t="s">
        <v>2</v>
      </c>
      <c r="D15" s="5"/>
      <c r="E15" s="45" t="s">
        <v>110</v>
      </c>
      <c r="G15" s="5"/>
      <c r="H15" s="5"/>
      <c r="I15" s="5"/>
      <c r="J15" s="5"/>
    </row>
    <row r="16" spans="1:10" x14ac:dyDescent="0.25">
      <c r="B16" s="2" t="s">
        <v>3</v>
      </c>
      <c r="D16" s="5"/>
      <c r="E16" s="45" t="s">
        <v>13</v>
      </c>
      <c r="G16" s="5"/>
      <c r="H16" s="5"/>
      <c r="I16" s="5"/>
      <c r="J16" s="5"/>
    </row>
    <row r="17" spans="1:10" x14ac:dyDescent="0.25">
      <c r="B17" s="2" t="s">
        <v>4</v>
      </c>
      <c r="D17" s="5"/>
      <c r="E17" s="46">
        <v>2</v>
      </c>
      <c r="F17" s="2" t="s">
        <v>14</v>
      </c>
      <c r="G17" s="5"/>
      <c r="I17" s="5"/>
      <c r="J17" s="2"/>
    </row>
    <row r="18" spans="1:10" x14ac:dyDescent="0.25">
      <c r="B18" s="2" t="s">
        <v>5</v>
      </c>
      <c r="D18" s="5"/>
      <c r="E18" s="46">
        <v>6</v>
      </c>
      <c r="F18" s="2" t="s">
        <v>14</v>
      </c>
      <c r="G18" s="5"/>
      <c r="I18" s="5"/>
      <c r="J18" s="2"/>
    </row>
    <row r="19" spans="1:10" x14ac:dyDescent="0.25">
      <c r="B19" s="2" t="s">
        <v>6</v>
      </c>
      <c r="D19" s="5"/>
      <c r="E19" s="47">
        <v>50</v>
      </c>
      <c r="F19" s="2" t="s">
        <v>15</v>
      </c>
      <c r="G19" s="5"/>
      <c r="I19" s="5"/>
      <c r="J19" s="2"/>
    </row>
    <row r="20" spans="1:10" x14ac:dyDescent="0.25">
      <c r="B20" s="2" t="s">
        <v>7</v>
      </c>
      <c r="D20" s="5"/>
      <c r="E20" s="48">
        <v>0.17</v>
      </c>
      <c r="F20" s="2" t="s">
        <v>16</v>
      </c>
      <c r="G20" s="5"/>
      <c r="I20" s="5"/>
      <c r="J20" s="2"/>
    </row>
    <row r="21" spans="1:10" x14ac:dyDescent="0.25">
      <c r="B21" s="2" t="s">
        <v>8</v>
      </c>
      <c r="D21" s="5"/>
      <c r="E21" s="46">
        <v>2</v>
      </c>
      <c r="F21" s="2" t="s">
        <v>17</v>
      </c>
      <c r="G21" s="5"/>
      <c r="I21" s="5"/>
      <c r="J21" s="2"/>
    </row>
    <row r="22" spans="1:10" x14ac:dyDescent="0.25">
      <c r="B22" s="2" t="s">
        <v>9</v>
      </c>
      <c r="D22" s="5"/>
      <c r="E22" s="46">
        <v>2</v>
      </c>
      <c r="F22" s="5"/>
      <c r="G22" s="5"/>
      <c r="I22" s="5"/>
      <c r="J22" s="5"/>
    </row>
    <row r="23" spans="1:10" x14ac:dyDescent="0.25">
      <c r="B23" s="14" t="s">
        <v>92</v>
      </c>
      <c r="D23" s="5"/>
      <c r="E23" s="47">
        <v>79</v>
      </c>
      <c r="F23" s="2" t="s">
        <v>15</v>
      </c>
      <c r="G23" s="5"/>
      <c r="I23" s="5"/>
      <c r="J23" s="2"/>
    </row>
    <row r="24" spans="1:10" x14ac:dyDescent="0.25">
      <c r="B24" s="2" t="s">
        <v>10</v>
      </c>
      <c r="D24" s="5"/>
      <c r="E24" s="49">
        <v>3.5000000000000003E-2</v>
      </c>
      <c r="F24" s="2" t="s">
        <v>18</v>
      </c>
      <c r="G24" s="5"/>
      <c r="I24" s="5"/>
      <c r="J24" s="2"/>
    </row>
    <row r="25" spans="1:10" x14ac:dyDescent="0.25">
      <c r="B25" s="2" t="s">
        <v>11</v>
      </c>
      <c r="D25" s="5"/>
      <c r="E25" s="47">
        <v>15</v>
      </c>
      <c r="F25" s="2" t="s">
        <v>19</v>
      </c>
      <c r="G25" s="5"/>
      <c r="I25" s="5"/>
      <c r="J25" s="2"/>
    </row>
    <row r="26" spans="1:10" x14ac:dyDescent="0.25">
      <c r="A26" s="5"/>
      <c r="B26" s="5"/>
      <c r="C26" s="5"/>
      <c r="D26" s="5"/>
      <c r="E26" s="5"/>
      <c r="F26" s="5"/>
      <c r="G26" s="5"/>
      <c r="H26" s="5"/>
    </row>
    <row r="27" spans="1:10" x14ac:dyDescent="0.25">
      <c r="A27" s="5"/>
      <c r="B27" s="23"/>
      <c r="C27" s="24" t="s">
        <v>20</v>
      </c>
      <c r="D27" s="25"/>
      <c r="E27" s="25"/>
      <c r="F27" s="24" t="s">
        <v>21</v>
      </c>
      <c r="G27" s="25"/>
      <c r="H27" s="19" t="s">
        <v>22</v>
      </c>
    </row>
    <row r="28" spans="1:10" x14ac:dyDescent="0.25">
      <c r="A28" s="5"/>
      <c r="B28" s="20"/>
      <c r="C28" s="3" t="s">
        <v>23</v>
      </c>
      <c r="D28" s="3" t="s">
        <v>24</v>
      </c>
      <c r="E28" s="3" t="s">
        <v>24</v>
      </c>
      <c r="F28" s="3" t="s">
        <v>25</v>
      </c>
      <c r="G28" s="4"/>
      <c r="H28" s="26" t="s">
        <v>26</v>
      </c>
    </row>
    <row r="29" spans="1:10" x14ac:dyDescent="0.25">
      <c r="A29" s="5"/>
      <c r="B29" s="20"/>
      <c r="C29" s="3" t="s">
        <v>101</v>
      </c>
      <c r="D29" s="3" t="s">
        <v>28</v>
      </c>
      <c r="E29" s="3" t="s">
        <v>28</v>
      </c>
      <c r="F29" s="3" t="s">
        <v>29</v>
      </c>
      <c r="G29" s="4"/>
      <c r="H29" s="26" t="s">
        <v>25</v>
      </c>
    </row>
    <row r="30" spans="1:10" ht="13.8" thickBot="1" x14ac:dyDescent="0.3">
      <c r="A30" s="5"/>
      <c r="B30" s="39" t="s">
        <v>30</v>
      </c>
      <c r="C30" s="40" t="s">
        <v>31</v>
      </c>
      <c r="D30" s="40" t="s">
        <v>32</v>
      </c>
      <c r="E30" s="40" t="s">
        <v>33</v>
      </c>
      <c r="F30" s="40" t="s">
        <v>34</v>
      </c>
      <c r="G30" s="43"/>
      <c r="H30" s="41" t="s">
        <v>34</v>
      </c>
    </row>
    <row r="31" spans="1:10" ht="13.8" thickTop="1" x14ac:dyDescent="0.25">
      <c r="A31" s="5"/>
      <c r="B31" s="30" t="s">
        <v>35</v>
      </c>
      <c r="C31" s="50">
        <v>30</v>
      </c>
      <c r="D31" s="95">
        <f>D78/31</f>
        <v>0</v>
      </c>
      <c r="E31" s="96">
        <f t="shared" ref="E31:E42" si="0">D31*$E$17*$E$18*7.48/12*$E$19/100</f>
        <v>0</v>
      </c>
      <c r="F31" s="31">
        <f t="shared" ref="F31:F42" si="1">(+E31*60/$F$69)/(60*24)</f>
        <v>0</v>
      </c>
      <c r="G31" s="22" t="str">
        <f>IF(H31=" "," ","*")</f>
        <v xml:space="preserve"> </v>
      </c>
      <c r="H31" s="32" t="str">
        <f t="shared" ref="H31:H42" si="2">IF((+E78*60/$F$70)&lt;(F31*(60*24)),(E78*60/$F$70)/(60*24)," ")</f>
        <v xml:space="preserve"> </v>
      </c>
    </row>
    <row r="32" spans="1:10" x14ac:dyDescent="0.25">
      <c r="A32" s="5"/>
      <c r="B32" s="33" t="s">
        <v>36</v>
      </c>
      <c r="C32" s="51">
        <v>30</v>
      </c>
      <c r="D32" s="90">
        <f>D79/28</f>
        <v>5.7500000000000002E-2</v>
      </c>
      <c r="E32" s="97">
        <f t="shared" si="0"/>
        <v>0.21505000000000007</v>
      </c>
      <c r="F32" s="34">
        <f t="shared" si="1"/>
        <v>3.335970464135022E-2</v>
      </c>
      <c r="G32" s="35" t="str">
        <f t="shared" ref="G32:G42" si="3">IF(H32=" "," ","*")</f>
        <v xml:space="preserve"> </v>
      </c>
      <c r="H32" s="36" t="str">
        <f t="shared" si="2"/>
        <v xml:space="preserve"> </v>
      </c>
    </row>
    <row r="33" spans="1:9" x14ac:dyDescent="0.25">
      <c r="A33" s="5"/>
      <c r="B33" s="33" t="s">
        <v>37</v>
      </c>
      <c r="C33" s="51">
        <v>30</v>
      </c>
      <c r="D33" s="90">
        <f>D80/31</f>
        <v>0.12838709677419355</v>
      </c>
      <c r="E33" s="97">
        <f t="shared" si="0"/>
        <v>0.48016774193548384</v>
      </c>
      <c r="F33" s="34">
        <f t="shared" si="1"/>
        <v>7.4486184837348576E-2</v>
      </c>
      <c r="G33" s="35" t="str">
        <f t="shared" si="3"/>
        <v>*</v>
      </c>
      <c r="H33" s="36">
        <f t="shared" si="2"/>
        <v>6.0917721518987347E-2</v>
      </c>
    </row>
    <row r="34" spans="1:9" x14ac:dyDescent="0.25">
      <c r="A34" s="5"/>
      <c r="B34" s="33" t="s">
        <v>38</v>
      </c>
      <c r="C34" s="51">
        <v>30</v>
      </c>
      <c r="D34" s="90">
        <f>D81/30</f>
        <v>0.16600000000000001</v>
      </c>
      <c r="E34" s="97">
        <f t="shared" si="0"/>
        <v>0.62084000000000006</v>
      </c>
      <c r="F34" s="34">
        <f t="shared" si="1"/>
        <v>9.630801687763714E-2</v>
      </c>
      <c r="G34" s="35" t="str">
        <f t="shared" si="3"/>
        <v>*</v>
      </c>
      <c r="H34" s="36">
        <f t="shared" si="2"/>
        <v>6.0917721518987347E-2</v>
      </c>
    </row>
    <row r="35" spans="1:9" x14ac:dyDescent="0.25">
      <c r="A35" s="5"/>
      <c r="B35" s="33" t="s">
        <v>39</v>
      </c>
      <c r="C35" s="51">
        <v>30</v>
      </c>
      <c r="D35" s="90">
        <f>D82/31</f>
        <v>0.16064516129032261</v>
      </c>
      <c r="E35" s="97">
        <f t="shared" si="0"/>
        <v>0.6008129032258066</v>
      </c>
      <c r="F35" s="34">
        <f t="shared" si="1"/>
        <v>9.3201306655777888E-2</v>
      </c>
      <c r="G35" s="35" t="str">
        <f t="shared" si="3"/>
        <v>*</v>
      </c>
      <c r="H35" s="36">
        <f t="shared" si="2"/>
        <v>6.0917721518987347E-2</v>
      </c>
    </row>
    <row r="36" spans="1:9" x14ac:dyDescent="0.25">
      <c r="A36" s="5"/>
      <c r="B36" s="33" t="s">
        <v>40</v>
      </c>
      <c r="C36" s="51">
        <v>30</v>
      </c>
      <c r="D36" s="90">
        <f>D83/30</f>
        <v>0</v>
      </c>
      <c r="E36" s="97">
        <f t="shared" si="0"/>
        <v>0</v>
      </c>
      <c r="F36" s="34">
        <f t="shared" si="1"/>
        <v>0</v>
      </c>
      <c r="G36" s="35" t="str">
        <f t="shared" si="3"/>
        <v xml:space="preserve"> </v>
      </c>
      <c r="H36" s="36" t="str">
        <f t="shared" si="2"/>
        <v xml:space="preserve"> </v>
      </c>
    </row>
    <row r="37" spans="1:9" x14ac:dyDescent="0.25">
      <c r="A37" s="5"/>
      <c r="B37" s="33" t="s">
        <v>41</v>
      </c>
      <c r="C37" s="51">
        <v>30</v>
      </c>
      <c r="D37" s="90">
        <f>D84/31</f>
        <v>0</v>
      </c>
      <c r="E37" s="97">
        <f t="shared" si="0"/>
        <v>0</v>
      </c>
      <c r="F37" s="34">
        <f t="shared" si="1"/>
        <v>0</v>
      </c>
      <c r="G37" s="35" t="str">
        <f t="shared" si="3"/>
        <v xml:space="preserve"> </v>
      </c>
      <c r="H37" s="36" t="str">
        <f t="shared" si="2"/>
        <v xml:space="preserve"> </v>
      </c>
    </row>
    <row r="38" spans="1:9" x14ac:dyDescent="0.25">
      <c r="A38" s="5"/>
      <c r="B38" s="33" t="s">
        <v>42</v>
      </c>
      <c r="C38" s="51">
        <v>30</v>
      </c>
      <c r="D38" s="90">
        <f>D85/31</f>
        <v>0.1235483870967742</v>
      </c>
      <c r="E38" s="97">
        <f t="shared" si="0"/>
        <v>0.46207096774193551</v>
      </c>
      <c r="F38" s="34">
        <f t="shared" si="1"/>
        <v>7.1678916564584194E-2</v>
      </c>
      <c r="G38" s="35" t="str">
        <f t="shared" si="3"/>
        <v>*</v>
      </c>
      <c r="H38" s="36">
        <f t="shared" si="2"/>
        <v>6.0917721518987347E-2</v>
      </c>
    </row>
    <row r="39" spans="1:9" x14ac:dyDescent="0.25">
      <c r="A39" s="5"/>
      <c r="B39" s="33" t="s">
        <v>43</v>
      </c>
      <c r="C39" s="51">
        <v>30</v>
      </c>
      <c r="D39" s="90">
        <f>D86/30</f>
        <v>0.20133333333333334</v>
      </c>
      <c r="E39" s="97">
        <f t="shared" si="0"/>
        <v>0.75298666666666658</v>
      </c>
      <c r="F39" s="34">
        <f t="shared" si="1"/>
        <v>0.11680731364275666</v>
      </c>
      <c r="G39" s="35" t="str">
        <f t="shared" si="3"/>
        <v>*</v>
      </c>
      <c r="H39" s="36">
        <f t="shared" si="2"/>
        <v>6.0917721518987347E-2</v>
      </c>
    </row>
    <row r="40" spans="1:9" x14ac:dyDescent="0.25">
      <c r="A40" s="5"/>
      <c r="B40" s="33" t="s">
        <v>44</v>
      </c>
      <c r="C40" s="51">
        <v>30</v>
      </c>
      <c r="D40" s="90">
        <f>D87/31</f>
        <v>0.16838709677419353</v>
      </c>
      <c r="E40" s="97">
        <f t="shared" si="0"/>
        <v>0.6297677419354839</v>
      </c>
      <c r="F40" s="34">
        <f t="shared" si="1"/>
        <v>9.7692935892200891E-2</v>
      </c>
      <c r="G40" s="35" t="str">
        <f t="shared" si="3"/>
        <v>*</v>
      </c>
      <c r="H40" s="36">
        <f t="shared" si="2"/>
        <v>6.0917721518987347E-2</v>
      </c>
    </row>
    <row r="41" spans="1:9" x14ac:dyDescent="0.25">
      <c r="A41" s="5"/>
      <c r="B41" s="33" t="s">
        <v>45</v>
      </c>
      <c r="C41" s="51">
        <v>30</v>
      </c>
      <c r="D41" s="90">
        <f>D88/30</f>
        <v>7.8E-2</v>
      </c>
      <c r="E41" s="97">
        <f t="shared" si="0"/>
        <v>0.29172000000000003</v>
      </c>
      <c r="F41" s="34">
        <f t="shared" si="1"/>
        <v>4.5253164556962037E-2</v>
      </c>
      <c r="G41" s="35" t="str">
        <f t="shared" si="3"/>
        <v xml:space="preserve"> </v>
      </c>
      <c r="H41" s="36" t="str">
        <f t="shared" si="2"/>
        <v xml:space="preserve"> </v>
      </c>
    </row>
    <row r="42" spans="1:9" x14ac:dyDescent="0.25">
      <c r="A42" s="5"/>
      <c r="B42" s="33" t="s">
        <v>46</v>
      </c>
      <c r="C42" s="51">
        <v>30</v>
      </c>
      <c r="D42" s="90">
        <f>D89/31</f>
        <v>0</v>
      </c>
      <c r="E42" s="97">
        <f t="shared" si="0"/>
        <v>0</v>
      </c>
      <c r="F42" s="34">
        <f t="shared" si="1"/>
        <v>0</v>
      </c>
      <c r="G42" s="35" t="str">
        <f t="shared" si="3"/>
        <v xml:space="preserve"> </v>
      </c>
      <c r="H42" s="36" t="str">
        <f t="shared" si="2"/>
        <v xml:space="preserve"> </v>
      </c>
    </row>
    <row r="43" spans="1:9" ht="14.25" customHeight="1" x14ac:dyDescent="0.25">
      <c r="A43" s="9"/>
      <c r="B43" s="9"/>
      <c r="C43" s="6"/>
      <c r="D43" s="6"/>
      <c r="E43" s="6"/>
      <c r="F43" s="6"/>
      <c r="G43" s="6"/>
      <c r="H43" s="6"/>
      <c r="I43" s="16"/>
    </row>
    <row r="44" spans="1:9" x14ac:dyDescent="0.25">
      <c r="A44" s="5"/>
      <c r="B44" s="5"/>
      <c r="C44" s="7"/>
      <c r="D44" s="7"/>
      <c r="E44" s="7"/>
      <c r="F44" s="7"/>
      <c r="G44" s="7"/>
      <c r="H44" s="7"/>
    </row>
    <row r="45" spans="1:9" x14ac:dyDescent="0.25">
      <c r="A45" s="2" t="str">
        <f>IF(SUM(H31:H42)&gt;0,"*The required irrigation time per day exceeds the maximum time per irrigation,","")</f>
        <v>*The required irrigation time per day exceeds the maximum time per irrigation,</v>
      </c>
      <c r="D45" s="8"/>
      <c r="E45" s="5"/>
      <c r="F45" s="5"/>
      <c r="G45" s="5"/>
      <c r="H45" s="5"/>
    </row>
    <row r="46" spans="1:9" x14ac:dyDescent="0.25">
      <c r="A46" s="2" t="str">
        <f>IF(SUM(H31:H42),"     irrigation shall be split into multiple applications.","")</f>
        <v xml:space="preserve">     irrigation shall be split into multiple applications.</v>
      </c>
      <c r="D46" s="8"/>
      <c r="E46" s="5"/>
      <c r="F46" s="5"/>
      <c r="G46" s="5"/>
      <c r="H46" s="5"/>
    </row>
    <row r="47" spans="1:9" x14ac:dyDescent="0.25">
      <c r="D47" s="8"/>
      <c r="E47" s="5"/>
      <c r="F47" s="5"/>
      <c r="G47" s="5"/>
      <c r="H47" s="5"/>
    </row>
    <row r="48" spans="1:9" x14ac:dyDescent="0.25">
      <c r="A48" s="128" t="s">
        <v>102</v>
      </c>
      <c r="B48" s="128"/>
      <c r="C48" s="128"/>
      <c r="D48" s="128"/>
      <c r="E48" s="128"/>
      <c r="F48" s="128"/>
      <c r="G48" s="128"/>
      <c r="H48" s="128"/>
    </row>
    <row r="49" spans="1:8" x14ac:dyDescent="0.25">
      <c r="A49" s="128"/>
      <c r="B49" s="128"/>
      <c r="C49" s="128"/>
      <c r="D49" s="128"/>
      <c r="E49" s="128"/>
      <c r="F49" s="128"/>
      <c r="G49" s="128"/>
      <c r="H49" s="128"/>
    </row>
    <row r="50" spans="1:8" x14ac:dyDescent="0.25">
      <c r="A50" s="128"/>
      <c r="B50" s="128"/>
      <c r="C50" s="128"/>
      <c r="D50" s="128"/>
      <c r="E50" s="128"/>
      <c r="F50" s="128"/>
      <c r="G50" s="128"/>
      <c r="H50" s="128"/>
    </row>
    <row r="51" spans="1:8" x14ac:dyDescent="0.25">
      <c r="A51" s="128"/>
      <c r="B51" s="128"/>
      <c r="C51" s="128"/>
      <c r="D51" s="128"/>
      <c r="E51" s="128"/>
      <c r="F51" s="128"/>
      <c r="G51" s="128"/>
      <c r="H51" s="128"/>
    </row>
    <row r="52" spans="1:8" ht="9" customHeight="1" x14ac:dyDescent="0.25">
      <c r="A52" s="128"/>
      <c r="B52" s="128"/>
      <c r="C52" s="128"/>
      <c r="D52" s="128"/>
      <c r="E52" s="128"/>
      <c r="F52" s="128"/>
      <c r="G52" s="128"/>
      <c r="H52" s="128"/>
    </row>
    <row r="53" spans="1:8" x14ac:dyDescent="0.25">
      <c r="A53" s="128"/>
      <c r="B53" s="128"/>
      <c r="C53" s="128"/>
      <c r="D53" s="128"/>
      <c r="E53" s="128"/>
      <c r="F53" s="128"/>
      <c r="G53" s="128"/>
      <c r="H53" s="128"/>
    </row>
    <row r="54" spans="1:8" x14ac:dyDescent="0.25">
      <c r="A54" s="128"/>
      <c r="B54" s="128"/>
      <c r="C54" s="128"/>
      <c r="D54" s="128"/>
      <c r="E54" s="128"/>
      <c r="F54" s="128"/>
      <c r="G54" s="128"/>
      <c r="H54" s="128"/>
    </row>
    <row r="55" spans="1:8" x14ac:dyDescent="0.25">
      <c r="A55" s="128"/>
      <c r="B55" s="128"/>
      <c r="C55" s="128"/>
      <c r="D55" s="128"/>
      <c r="E55" s="128"/>
      <c r="F55" s="128"/>
      <c r="G55" s="128"/>
      <c r="H55" s="128"/>
    </row>
    <row r="56" spans="1:8" x14ac:dyDescent="0.25">
      <c r="A56" s="128"/>
      <c r="B56" s="128"/>
      <c r="C56" s="128"/>
      <c r="D56" s="128"/>
      <c r="E56" s="128"/>
      <c r="F56" s="128"/>
      <c r="G56" s="128"/>
      <c r="H56" s="128"/>
    </row>
    <row r="57" spans="1:8" x14ac:dyDescent="0.25">
      <c r="A57" s="2" t="s">
        <v>0</v>
      </c>
      <c r="B57" s="5"/>
      <c r="C57" s="5"/>
      <c r="D57" s="8">
        <f>C11</f>
        <v>0</v>
      </c>
      <c r="E57" s="5"/>
      <c r="F57" s="5"/>
      <c r="G57" s="5"/>
    </row>
    <row r="58" spans="1:8" x14ac:dyDescent="0.25">
      <c r="A58" s="2" t="s">
        <v>1</v>
      </c>
      <c r="B58" s="5"/>
      <c r="C58" s="5"/>
      <c r="D58" s="8">
        <f>C13</f>
        <v>0</v>
      </c>
      <c r="E58" s="5"/>
      <c r="F58" s="5"/>
      <c r="G58" s="5"/>
    </row>
    <row r="59" spans="1:8" x14ac:dyDescent="0.25">
      <c r="A59" s="2" t="s">
        <v>2</v>
      </c>
      <c r="B59" s="5"/>
      <c r="C59" s="5"/>
      <c r="D59" s="122" t="str">
        <f>E15</f>
        <v xml:space="preserve">Example </v>
      </c>
      <c r="E59" s="5"/>
      <c r="F59" s="5"/>
      <c r="G59" s="5"/>
    </row>
    <row r="60" spans="1:8" x14ac:dyDescent="0.25">
      <c r="A60" s="2" t="s">
        <v>3</v>
      </c>
      <c r="B60" s="5"/>
      <c r="C60" s="5"/>
      <c r="D60" s="123" t="str">
        <f>E16</f>
        <v>Tomatoes</v>
      </c>
      <c r="E60" s="5"/>
      <c r="F60" s="5"/>
      <c r="G60" s="5"/>
    </row>
    <row r="61" spans="1:8" x14ac:dyDescent="0.25">
      <c r="E61" s="5"/>
      <c r="F61" s="5"/>
      <c r="G61" s="5"/>
      <c r="H61" s="5"/>
    </row>
    <row r="62" spans="1:8" x14ac:dyDescent="0.25">
      <c r="E62" s="5"/>
      <c r="F62" s="5"/>
      <c r="G62" s="5"/>
      <c r="H62" s="5"/>
    </row>
    <row r="63" spans="1:8" x14ac:dyDescent="0.25">
      <c r="E63" s="5"/>
      <c r="F63" s="5"/>
      <c r="G63" s="5"/>
      <c r="H63" s="5"/>
    </row>
    <row r="64" spans="1:8" x14ac:dyDescent="0.25">
      <c r="A64" s="5"/>
      <c r="B64" s="5"/>
      <c r="C64" s="5"/>
      <c r="D64" s="5"/>
      <c r="E64" s="5"/>
      <c r="F64" s="5"/>
      <c r="G64" s="5"/>
      <c r="H64" s="5"/>
    </row>
    <row r="65" spans="1:12" x14ac:dyDescent="0.25">
      <c r="A65" s="5"/>
      <c r="B65" s="5"/>
      <c r="C65" s="5"/>
      <c r="D65" s="5"/>
      <c r="E65" s="5"/>
      <c r="F65" s="5"/>
      <c r="G65" s="5"/>
      <c r="H65" s="5"/>
    </row>
    <row r="66" spans="1:12" x14ac:dyDescent="0.25">
      <c r="A66" s="127" t="s">
        <v>47</v>
      </c>
      <c r="B66" s="127"/>
      <c r="C66" s="127"/>
      <c r="D66" s="127"/>
      <c r="E66" s="127"/>
      <c r="F66" s="127"/>
      <c r="G66" s="127"/>
      <c r="H66" s="127"/>
      <c r="I66" s="4"/>
      <c r="J66" s="17"/>
    </row>
    <row r="67" spans="1:12" x14ac:dyDescent="0.25">
      <c r="A67" s="18"/>
      <c r="B67" s="18"/>
      <c r="C67" s="18"/>
      <c r="D67" s="18"/>
      <c r="E67" s="18"/>
      <c r="F67" s="18"/>
      <c r="G67" s="18"/>
      <c r="H67" s="18"/>
      <c r="I67" s="5"/>
      <c r="J67" s="5"/>
    </row>
    <row r="68" spans="1:12" x14ac:dyDescent="0.25">
      <c r="A68" s="5"/>
      <c r="F68" s="5"/>
      <c r="G68" s="5"/>
      <c r="H68" s="5"/>
      <c r="L68" s="10"/>
    </row>
    <row r="69" spans="1:12" x14ac:dyDescent="0.25">
      <c r="B69" s="2" t="s">
        <v>94</v>
      </c>
      <c r="F69" s="60">
        <f>E20*E22*E23/100</f>
        <v>0.26860000000000001</v>
      </c>
      <c r="G69" s="5"/>
      <c r="H69" s="2" t="s">
        <v>16</v>
      </c>
    </row>
    <row r="70" spans="1:12" x14ac:dyDescent="0.25">
      <c r="B70" s="2" t="s">
        <v>95</v>
      </c>
      <c r="F70" s="61">
        <f>E20*E23/100</f>
        <v>0.1343</v>
      </c>
      <c r="G70" s="5"/>
      <c r="H70" s="2" t="s">
        <v>16</v>
      </c>
    </row>
    <row r="71" spans="1:12" x14ac:dyDescent="0.25">
      <c r="A71" s="5"/>
      <c r="B71" s="5"/>
      <c r="C71" s="5"/>
      <c r="D71" s="5"/>
      <c r="E71" s="5"/>
      <c r="F71" s="5"/>
      <c r="G71" s="5"/>
      <c r="H71" s="5"/>
    </row>
    <row r="72" spans="1:12" x14ac:dyDescent="0.25">
      <c r="A72" s="5"/>
      <c r="B72" s="5"/>
      <c r="D72" s="5"/>
      <c r="E72" s="5"/>
      <c r="F72" s="5"/>
      <c r="G72" s="5"/>
      <c r="H72" s="5"/>
    </row>
    <row r="73" spans="1:12" x14ac:dyDescent="0.25">
      <c r="A73" s="9"/>
      <c r="B73" s="9"/>
      <c r="C73" s="37"/>
      <c r="D73" s="38"/>
      <c r="E73" s="19" t="s">
        <v>25</v>
      </c>
      <c r="G73" s="9"/>
      <c r="H73" s="9"/>
    </row>
    <row r="74" spans="1:12" x14ac:dyDescent="0.25">
      <c r="A74" s="5"/>
      <c r="B74" s="5"/>
      <c r="C74" s="27"/>
      <c r="D74" s="5"/>
      <c r="E74" s="26" t="s">
        <v>20</v>
      </c>
      <c r="G74" s="5"/>
      <c r="H74" s="5"/>
    </row>
    <row r="75" spans="1:12" x14ac:dyDescent="0.25">
      <c r="A75" s="5"/>
      <c r="C75" s="27"/>
      <c r="D75" s="3" t="s">
        <v>24</v>
      </c>
      <c r="E75" s="26" t="s">
        <v>23</v>
      </c>
    </row>
    <row r="76" spans="1:12" x14ac:dyDescent="0.25">
      <c r="A76" s="5"/>
      <c r="C76" s="27"/>
      <c r="D76" s="6" t="s">
        <v>28</v>
      </c>
      <c r="E76" s="26" t="s">
        <v>101</v>
      </c>
    </row>
    <row r="77" spans="1:12" ht="13.8" thickBot="1" x14ac:dyDescent="0.3">
      <c r="A77" s="5"/>
      <c r="B77" s="5"/>
      <c r="C77" s="39" t="s">
        <v>30</v>
      </c>
      <c r="D77" s="40" t="s">
        <v>48</v>
      </c>
      <c r="E77" s="41" t="s">
        <v>49</v>
      </c>
      <c r="G77" s="5"/>
      <c r="H77" s="5"/>
    </row>
    <row r="78" spans="1:12" ht="13.8" thickTop="1" x14ac:dyDescent="0.25">
      <c r="A78" s="5"/>
      <c r="B78" s="5"/>
      <c r="C78" s="42" t="s">
        <v>35</v>
      </c>
      <c r="D78" s="87">
        <v>0</v>
      </c>
      <c r="E78" s="93">
        <f t="shared" ref="E78:E89" si="4">IF(D78=0,0,+$E$24*$E$25/12*$E$21*7.48*C31/100)</f>
        <v>0</v>
      </c>
      <c r="G78" s="5"/>
      <c r="H78" s="5"/>
    </row>
    <row r="79" spans="1:12" x14ac:dyDescent="0.25">
      <c r="A79" s="5"/>
      <c r="B79" s="5"/>
      <c r="C79" s="33" t="s">
        <v>36</v>
      </c>
      <c r="D79" s="89">
        <v>1.61</v>
      </c>
      <c r="E79" s="94">
        <f t="shared" si="4"/>
        <v>0.19635000000000002</v>
      </c>
      <c r="G79" s="5"/>
      <c r="H79" s="5"/>
    </row>
    <row r="80" spans="1:12" x14ac:dyDescent="0.25">
      <c r="A80" s="5"/>
      <c r="B80" s="5"/>
      <c r="C80" s="33" t="s">
        <v>37</v>
      </c>
      <c r="D80" s="89">
        <v>3.98</v>
      </c>
      <c r="E80" s="94">
        <f t="shared" si="4"/>
        <v>0.19635000000000002</v>
      </c>
      <c r="G80" s="5"/>
      <c r="H80" s="5"/>
    </row>
    <row r="81" spans="1:8" x14ac:dyDescent="0.25">
      <c r="A81" s="5"/>
      <c r="B81" s="5"/>
      <c r="C81" s="33" t="s">
        <v>38</v>
      </c>
      <c r="D81" s="89">
        <v>4.9800000000000004</v>
      </c>
      <c r="E81" s="94">
        <f t="shared" si="4"/>
        <v>0.19635000000000002</v>
      </c>
      <c r="G81" s="5"/>
      <c r="H81" s="5"/>
    </row>
    <row r="82" spans="1:8" x14ac:dyDescent="0.25">
      <c r="A82" s="5"/>
      <c r="B82" s="5"/>
      <c r="C82" s="33" t="s">
        <v>39</v>
      </c>
      <c r="D82" s="89">
        <v>4.9800000000000004</v>
      </c>
      <c r="E82" s="94">
        <f t="shared" si="4"/>
        <v>0.19635000000000002</v>
      </c>
      <c r="G82" s="5"/>
      <c r="H82" s="5"/>
    </row>
    <row r="83" spans="1:8" x14ac:dyDescent="0.25">
      <c r="A83" s="5"/>
      <c r="B83" s="5"/>
      <c r="C83" s="33" t="s">
        <v>40</v>
      </c>
      <c r="D83" s="89">
        <v>0</v>
      </c>
      <c r="E83" s="94">
        <f t="shared" si="4"/>
        <v>0</v>
      </c>
      <c r="G83" s="5"/>
      <c r="H83" s="5"/>
    </row>
    <row r="84" spans="1:8" x14ac:dyDescent="0.25">
      <c r="A84" s="5"/>
      <c r="B84" s="5"/>
      <c r="C84" s="33" t="s">
        <v>41</v>
      </c>
      <c r="D84" s="89">
        <v>0</v>
      </c>
      <c r="E84" s="94">
        <f t="shared" si="4"/>
        <v>0</v>
      </c>
      <c r="G84" s="5"/>
      <c r="H84" s="5"/>
    </row>
    <row r="85" spans="1:8" x14ac:dyDescent="0.25">
      <c r="A85" s="5"/>
      <c r="B85" s="5"/>
      <c r="C85" s="33" t="s">
        <v>42</v>
      </c>
      <c r="D85" s="89">
        <v>3.83</v>
      </c>
      <c r="E85" s="94">
        <f t="shared" si="4"/>
        <v>0.19635000000000002</v>
      </c>
      <c r="G85" s="5"/>
      <c r="H85" s="5"/>
    </row>
    <row r="86" spans="1:8" x14ac:dyDescent="0.25">
      <c r="A86" s="5"/>
      <c r="B86" s="5"/>
      <c r="C86" s="33" t="s">
        <v>43</v>
      </c>
      <c r="D86" s="89">
        <v>6.04</v>
      </c>
      <c r="E86" s="94">
        <f t="shared" si="4"/>
        <v>0.19635000000000002</v>
      </c>
      <c r="G86" s="5"/>
      <c r="H86" s="5"/>
    </row>
    <row r="87" spans="1:8" x14ac:dyDescent="0.25">
      <c r="A87" s="5"/>
      <c r="B87" s="5"/>
      <c r="C87" s="33" t="s">
        <v>44</v>
      </c>
      <c r="D87" s="89">
        <v>5.22</v>
      </c>
      <c r="E87" s="94">
        <f t="shared" si="4"/>
        <v>0.19635000000000002</v>
      </c>
      <c r="G87" s="5"/>
      <c r="H87" s="5"/>
    </row>
    <row r="88" spans="1:8" x14ac:dyDescent="0.25">
      <c r="A88" s="5"/>
      <c r="B88" s="5"/>
      <c r="C88" s="33" t="s">
        <v>45</v>
      </c>
      <c r="D88" s="89">
        <v>2.34</v>
      </c>
      <c r="E88" s="94">
        <f t="shared" si="4"/>
        <v>0.19635000000000002</v>
      </c>
      <c r="G88" s="5"/>
      <c r="H88" s="5"/>
    </row>
    <row r="89" spans="1:8" x14ac:dyDescent="0.25">
      <c r="A89" s="5"/>
      <c r="B89" s="5"/>
      <c r="C89" s="33" t="s">
        <v>46</v>
      </c>
      <c r="D89" s="89">
        <v>0</v>
      </c>
      <c r="E89" s="94">
        <f t="shared" si="4"/>
        <v>0</v>
      </c>
      <c r="G89" s="5"/>
      <c r="H89" s="5"/>
    </row>
    <row r="90" spans="1:8" x14ac:dyDescent="0.25">
      <c r="A90" s="5"/>
      <c r="B90" s="5"/>
      <c r="F90" s="5"/>
      <c r="G90" s="5"/>
      <c r="H90" s="5"/>
    </row>
    <row r="91" spans="1:8" x14ac:dyDescent="0.25">
      <c r="A91" s="5"/>
      <c r="B91" s="5"/>
      <c r="F91" s="5"/>
      <c r="G91" s="5"/>
      <c r="H91" s="5"/>
    </row>
    <row r="92" spans="1:8" x14ac:dyDescent="0.25">
      <c r="A92" s="5"/>
      <c r="B92" s="5"/>
      <c r="F92" s="5"/>
      <c r="G92" s="5"/>
      <c r="H92" s="5"/>
    </row>
    <row r="93" spans="1:8" x14ac:dyDescent="0.25">
      <c r="A93" s="5"/>
      <c r="B93" s="5"/>
      <c r="F93" s="5"/>
      <c r="G93" s="5"/>
      <c r="H93" s="5"/>
    </row>
    <row r="94" spans="1:8" x14ac:dyDescent="0.25">
      <c r="A94" s="5"/>
      <c r="B94" s="5"/>
      <c r="F94" s="5"/>
      <c r="G94" s="5"/>
      <c r="H94" s="5"/>
    </row>
    <row r="95" spans="1:8" x14ac:dyDescent="0.25">
      <c r="A95" s="5"/>
      <c r="B95" s="5"/>
      <c r="C95" s="5"/>
      <c r="D95" s="5"/>
      <c r="E95" s="5"/>
      <c r="F95" s="5"/>
      <c r="G95" s="5"/>
      <c r="H95" s="5"/>
    </row>
  </sheetData>
  <sheetProtection password="DC66" sheet="1" objects="1" scenarios="1"/>
  <protectedRanges>
    <protectedRange sqref="B10:G13 E15:E25 C31:C42 D78:D89" name="Range1"/>
  </protectedRanges>
  <mergeCells count="14">
    <mergeCell ref="A1:H4"/>
    <mergeCell ref="A66:H66"/>
    <mergeCell ref="A48:H56"/>
    <mergeCell ref="A5:H5"/>
    <mergeCell ref="A7:H7"/>
    <mergeCell ref="A6:H6"/>
    <mergeCell ref="C10:D10"/>
    <mergeCell ref="F10:G10"/>
    <mergeCell ref="C11:D11"/>
    <mergeCell ref="F11:G11"/>
    <mergeCell ref="C12:D12"/>
    <mergeCell ref="F12:G12"/>
    <mergeCell ref="C13:D13"/>
    <mergeCell ref="F13:G13"/>
  </mergeCells>
  <phoneticPr fontId="8" type="noConversion"/>
  <printOptions horizontalCentered="1"/>
  <pageMargins left="0.5" right="0.5" top="0.69" bottom="0.75" header="0.5" footer="0.5"/>
  <pageSetup orientation="portrait" r:id="rId1"/>
  <headerFooter alignWithMargins="0"/>
  <rowBreaks count="1" manualBreakCount="1">
    <brk id="56" max="7" man="1"/>
  </rowBreaks>
  <ignoredErrors>
    <ignoredError sqref="D34:D35 D32 D36 D39:D40 D41"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202"/>
  <sheetViews>
    <sheetView topLeftCell="A40" zoomScaleNormal="50" zoomScaleSheetLayoutView="50" workbookViewId="0">
      <selection activeCell="I47" sqref="I47:I48"/>
    </sheetView>
  </sheetViews>
  <sheetFormatPr defaultColWidth="9.109375" defaultRowHeight="13.2" x14ac:dyDescent="0.25"/>
  <cols>
    <col min="1" max="1" width="9.109375" style="1"/>
    <col min="2" max="2" width="13" style="1" customWidth="1"/>
    <col min="3" max="3" width="11.44140625" style="1" customWidth="1"/>
    <col min="4" max="4" width="10.88671875" style="1" customWidth="1"/>
    <col min="5" max="5" width="12.5546875" style="1" customWidth="1"/>
    <col min="6" max="6" width="13.5546875" style="1" customWidth="1"/>
    <col min="7" max="7" width="11.5546875" style="1" bestFit="1" customWidth="1"/>
    <col min="8" max="16384" width="9.109375" style="1"/>
  </cols>
  <sheetData>
    <row r="1" spans="1:9" x14ac:dyDescent="0.25">
      <c r="A1" s="126" t="s">
        <v>97</v>
      </c>
      <c r="B1" s="126"/>
      <c r="C1" s="126"/>
      <c r="D1" s="126"/>
      <c r="E1" s="126"/>
      <c r="F1" s="126"/>
      <c r="G1" s="126"/>
      <c r="H1" s="126"/>
      <c r="I1" s="62"/>
    </row>
    <row r="2" spans="1:9" x14ac:dyDescent="0.25">
      <c r="A2" s="126"/>
      <c r="B2" s="126"/>
      <c r="C2" s="126"/>
      <c r="D2" s="126"/>
      <c r="E2" s="126"/>
      <c r="F2" s="126"/>
      <c r="G2" s="126"/>
      <c r="H2" s="126"/>
      <c r="I2" s="63"/>
    </row>
    <row r="3" spans="1:9" x14ac:dyDescent="0.25">
      <c r="A3" s="126"/>
      <c r="B3" s="126"/>
      <c r="C3" s="126"/>
      <c r="D3" s="126"/>
      <c r="E3" s="126"/>
      <c r="F3" s="126"/>
      <c r="G3" s="126"/>
      <c r="H3" s="126"/>
      <c r="I3" s="63"/>
    </row>
    <row r="4" spans="1:9" x14ac:dyDescent="0.25">
      <c r="A4" s="126"/>
      <c r="B4" s="126"/>
      <c r="C4" s="126"/>
      <c r="D4" s="126"/>
      <c r="E4" s="126"/>
      <c r="F4" s="126"/>
      <c r="G4" s="126"/>
      <c r="H4" s="126"/>
      <c r="I4" s="62"/>
    </row>
    <row r="5" spans="1:9" ht="11.25" customHeight="1" x14ac:dyDescent="0.25">
      <c r="A5" s="129"/>
      <c r="B5" s="129"/>
      <c r="C5" s="129"/>
      <c r="D5" s="129"/>
      <c r="E5" s="129"/>
      <c r="F5" s="129"/>
      <c r="G5" s="129"/>
      <c r="H5" s="129"/>
      <c r="I5" s="62"/>
    </row>
    <row r="6" spans="1:9" ht="13.8" x14ac:dyDescent="0.25">
      <c r="A6" s="131" t="s">
        <v>99</v>
      </c>
      <c r="B6" s="131"/>
      <c r="C6" s="131"/>
      <c r="D6" s="131"/>
      <c r="E6" s="131"/>
      <c r="F6" s="131"/>
      <c r="G6" s="131"/>
      <c r="H6" s="131"/>
      <c r="I6" s="62"/>
    </row>
    <row r="7" spans="1:9" x14ac:dyDescent="0.25">
      <c r="A7" s="130" t="s">
        <v>109</v>
      </c>
      <c r="B7" s="130"/>
      <c r="C7" s="130"/>
      <c r="D7" s="130"/>
      <c r="E7" s="130"/>
      <c r="F7" s="130"/>
      <c r="G7" s="130"/>
      <c r="H7" s="130"/>
      <c r="I7" s="64"/>
    </row>
    <row r="8" spans="1:9" ht="7.5" customHeight="1" thickBot="1" x14ac:dyDescent="0.3"/>
    <row r="9" spans="1:9" s="11" customFormat="1" x14ac:dyDescent="0.25">
      <c r="B9" s="115" t="s">
        <v>111</v>
      </c>
      <c r="C9" s="132"/>
      <c r="D9" s="132"/>
      <c r="E9" s="118" t="s">
        <v>113</v>
      </c>
      <c r="F9" s="132"/>
      <c r="G9" s="133"/>
    </row>
    <row r="10" spans="1:9" s="11" customFormat="1" x14ac:dyDescent="0.25">
      <c r="B10" s="116" t="s">
        <v>117</v>
      </c>
      <c r="C10" s="134"/>
      <c r="D10" s="134"/>
      <c r="E10" s="119" t="s">
        <v>112</v>
      </c>
      <c r="F10" s="134"/>
      <c r="G10" s="135"/>
    </row>
    <row r="11" spans="1:9" s="11" customFormat="1" x14ac:dyDescent="0.25">
      <c r="B11" s="116" t="s">
        <v>114</v>
      </c>
      <c r="C11" s="134"/>
      <c r="D11" s="134"/>
      <c r="E11" s="119" t="s">
        <v>116</v>
      </c>
      <c r="F11" s="134"/>
      <c r="G11" s="135"/>
    </row>
    <row r="12" spans="1:9" s="11" customFormat="1" ht="13.8" thickBot="1" x14ac:dyDescent="0.3">
      <c r="B12" s="117" t="s">
        <v>115</v>
      </c>
      <c r="C12" s="136"/>
      <c r="D12" s="137"/>
      <c r="E12" s="120" t="s">
        <v>115</v>
      </c>
      <c r="F12" s="136"/>
      <c r="G12" s="138"/>
    </row>
    <row r="13" spans="1:9" x14ac:dyDescent="0.25">
      <c r="F13" s="121"/>
    </row>
    <row r="14" spans="1:9" x14ac:dyDescent="0.25">
      <c r="B14" s="1" t="s">
        <v>2</v>
      </c>
      <c r="F14" s="80" t="s">
        <v>12</v>
      </c>
    </row>
    <row r="15" spans="1:9" x14ac:dyDescent="0.25">
      <c r="B15" s="1" t="s">
        <v>3</v>
      </c>
      <c r="F15" s="80" t="s">
        <v>50</v>
      </c>
    </row>
    <row r="16" spans="1:9" x14ac:dyDescent="0.25">
      <c r="B16" s="1" t="s">
        <v>51</v>
      </c>
      <c r="F16" s="75">
        <v>2</v>
      </c>
    </row>
    <row r="17" spans="1:9" x14ac:dyDescent="0.25">
      <c r="B17" s="1" t="s">
        <v>7</v>
      </c>
      <c r="F17" s="75">
        <v>7.5</v>
      </c>
      <c r="G17" s="1" t="s">
        <v>16</v>
      </c>
    </row>
    <row r="18" spans="1:9" x14ac:dyDescent="0.25">
      <c r="B18" s="1" t="s">
        <v>52</v>
      </c>
      <c r="F18" s="76">
        <f>F16*F17</f>
        <v>15</v>
      </c>
      <c r="G18" s="1" t="s">
        <v>16</v>
      </c>
    </row>
    <row r="19" spans="1:9" x14ac:dyDescent="0.25">
      <c r="B19" s="1" t="s">
        <v>53</v>
      </c>
      <c r="F19" s="77">
        <v>100</v>
      </c>
      <c r="G19" s="1" t="s">
        <v>17</v>
      </c>
    </row>
    <row r="20" spans="1:9" x14ac:dyDescent="0.25">
      <c r="B20" s="1" t="s">
        <v>54</v>
      </c>
      <c r="F20" s="77">
        <v>120</v>
      </c>
      <c r="G20" s="1" t="s">
        <v>17</v>
      </c>
    </row>
    <row r="21" spans="1:9" x14ac:dyDescent="0.25">
      <c r="B21" s="65" t="s">
        <v>92</v>
      </c>
      <c r="F21" s="78">
        <v>80</v>
      </c>
      <c r="G21" s="1" t="s">
        <v>15</v>
      </c>
    </row>
    <row r="22" spans="1:9" x14ac:dyDescent="0.25">
      <c r="B22" s="1" t="s">
        <v>55</v>
      </c>
      <c r="F22" s="79">
        <v>7.3999999999999996E-2</v>
      </c>
      <c r="G22" s="1" t="s">
        <v>18</v>
      </c>
    </row>
    <row r="23" spans="1:9" x14ac:dyDescent="0.25">
      <c r="B23" s="1" t="s">
        <v>56</v>
      </c>
      <c r="F23" s="78">
        <v>18</v>
      </c>
      <c r="G23" s="1" t="s">
        <v>19</v>
      </c>
    </row>
    <row r="24" spans="1:9" x14ac:dyDescent="0.25">
      <c r="C24" s="1" t="s">
        <v>57</v>
      </c>
    </row>
    <row r="25" spans="1:9" x14ac:dyDescent="0.25">
      <c r="B25" s="37"/>
      <c r="C25" s="38"/>
      <c r="D25" s="140"/>
      <c r="E25" s="140"/>
      <c r="F25" s="140"/>
      <c r="G25" s="141"/>
    </row>
    <row r="26" spans="1:9" x14ac:dyDescent="0.25">
      <c r="B26" s="27"/>
      <c r="C26" s="4" t="s">
        <v>20</v>
      </c>
      <c r="D26" s="143" t="s">
        <v>25</v>
      </c>
      <c r="E26" s="143"/>
      <c r="F26" s="144" t="s">
        <v>73</v>
      </c>
      <c r="G26" s="145"/>
    </row>
    <row r="27" spans="1:9" x14ac:dyDescent="0.25">
      <c r="B27" s="27"/>
      <c r="C27" s="4" t="s">
        <v>23</v>
      </c>
      <c r="D27" s="4" t="s">
        <v>58</v>
      </c>
      <c r="E27" s="4" t="s">
        <v>25</v>
      </c>
      <c r="F27" s="4" t="s">
        <v>59</v>
      </c>
      <c r="G27" s="28" t="s">
        <v>22</v>
      </c>
      <c r="I27" s="5"/>
    </row>
    <row r="28" spans="1:9" x14ac:dyDescent="0.25">
      <c r="B28" s="27"/>
      <c r="C28" s="4" t="s">
        <v>27</v>
      </c>
      <c r="D28" s="4" t="s">
        <v>60</v>
      </c>
      <c r="E28" s="4" t="s">
        <v>61</v>
      </c>
      <c r="F28" s="4" t="s">
        <v>62</v>
      </c>
      <c r="G28" s="28" t="s">
        <v>63</v>
      </c>
    </row>
    <row r="29" spans="1:9" ht="12" customHeight="1" thickBot="1" x14ac:dyDescent="0.3">
      <c r="A29" s="5"/>
      <c r="B29" s="67" t="s">
        <v>30</v>
      </c>
      <c r="C29" s="43" t="s">
        <v>31</v>
      </c>
      <c r="D29" s="43" t="s">
        <v>34</v>
      </c>
      <c r="E29" s="43" t="s">
        <v>64</v>
      </c>
      <c r="F29" s="43" t="s">
        <v>65</v>
      </c>
      <c r="G29" s="68" t="s">
        <v>64</v>
      </c>
      <c r="H29" s="5"/>
    </row>
    <row r="30" spans="1:9" ht="13.8" thickTop="1" x14ac:dyDescent="0.25">
      <c r="B30" s="69" t="s">
        <v>35</v>
      </c>
      <c r="C30" s="81">
        <v>30</v>
      </c>
      <c r="D30" s="70">
        <f t="shared" ref="D30:D41" si="0">IF((D91/$F$62)=0,0,VLOOKUP((D91/$F$62),$B$107:$C$209,2))</f>
        <v>8.3333332999999996E-2</v>
      </c>
      <c r="E30" s="83">
        <f t="shared" ref="E30:E41" si="1">D30*24*($F$62/F73)</f>
        <v>5.7163931174626574</v>
      </c>
      <c r="F30" s="83">
        <f t="shared" ref="F30:F41" si="2">$F$63/F73</f>
        <v>4.4540229885057476</v>
      </c>
      <c r="G30" s="84">
        <f t="shared" ref="G30:G41" si="3">E91/F73</f>
        <v>7.1193103448275838</v>
      </c>
    </row>
    <row r="31" spans="1:9" x14ac:dyDescent="0.25">
      <c r="B31" s="71" t="s">
        <v>36</v>
      </c>
      <c r="C31" s="82">
        <v>30</v>
      </c>
      <c r="D31" s="34">
        <f t="shared" si="0"/>
        <v>8.3333332999999996E-2</v>
      </c>
      <c r="E31" s="85">
        <f t="shared" si="1"/>
        <v>5.556717332058672</v>
      </c>
      <c r="F31" s="85">
        <f t="shared" si="2"/>
        <v>4.3296089385474854</v>
      </c>
      <c r="G31" s="86">
        <f t="shared" si="3"/>
        <v>6.9204469273742992</v>
      </c>
    </row>
    <row r="32" spans="1:9" x14ac:dyDescent="0.25">
      <c r="B32" s="71" t="s">
        <v>37</v>
      </c>
      <c r="C32" s="82">
        <v>30</v>
      </c>
      <c r="D32" s="34">
        <f t="shared" si="0"/>
        <v>8.3333332999999996E-2</v>
      </c>
      <c r="E32" s="85">
        <f t="shared" si="1"/>
        <v>3.8403567661718241</v>
      </c>
      <c r="F32" s="85">
        <f t="shared" si="2"/>
        <v>2.9922779922779927</v>
      </c>
      <c r="G32" s="86">
        <f t="shared" si="3"/>
        <v>4.782857142857142</v>
      </c>
    </row>
    <row r="33" spans="1:9" x14ac:dyDescent="0.25">
      <c r="B33" s="71" t="s">
        <v>38</v>
      </c>
      <c r="C33" s="82">
        <v>30</v>
      </c>
      <c r="D33" s="34">
        <f t="shared" si="0"/>
        <v>8.3333332999999996E-2</v>
      </c>
      <c r="E33" s="85">
        <f t="shared" si="1"/>
        <v>3.1377047395536359</v>
      </c>
      <c r="F33" s="85">
        <f t="shared" si="2"/>
        <v>2.4447949526813884</v>
      </c>
      <c r="G33" s="86">
        <f t="shared" si="3"/>
        <v>3.9077602523659301</v>
      </c>
    </row>
    <row r="34" spans="1:9" x14ac:dyDescent="0.25">
      <c r="B34" s="71" t="s">
        <v>39</v>
      </c>
      <c r="C34" s="82">
        <v>30</v>
      </c>
      <c r="D34" s="34">
        <f t="shared" si="0"/>
        <v>8.3333332999999996E-2</v>
      </c>
      <c r="E34" s="85">
        <f t="shared" si="1"/>
        <v>2.385257559804562</v>
      </c>
      <c r="F34" s="85">
        <f t="shared" si="2"/>
        <v>1.8585131894484412</v>
      </c>
      <c r="G34" s="86">
        <f t="shared" si="3"/>
        <v>2.9706474820143876</v>
      </c>
    </row>
    <row r="35" spans="1:9" x14ac:dyDescent="0.25">
      <c r="B35" s="71" t="s">
        <v>40</v>
      </c>
      <c r="C35" s="82">
        <v>30</v>
      </c>
      <c r="D35" s="34">
        <f t="shared" si="0"/>
        <v>8.3333332999999996E-2</v>
      </c>
      <c r="E35" s="85">
        <f t="shared" si="1"/>
        <v>2.1298766647505407</v>
      </c>
      <c r="F35" s="85">
        <f t="shared" si="2"/>
        <v>1.6595289079229125</v>
      </c>
      <c r="G35" s="86">
        <f t="shared" si="3"/>
        <v>2.6525910064239824</v>
      </c>
    </row>
    <row r="36" spans="1:9" x14ac:dyDescent="0.25">
      <c r="B36" s="71" t="s">
        <v>41</v>
      </c>
      <c r="C36" s="82">
        <v>50</v>
      </c>
      <c r="D36" s="34">
        <f t="shared" si="0"/>
        <v>0.14583333300000001</v>
      </c>
      <c r="E36" s="85">
        <f t="shared" si="1"/>
        <v>3.5450951267848003</v>
      </c>
      <c r="F36" s="85">
        <f t="shared" si="2"/>
        <v>1.5784114052953158</v>
      </c>
      <c r="G36" s="86">
        <f t="shared" si="3"/>
        <v>4.2048879837067199</v>
      </c>
    </row>
    <row r="37" spans="1:9" x14ac:dyDescent="0.25">
      <c r="B37" s="71" t="s">
        <v>42</v>
      </c>
      <c r="C37" s="82">
        <v>50</v>
      </c>
      <c r="D37" s="34">
        <f t="shared" si="0"/>
        <v>0.14583333300000001</v>
      </c>
      <c r="E37" s="85">
        <f t="shared" si="1"/>
        <v>3.7433154994652402</v>
      </c>
      <c r="F37" s="85">
        <f t="shared" si="2"/>
        <v>1.6666666666666665</v>
      </c>
      <c r="G37" s="86">
        <f t="shared" si="3"/>
        <v>4.4399999999999986</v>
      </c>
    </row>
    <row r="38" spans="1:9" x14ac:dyDescent="0.25">
      <c r="B38" s="71" t="s">
        <v>43</v>
      </c>
      <c r="C38" s="82">
        <v>50</v>
      </c>
      <c r="D38" s="34">
        <f t="shared" si="0"/>
        <v>0.14583333300000001</v>
      </c>
      <c r="E38" s="85">
        <f t="shared" si="1"/>
        <v>4.308519077354795</v>
      </c>
      <c r="F38" s="85">
        <f t="shared" si="2"/>
        <v>1.9183168316831689</v>
      </c>
      <c r="G38" s="86">
        <f t="shared" si="3"/>
        <v>5.1103960396039607</v>
      </c>
    </row>
    <row r="39" spans="1:9" x14ac:dyDescent="0.25">
      <c r="B39" s="71" t="s">
        <v>44</v>
      </c>
      <c r="C39" s="82">
        <v>50</v>
      </c>
      <c r="D39" s="34">
        <f t="shared" si="0"/>
        <v>0.14583333300000001</v>
      </c>
      <c r="E39" s="85">
        <f t="shared" si="1"/>
        <v>5.372350948306595</v>
      </c>
      <c r="F39" s="85">
        <f t="shared" si="2"/>
        <v>2.3919753086419751</v>
      </c>
      <c r="G39" s="86">
        <f t="shared" si="3"/>
        <v>6.37222222222222</v>
      </c>
    </row>
    <row r="40" spans="1:9" x14ac:dyDescent="0.25">
      <c r="B40" s="71" t="s">
        <v>45</v>
      </c>
      <c r="C40" s="82">
        <v>50</v>
      </c>
      <c r="D40" s="34">
        <f t="shared" si="0"/>
        <v>0.14583333300000001</v>
      </c>
      <c r="E40" s="85">
        <f t="shared" si="1"/>
        <v>7.6010554901805092</v>
      </c>
      <c r="F40" s="85">
        <f t="shared" si="2"/>
        <v>3.3842794759825328</v>
      </c>
      <c r="G40" s="86">
        <f t="shared" si="3"/>
        <v>9.0157205240174658</v>
      </c>
    </row>
    <row r="41" spans="1:9" x14ac:dyDescent="0.25">
      <c r="B41" s="71" t="s">
        <v>46</v>
      </c>
      <c r="C41" s="82">
        <v>50</v>
      </c>
      <c r="D41" s="34">
        <f t="shared" si="0"/>
        <v>0.14583333300000001</v>
      </c>
      <c r="E41" s="85">
        <f t="shared" si="1"/>
        <v>9.6702317069518724</v>
      </c>
      <c r="F41" s="85">
        <f t="shared" si="2"/>
        <v>4.3055555555555554</v>
      </c>
      <c r="G41" s="86">
        <f t="shared" si="3"/>
        <v>11.469999999999997</v>
      </c>
    </row>
    <row r="42" spans="1:9" ht="7.5" customHeight="1" x14ac:dyDescent="0.25">
      <c r="A42" s="5"/>
      <c r="B42" s="5"/>
      <c r="C42" s="5"/>
      <c r="D42" s="5"/>
      <c r="E42" s="5"/>
      <c r="F42" s="5"/>
      <c r="G42" s="5"/>
      <c r="H42" s="5"/>
      <c r="I42" s="5"/>
    </row>
    <row r="43" spans="1:9" x14ac:dyDescent="0.25">
      <c r="B43" s="1" t="s">
        <v>66</v>
      </c>
    </row>
    <row r="45" spans="1:9" x14ac:dyDescent="0.25">
      <c r="B45" s="142" t="s">
        <v>103</v>
      </c>
      <c r="C45" s="142"/>
      <c r="D45" s="142"/>
      <c r="E45" s="142"/>
      <c r="F45" s="142"/>
      <c r="G45" s="142"/>
    </row>
    <row r="46" spans="1:9" x14ac:dyDescent="0.25">
      <c r="B46" s="142"/>
      <c r="C46" s="142"/>
      <c r="D46" s="142"/>
      <c r="E46" s="142"/>
      <c r="F46" s="142"/>
      <c r="G46" s="142"/>
    </row>
    <row r="47" spans="1:9" x14ac:dyDescent="0.25">
      <c r="B47" s="142"/>
      <c r="C47" s="142"/>
      <c r="D47" s="142"/>
      <c r="E47" s="142"/>
      <c r="F47" s="142"/>
      <c r="G47" s="142"/>
    </row>
    <row r="48" spans="1:9" x14ac:dyDescent="0.25">
      <c r="B48" s="142"/>
      <c r="C48" s="142"/>
      <c r="D48" s="142"/>
      <c r="E48" s="142"/>
      <c r="F48" s="142"/>
      <c r="G48" s="142"/>
    </row>
    <row r="49" spans="1:9" x14ac:dyDescent="0.25">
      <c r="B49" s="142"/>
      <c r="C49" s="142"/>
      <c r="D49" s="142"/>
      <c r="E49" s="142"/>
      <c r="F49" s="142"/>
      <c r="G49" s="142"/>
    </row>
    <row r="50" spans="1:9" x14ac:dyDescent="0.25">
      <c r="B50" s="142"/>
      <c r="C50" s="142"/>
      <c r="D50" s="142"/>
      <c r="E50" s="142"/>
      <c r="F50" s="142"/>
      <c r="G50" s="142"/>
    </row>
    <row r="51" spans="1:9" x14ac:dyDescent="0.25">
      <c r="B51" s="142"/>
      <c r="C51" s="142"/>
      <c r="D51" s="142"/>
      <c r="E51" s="142"/>
      <c r="F51" s="142"/>
      <c r="G51" s="142"/>
    </row>
    <row r="52" spans="1:9" x14ac:dyDescent="0.25">
      <c r="B52" s="142"/>
      <c r="C52" s="142"/>
      <c r="D52" s="142"/>
      <c r="E52" s="142"/>
      <c r="F52" s="142"/>
      <c r="G52" s="142"/>
    </row>
    <row r="53" spans="1:9" x14ac:dyDescent="0.25">
      <c r="B53" s="142"/>
      <c r="C53" s="142"/>
      <c r="D53" s="142"/>
      <c r="E53" s="142"/>
      <c r="F53" s="142"/>
      <c r="G53" s="142"/>
    </row>
    <row r="54" spans="1:9" x14ac:dyDescent="0.25">
      <c r="B54" s="142"/>
      <c r="C54" s="142"/>
      <c r="D54" s="142"/>
      <c r="E54" s="142"/>
      <c r="F54" s="142"/>
      <c r="G54" s="142"/>
    </row>
    <row r="55" spans="1:9" x14ac:dyDescent="0.25">
      <c r="B55" s="1" t="s">
        <v>0</v>
      </c>
      <c r="E55" s="113">
        <f>C10</f>
        <v>0</v>
      </c>
    </row>
    <row r="56" spans="1:9" x14ac:dyDescent="0.25">
      <c r="B56" s="1" t="s">
        <v>1</v>
      </c>
      <c r="E56" s="113">
        <f>C12</f>
        <v>0</v>
      </c>
    </row>
    <row r="57" spans="1:9" x14ac:dyDescent="0.25">
      <c r="B57" s="1" t="s">
        <v>2</v>
      </c>
      <c r="E57" s="124" t="str">
        <f>F14</f>
        <v>Example</v>
      </c>
    </row>
    <row r="58" spans="1:9" x14ac:dyDescent="0.25">
      <c r="B58" s="1" t="s">
        <v>3</v>
      </c>
      <c r="E58" s="124" t="str">
        <f>F15</f>
        <v>Citrus</v>
      </c>
    </row>
    <row r="60" spans="1:9" x14ac:dyDescent="0.25">
      <c r="A60" s="139" t="s">
        <v>67</v>
      </c>
      <c r="B60" s="139"/>
      <c r="C60" s="139"/>
      <c r="D60" s="139"/>
      <c r="E60" s="139"/>
      <c r="F60" s="139"/>
      <c r="G60" s="139"/>
      <c r="H60" s="139"/>
    </row>
    <row r="61" spans="1:9" x14ac:dyDescent="0.25">
      <c r="A61" s="18"/>
      <c r="B61" s="18"/>
      <c r="C61" s="18"/>
      <c r="D61" s="18"/>
      <c r="E61" s="18"/>
      <c r="F61" s="18"/>
      <c r="G61" s="18"/>
      <c r="H61" s="18"/>
    </row>
    <row r="62" spans="1:9" x14ac:dyDescent="0.25">
      <c r="A62" s="5"/>
      <c r="B62" s="1" t="s">
        <v>68</v>
      </c>
      <c r="F62" s="74">
        <f>IF(F19&gt;F20,F18*F20/F19,F18)*F21/100</f>
        <v>12</v>
      </c>
      <c r="G62" s="1" t="s">
        <v>16</v>
      </c>
      <c r="H62" s="5"/>
    </row>
    <row r="63" spans="1:9" x14ac:dyDescent="0.25">
      <c r="A63" s="5"/>
      <c r="B63" s="1" t="s">
        <v>69</v>
      </c>
      <c r="F63" s="74">
        <f>(0.25/12)*F20*7.48</f>
        <v>18.700000000000003</v>
      </c>
      <c r="G63" s="1" t="s">
        <v>70</v>
      </c>
      <c r="H63" s="5"/>
    </row>
    <row r="64" spans="1:9" x14ac:dyDescent="0.25">
      <c r="A64" s="5"/>
      <c r="B64" s="5"/>
      <c r="C64" s="5"/>
      <c r="D64" s="5"/>
      <c r="E64" s="5"/>
      <c r="F64" s="5"/>
      <c r="G64" s="5"/>
      <c r="H64" s="5"/>
      <c r="I64" s="62"/>
    </row>
    <row r="65" spans="2:9" x14ac:dyDescent="0.25">
      <c r="B65" s="1" t="s">
        <v>107</v>
      </c>
      <c r="I65" s="5"/>
    </row>
    <row r="66" spans="2:9" x14ac:dyDescent="0.25">
      <c r="B66" s="1" t="s">
        <v>71</v>
      </c>
    </row>
    <row r="67" spans="2:9" x14ac:dyDescent="0.25">
      <c r="B67" s="1" t="s">
        <v>93</v>
      </c>
    </row>
    <row r="68" spans="2:9" x14ac:dyDescent="0.25">
      <c r="I68" s="5"/>
    </row>
    <row r="70" spans="2:9" x14ac:dyDescent="0.25">
      <c r="C70" s="37"/>
      <c r="D70" s="25" t="s">
        <v>24</v>
      </c>
      <c r="E70" s="25" t="s">
        <v>24</v>
      </c>
      <c r="F70" s="66" t="s">
        <v>24</v>
      </c>
    </row>
    <row r="71" spans="2:9" x14ac:dyDescent="0.25">
      <c r="C71" s="27"/>
      <c r="D71" s="4" t="s">
        <v>28</v>
      </c>
      <c r="E71" s="4" t="s">
        <v>28</v>
      </c>
      <c r="F71" s="28" t="s">
        <v>28</v>
      </c>
    </row>
    <row r="72" spans="2:9" ht="13.8" thickBot="1" x14ac:dyDescent="0.3">
      <c r="C72" s="67" t="s">
        <v>30</v>
      </c>
      <c r="D72" s="43" t="s">
        <v>48</v>
      </c>
      <c r="E72" s="43" t="s">
        <v>32</v>
      </c>
      <c r="F72" s="68" t="s">
        <v>72</v>
      </c>
    </row>
    <row r="73" spans="2:9" ht="13.8" thickTop="1" x14ac:dyDescent="0.25">
      <c r="C73" s="69" t="s">
        <v>35</v>
      </c>
      <c r="D73" s="87">
        <v>1.74</v>
      </c>
      <c r="E73" s="88">
        <f>D73/31</f>
        <v>5.6129032258064517E-2</v>
      </c>
      <c r="F73" s="91">
        <f t="shared" ref="F73:F84" si="4">(E73/12)*$F$20*7.48</f>
        <v>4.1984516129032263</v>
      </c>
    </row>
    <row r="74" spans="2:9" x14ac:dyDescent="0.25">
      <c r="C74" s="71" t="s">
        <v>36</v>
      </c>
      <c r="D74" s="89">
        <v>1.79</v>
      </c>
      <c r="E74" s="90">
        <f t="shared" ref="E74:E84" si="5">D74/31</f>
        <v>5.7741935483870972E-2</v>
      </c>
      <c r="F74" s="92">
        <f t="shared" si="4"/>
        <v>4.3190967741935493</v>
      </c>
    </row>
    <row r="75" spans="2:9" x14ac:dyDescent="0.25">
      <c r="C75" s="71" t="s">
        <v>37</v>
      </c>
      <c r="D75" s="89">
        <v>2.59</v>
      </c>
      <c r="E75" s="90">
        <f t="shared" si="5"/>
        <v>8.3548387096774188E-2</v>
      </c>
      <c r="F75" s="92">
        <f t="shared" si="4"/>
        <v>6.24941935483871</v>
      </c>
    </row>
    <row r="76" spans="2:9" x14ac:dyDescent="0.25">
      <c r="C76" s="71" t="s">
        <v>38</v>
      </c>
      <c r="D76" s="89">
        <v>3.17</v>
      </c>
      <c r="E76" s="90">
        <f t="shared" si="5"/>
        <v>0.10225806451612902</v>
      </c>
      <c r="F76" s="92">
        <f t="shared" si="4"/>
        <v>7.6489032258064515</v>
      </c>
      <c r="I76" s="5"/>
    </row>
    <row r="77" spans="2:9" x14ac:dyDescent="0.25">
      <c r="C77" s="71" t="s">
        <v>39</v>
      </c>
      <c r="D77" s="89">
        <v>4.17</v>
      </c>
      <c r="E77" s="90">
        <f t="shared" si="5"/>
        <v>0.13451612903225807</v>
      </c>
      <c r="F77" s="92">
        <f t="shared" si="4"/>
        <v>10.061806451612904</v>
      </c>
    </row>
    <row r="78" spans="2:9" x14ac:dyDescent="0.25">
      <c r="C78" s="71" t="s">
        <v>40</v>
      </c>
      <c r="D78" s="89">
        <v>4.67</v>
      </c>
      <c r="E78" s="90">
        <f t="shared" si="5"/>
        <v>0.15064516129032257</v>
      </c>
      <c r="F78" s="92">
        <f t="shared" si="4"/>
        <v>11.268258064516129</v>
      </c>
    </row>
    <row r="79" spans="2:9" x14ac:dyDescent="0.25">
      <c r="C79" s="71" t="s">
        <v>41</v>
      </c>
      <c r="D79" s="89">
        <v>4.91</v>
      </c>
      <c r="E79" s="90">
        <f t="shared" si="5"/>
        <v>0.15838709677419355</v>
      </c>
      <c r="F79" s="92">
        <f t="shared" si="4"/>
        <v>11.847354838709679</v>
      </c>
    </row>
    <row r="80" spans="2:9" x14ac:dyDescent="0.25">
      <c r="C80" s="71" t="s">
        <v>42</v>
      </c>
      <c r="D80" s="89">
        <v>4.6500000000000004</v>
      </c>
      <c r="E80" s="90">
        <f t="shared" si="5"/>
        <v>0.15000000000000002</v>
      </c>
      <c r="F80" s="92">
        <f t="shared" si="4"/>
        <v>11.220000000000002</v>
      </c>
    </row>
    <row r="81" spans="3:9" x14ac:dyDescent="0.25">
      <c r="C81" s="71" t="s">
        <v>43</v>
      </c>
      <c r="D81" s="89">
        <v>4.04</v>
      </c>
      <c r="E81" s="90">
        <f t="shared" si="5"/>
        <v>0.13032258064516128</v>
      </c>
      <c r="F81" s="92">
        <f t="shared" si="4"/>
        <v>9.7481290322580634</v>
      </c>
    </row>
    <row r="82" spans="3:9" x14ac:dyDescent="0.25">
      <c r="C82" s="71" t="s">
        <v>44</v>
      </c>
      <c r="D82" s="89">
        <v>3.24</v>
      </c>
      <c r="E82" s="90">
        <f>D82/31</f>
        <v>0.10451612903225807</v>
      </c>
      <c r="F82" s="92">
        <f t="shared" si="4"/>
        <v>7.8178064516129053</v>
      </c>
    </row>
    <row r="83" spans="3:9" x14ac:dyDescent="0.25">
      <c r="C83" s="71" t="s">
        <v>45</v>
      </c>
      <c r="D83" s="89">
        <v>2.29</v>
      </c>
      <c r="E83" s="90">
        <f t="shared" si="5"/>
        <v>7.3870967741935481E-2</v>
      </c>
      <c r="F83" s="92">
        <f t="shared" si="4"/>
        <v>5.5255483870967748</v>
      </c>
    </row>
    <row r="84" spans="3:9" x14ac:dyDescent="0.25">
      <c r="C84" s="71" t="s">
        <v>46</v>
      </c>
      <c r="D84" s="89">
        <v>1.8</v>
      </c>
      <c r="E84" s="90">
        <f t="shared" si="5"/>
        <v>5.8064516129032261E-2</v>
      </c>
      <c r="F84" s="92">
        <f t="shared" si="4"/>
        <v>4.3432258064516134</v>
      </c>
    </row>
    <row r="86" spans="3:9" x14ac:dyDescent="0.25">
      <c r="C86" s="37"/>
      <c r="D86" s="25" t="s">
        <v>25</v>
      </c>
      <c r="E86" s="66" t="s">
        <v>73</v>
      </c>
    </row>
    <row r="87" spans="3:9" x14ac:dyDescent="0.25">
      <c r="C87" s="27"/>
      <c r="D87" s="4" t="s">
        <v>20</v>
      </c>
      <c r="E87" s="28" t="s">
        <v>20</v>
      </c>
    </row>
    <row r="88" spans="3:9" x14ac:dyDescent="0.25">
      <c r="C88" s="27"/>
      <c r="D88" s="4" t="s">
        <v>23</v>
      </c>
      <c r="E88" s="28" t="s">
        <v>23</v>
      </c>
    </row>
    <row r="89" spans="3:9" x14ac:dyDescent="0.25">
      <c r="C89" s="27"/>
      <c r="D89" s="4" t="s">
        <v>27</v>
      </c>
      <c r="E89" s="28" t="s">
        <v>27</v>
      </c>
    </row>
    <row r="90" spans="3:9" ht="13.8" thickBot="1" x14ac:dyDescent="0.3">
      <c r="C90" s="67" t="s">
        <v>30</v>
      </c>
      <c r="D90" s="43" t="s">
        <v>74</v>
      </c>
      <c r="E90" s="68" t="s">
        <v>74</v>
      </c>
    </row>
    <row r="91" spans="3:9" ht="13.8" thickTop="1" x14ac:dyDescent="0.25">
      <c r="C91" s="69" t="s">
        <v>35</v>
      </c>
      <c r="D91" s="83">
        <f t="shared" ref="D91:D102" si="6">IF($F$19&gt;$F$20,$F$20,$F$19)*$F$22*$F$23*7.48*C30/12/100</f>
        <v>24.9084</v>
      </c>
      <c r="E91" s="84">
        <f t="shared" ref="E91:E102" si="7">$F$22*$F$23*$F$20*7.48*C30/12/100</f>
        <v>29.890079999999994</v>
      </c>
      <c r="F91" s="1" t="s">
        <v>57</v>
      </c>
    </row>
    <row r="92" spans="3:9" x14ac:dyDescent="0.25">
      <c r="C92" s="71" t="s">
        <v>36</v>
      </c>
      <c r="D92" s="85">
        <f t="shared" si="6"/>
        <v>24.9084</v>
      </c>
      <c r="E92" s="86">
        <f t="shared" si="7"/>
        <v>29.890079999999994</v>
      </c>
      <c r="F92" s="1" t="s">
        <v>57</v>
      </c>
    </row>
    <row r="93" spans="3:9" x14ac:dyDescent="0.25">
      <c r="C93" s="71" t="s">
        <v>37</v>
      </c>
      <c r="D93" s="85">
        <f t="shared" si="6"/>
        <v>24.9084</v>
      </c>
      <c r="E93" s="86">
        <f t="shared" si="7"/>
        <v>29.890079999999994</v>
      </c>
      <c r="F93" s="1" t="s">
        <v>57</v>
      </c>
    </row>
    <row r="94" spans="3:9" x14ac:dyDescent="0.25">
      <c r="C94" s="71" t="s">
        <v>38</v>
      </c>
      <c r="D94" s="85">
        <f t="shared" si="6"/>
        <v>24.9084</v>
      </c>
      <c r="E94" s="86">
        <f t="shared" si="7"/>
        <v>29.890079999999994</v>
      </c>
      <c r="F94" s="1" t="s">
        <v>57</v>
      </c>
      <c r="I94" s="5"/>
    </row>
    <row r="95" spans="3:9" x14ac:dyDescent="0.25">
      <c r="C95" s="71" t="s">
        <v>39</v>
      </c>
      <c r="D95" s="85">
        <f t="shared" si="6"/>
        <v>24.9084</v>
      </c>
      <c r="E95" s="86">
        <f t="shared" si="7"/>
        <v>29.890079999999994</v>
      </c>
      <c r="F95" s="1" t="s">
        <v>57</v>
      </c>
    </row>
    <row r="96" spans="3:9" x14ac:dyDescent="0.25">
      <c r="C96" s="71" t="s">
        <v>40</v>
      </c>
      <c r="D96" s="85">
        <f t="shared" si="6"/>
        <v>24.9084</v>
      </c>
      <c r="E96" s="86">
        <f t="shared" si="7"/>
        <v>29.890079999999994</v>
      </c>
      <c r="F96" s="1" t="s">
        <v>57</v>
      </c>
    </row>
    <row r="97" spans="2:6" x14ac:dyDescent="0.25">
      <c r="C97" s="71" t="s">
        <v>41</v>
      </c>
      <c r="D97" s="85">
        <f t="shared" si="6"/>
        <v>41.514000000000003</v>
      </c>
      <c r="E97" s="86">
        <f t="shared" si="7"/>
        <v>49.816799999999994</v>
      </c>
      <c r="F97" s="1" t="s">
        <v>57</v>
      </c>
    </row>
    <row r="98" spans="2:6" x14ac:dyDescent="0.25">
      <c r="C98" s="71" t="s">
        <v>42</v>
      </c>
      <c r="D98" s="85">
        <f t="shared" si="6"/>
        <v>41.514000000000003</v>
      </c>
      <c r="E98" s="86">
        <f t="shared" si="7"/>
        <v>49.816799999999994</v>
      </c>
      <c r="F98" s="1" t="s">
        <v>57</v>
      </c>
    </row>
    <row r="99" spans="2:6" x14ac:dyDescent="0.25">
      <c r="C99" s="71" t="s">
        <v>43</v>
      </c>
      <c r="D99" s="85">
        <f t="shared" si="6"/>
        <v>41.514000000000003</v>
      </c>
      <c r="E99" s="86">
        <f t="shared" si="7"/>
        <v>49.816799999999994</v>
      </c>
      <c r="F99" s="1" t="s">
        <v>57</v>
      </c>
    </row>
    <row r="100" spans="2:6" x14ac:dyDescent="0.25">
      <c r="C100" s="71" t="s">
        <v>44</v>
      </c>
      <c r="D100" s="85">
        <f t="shared" si="6"/>
        <v>41.514000000000003</v>
      </c>
      <c r="E100" s="86">
        <f t="shared" si="7"/>
        <v>49.816799999999994</v>
      </c>
      <c r="F100" s="1" t="s">
        <v>57</v>
      </c>
    </row>
    <row r="101" spans="2:6" x14ac:dyDescent="0.25">
      <c r="C101" s="71" t="s">
        <v>45</v>
      </c>
      <c r="D101" s="85">
        <f t="shared" si="6"/>
        <v>41.514000000000003</v>
      </c>
      <c r="E101" s="86">
        <f t="shared" si="7"/>
        <v>49.816799999999994</v>
      </c>
      <c r="F101" s="1" t="s">
        <v>57</v>
      </c>
    </row>
    <row r="102" spans="2:6" x14ac:dyDescent="0.25">
      <c r="C102" s="71" t="s">
        <v>46</v>
      </c>
      <c r="D102" s="85">
        <f t="shared" si="6"/>
        <v>41.514000000000003</v>
      </c>
      <c r="E102" s="86">
        <f t="shared" si="7"/>
        <v>49.816799999999994</v>
      </c>
      <c r="F102" s="1" t="s">
        <v>57</v>
      </c>
    </row>
    <row r="107" spans="2:6" hidden="1" x14ac:dyDescent="0.25">
      <c r="B107" s="1">
        <v>-0.12</v>
      </c>
      <c r="C107" s="1">
        <v>0</v>
      </c>
      <c r="D107" s="72">
        <v>0</v>
      </c>
    </row>
    <row r="108" spans="2:6" hidden="1" x14ac:dyDescent="0.25">
      <c r="B108" s="1">
        <v>0.13</v>
      </c>
      <c r="C108" s="1">
        <v>1.0416666999999999E-2</v>
      </c>
      <c r="D108" s="72">
        <v>1.0416666666666666E-2</v>
      </c>
    </row>
    <row r="109" spans="2:6" hidden="1" x14ac:dyDescent="0.25">
      <c r="B109" s="1">
        <v>0.38</v>
      </c>
      <c r="C109" s="1">
        <v>2.0833332999999999E-2</v>
      </c>
      <c r="D109" s="72">
        <v>2.0833333333333332E-2</v>
      </c>
    </row>
    <row r="110" spans="2:6" hidden="1" x14ac:dyDescent="0.25">
      <c r="B110" s="1">
        <v>0.63</v>
      </c>
      <c r="C110" s="1">
        <v>3.125E-2</v>
      </c>
      <c r="D110" s="72">
        <v>3.125E-2</v>
      </c>
    </row>
    <row r="111" spans="2:6" hidden="1" x14ac:dyDescent="0.25">
      <c r="B111" s="1">
        <v>0.88</v>
      </c>
      <c r="C111" s="1">
        <v>4.1666666999999998E-2</v>
      </c>
      <c r="D111" s="72">
        <v>4.1666666666666664E-2</v>
      </c>
    </row>
    <row r="112" spans="2:6" hidden="1" x14ac:dyDescent="0.25">
      <c r="B112" s="1">
        <v>1.1299999999999999</v>
      </c>
      <c r="C112" s="1">
        <v>5.2083333000000002E-2</v>
      </c>
      <c r="D112" s="72">
        <v>5.2083333333333336E-2</v>
      </c>
    </row>
    <row r="113" spans="2:4" hidden="1" x14ac:dyDescent="0.25">
      <c r="B113" s="1">
        <v>1.38</v>
      </c>
      <c r="C113" s="1">
        <v>6.25E-2</v>
      </c>
      <c r="D113" s="72">
        <v>6.25E-2</v>
      </c>
    </row>
    <row r="114" spans="2:4" hidden="1" x14ac:dyDescent="0.25">
      <c r="B114" s="1">
        <v>1.63</v>
      </c>
      <c r="C114" s="1">
        <v>7.2916667000000004E-2</v>
      </c>
      <c r="D114" s="72">
        <v>7.2916666666666671E-2</v>
      </c>
    </row>
    <row r="115" spans="2:4" hidden="1" x14ac:dyDescent="0.25">
      <c r="B115" s="1">
        <v>1.88</v>
      </c>
      <c r="C115" s="1">
        <v>8.3333332999999996E-2</v>
      </c>
      <c r="D115" s="72">
        <v>8.3333333333333329E-2</v>
      </c>
    </row>
    <row r="116" spans="2:4" hidden="1" x14ac:dyDescent="0.25">
      <c r="B116" s="1">
        <v>2.13</v>
      </c>
      <c r="C116" s="1">
        <v>9.375E-2</v>
      </c>
      <c r="D116" s="72">
        <v>9.375E-2</v>
      </c>
    </row>
    <row r="117" spans="2:4" hidden="1" x14ac:dyDescent="0.25">
      <c r="B117" s="1">
        <v>2.38</v>
      </c>
      <c r="C117" s="1">
        <v>0.104166667</v>
      </c>
      <c r="D117" s="72">
        <v>0.10416666666666667</v>
      </c>
    </row>
    <row r="118" spans="2:4" hidden="1" x14ac:dyDescent="0.25">
      <c r="B118" s="1">
        <v>2.63</v>
      </c>
      <c r="C118" s="1">
        <v>0.114583333</v>
      </c>
      <c r="D118" s="72">
        <v>0.11458333333333333</v>
      </c>
    </row>
    <row r="119" spans="2:4" hidden="1" x14ac:dyDescent="0.25">
      <c r="B119" s="1">
        <v>2.88</v>
      </c>
      <c r="C119" s="1">
        <v>0.125</v>
      </c>
      <c r="D119" s="72">
        <v>0.125</v>
      </c>
    </row>
    <row r="120" spans="2:4" hidden="1" x14ac:dyDescent="0.25">
      <c r="B120" s="1">
        <v>3.13</v>
      </c>
      <c r="C120" s="1">
        <v>0.13541666699999999</v>
      </c>
      <c r="D120" s="72">
        <v>0.13541666666666666</v>
      </c>
    </row>
    <row r="121" spans="2:4" hidden="1" x14ac:dyDescent="0.25">
      <c r="B121" s="1">
        <v>3.38</v>
      </c>
      <c r="C121" s="1">
        <v>0.14583333300000001</v>
      </c>
      <c r="D121" s="72">
        <v>0.14583333333333334</v>
      </c>
    </row>
    <row r="122" spans="2:4" hidden="1" x14ac:dyDescent="0.25">
      <c r="B122" s="1">
        <v>3.63</v>
      </c>
      <c r="C122" s="1">
        <v>0.15625</v>
      </c>
      <c r="D122" s="72">
        <v>0.15625</v>
      </c>
    </row>
    <row r="123" spans="2:4" hidden="1" x14ac:dyDescent="0.25">
      <c r="B123" s="1">
        <v>3.88</v>
      </c>
      <c r="C123" s="1">
        <v>0.16666666699999999</v>
      </c>
      <c r="D123" s="72">
        <v>0.16666666666666666</v>
      </c>
    </row>
    <row r="124" spans="2:4" hidden="1" x14ac:dyDescent="0.25">
      <c r="B124" s="1">
        <v>4.13</v>
      </c>
      <c r="C124" s="1">
        <v>0.17708333300000001</v>
      </c>
      <c r="D124" s="72">
        <v>0.17708333333333334</v>
      </c>
    </row>
    <row r="125" spans="2:4" hidden="1" x14ac:dyDescent="0.25">
      <c r="B125" s="1">
        <v>4.38</v>
      </c>
      <c r="C125" s="1">
        <v>0.1875</v>
      </c>
      <c r="D125" s="72">
        <v>0.1875</v>
      </c>
    </row>
    <row r="126" spans="2:4" hidden="1" x14ac:dyDescent="0.25">
      <c r="B126" s="1">
        <v>4.63</v>
      </c>
      <c r="C126" s="1">
        <v>0.19791666699999999</v>
      </c>
      <c r="D126" s="72">
        <v>0.19791666666666666</v>
      </c>
    </row>
    <row r="127" spans="2:4" hidden="1" x14ac:dyDescent="0.25">
      <c r="B127" s="1">
        <v>4.88</v>
      </c>
      <c r="C127" s="1">
        <v>0.20833333300000001</v>
      </c>
      <c r="D127" s="72">
        <v>0.20833333333333334</v>
      </c>
    </row>
    <row r="128" spans="2:4" hidden="1" x14ac:dyDescent="0.25">
      <c r="B128" s="1">
        <v>5.13</v>
      </c>
      <c r="C128" s="1">
        <v>0.21875</v>
      </c>
      <c r="D128" s="72">
        <v>0.21875</v>
      </c>
    </row>
    <row r="129" spans="2:4" hidden="1" x14ac:dyDescent="0.25">
      <c r="B129" s="1">
        <v>5.38</v>
      </c>
      <c r="C129" s="1">
        <v>0.22916666699999999</v>
      </c>
      <c r="D129" s="72">
        <v>0.22916666666666666</v>
      </c>
    </row>
    <row r="130" spans="2:4" hidden="1" x14ac:dyDescent="0.25">
      <c r="B130" s="1">
        <v>5.63</v>
      </c>
      <c r="C130" s="1">
        <v>0.23958333300000001</v>
      </c>
      <c r="D130" s="72">
        <v>0.23958333333333334</v>
      </c>
    </row>
    <row r="131" spans="2:4" hidden="1" x14ac:dyDescent="0.25">
      <c r="B131" s="1">
        <v>5.88</v>
      </c>
      <c r="C131" s="1">
        <v>0.25</v>
      </c>
      <c r="D131" s="72">
        <v>0.25</v>
      </c>
    </row>
    <row r="132" spans="2:4" hidden="1" x14ac:dyDescent="0.25">
      <c r="B132" s="1">
        <v>6.13</v>
      </c>
      <c r="C132" s="1">
        <v>0.26041666699999999</v>
      </c>
      <c r="D132" s="72">
        <v>0.26041666666666669</v>
      </c>
    </row>
    <row r="133" spans="2:4" hidden="1" x14ac:dyDescent="0.25">
      <c r="B133" s="1">
        <v>6.38</v>
      </c>
      <c r="C133" s="1">
        <v>0.27083333300000001</v>
      </c>
      <c r="D133" s="72">
        <v>0.27083333333333331</v>
      </c>
    </row>
    <row r="134" spans="2:4" hidden="1" x14ac:dyDescent="0.25">
      <c r="B134" s="1">
        <v>6.63</v>
      </c>
      <c r="C134" s="1">
        <v>0.28125</v>
      </c>
      <c r="D134" s="72">
        <v>0.28125</v>
      </c>
    </row>
    <row r="135" spans="2:4" hidden="1" x14ac:dyDescent="0.25">
      <c r="B135" s="1">
        <v>6.88</v>
      </c>
      <c r="C135" s="1">
        <v>0.29166666699999999</v>
      </c>
      <c r="D135" s="72">
        <v>0.29166666666666669</v>
      </c>
    </row>
    <row r="136" spans="2:4" hidden="1" x14ac:dyDescent="0.25">
      <c r="B136" s="1">
        <v>7.13</v>
      </c>
      <c r="C136" s="1">
        <v>0.30208333300000001</v>
      </c>
      <c r="D136" s="72">
        <v>0.30208333333333331</v>
      </c>
    </row>
    <row r="137" spans="2:4" hidden="1" x14ac:dyDescent="0.25">
      <c r="B137" s="1">
        <v>7.38</v>
      </c>
      <c r="C137" s="1">
        <v>0.3125</v>
      </c>
      <c r="D137" s="72">
        <v>0.3125</v>
      </c>
    </row>
    <row r="138" spans="2:4" hidden="1" x14ac:dyDescent="0.25">
      <c r="B138" s="1">
        <v>7.63</v>
      </c>
      <c r="C138" s="1">
        <v>0.32291666699999999</v>
      </c>
      <c r="D138" s="72">
        <v>0.32291666666666669</v>
      </c>
    </row>
    <row r="139" spans="2:4" hidden="1" x14ac:dyDescent="0.25">
      <c r="B139" s="1">
        <v>7.88</v>
      </c>
      <c r="C139" s="1">
        <v>0.33333333300000001</v>
      </c>
      <c r="D139" s="72">
        <v>0.33333333333333331</v>
      </c>
    </row>
    <row r="140" spans="2:4" hidden="1" x14ac:dyDescent="0.25">
      <c r="B140" s="1">
        <v>8.1300000000000008</v>
      </c>
      <c r="C140" s="1">
        <v>0.34375</v>
      </c>
      <c r="D140" s="72">
        <v>0.34375</v>
      </c>
    </row>
    <row r="141" spans="2:4" hidden="1" x14ac:dyDescent="0.25">
      <c r="B141" s="1">
        <v>8.3800000000000008</v>
      </c>
      <c r="C141" s="1">
        <v>0.35416666699999999</v>
      </c>
      <c r="D141" s="72">
        <v>0.35416666666666669</v>
      </c>
    </row>
    <row r="142" spans="2:4" hidden="1" x14ac:dyDescent="0.25">
      <c r="B142" s="1">
        <v>8.6300000000000008</v>
      </c>
      <c r="C142" s="1">
        <v>0.36458333300000001</v>
      </c>
      <c r="D142" s="72">
        <v>0.36458333333333331</v>
      </c>
    </row>
    <row r="143" spans="2:4" hidden="1" x14ac:dyDescent="0.25">
      <c r="B143" s="1">
        <v>8.8800000000000008</v>
      </c>
      <c r="C143" s="1">
        <v>0.375</v>
      </c>
      <c r="D143" s="72">
        <v>0.375</v>
      </c>
    </row>
    <row r="144" spans="2:4" hidden="1" x14ac:dyDescent="0.25">
      <c r="B144" s="1">
        <v>9.1300000000000008</v>
      </c>
      <c r="C144" s="1">
        <v>0.38541666699999999</v>
      </c>
      <c r="D144" s="72">
        <v>0.38541666666666669</v>
      </c>
    </row>
    <row r="145" spans="2:4" hidden="1" x14ac:dyDescent="0.25">
      <c r="B145" s="1">
        <v>9.3800000000000008</v>
      </c>
      <c r="C145" s="1">
        <v>0.39583333300000001</v>
      </c>
      <c r="D145" s="72">
        <v>0.39583333333333331</v>
      </c>
    </row>
    <row r="146" spans="2:4" hidden="1" x14ac:dyDescent="0.25">
      <c r="B146" s="1">
        <v>9.6300000000000008</v>
      </c>
      <c r="C146" s="1">
        <v>0.40625</v>
      </c>
      <c r="D146" s="72">
        <v>0.40625</v>
      </c>
    </row>
    <row r="147" spans="2:4" hidden="1" x14ac:dyDescent="0.25">
      <c r="B147" s="1">
        <v>9.1300000000000008</v>
      </c>
      <c r="C147" s="1">
        <v>0.41666666699999999</v>
      </c>
      <c r="D147" s="72">
        <v>0.41666666666666669</v>
      </c>
    </row>
    <row r="148" spans="2:4" hidden="1" x14ac:dyDescent="0.25">
      <c r="B148" s="1">
        <v>9.3800000000000008</v>
      </c>
      <c r="C148" s="1">
        <v>0.42708333300000001</v>
      </c>
      <c r="D148" s="72">
        <v>0.42708333333333331</v>
      </c>
    </row>
    <row r="149" spans="2:4" hidden="1" x14ac:dyDescent="0.25">
      <c r="B149" s="1">
        <v>9.6300000000000008</v>
      </c>
      <c r="C149" s="1">
        <v>0.4375</v>
      </c>
      <c r="D149" s="72">
        <v>0.4375</v>
      </c>
    </row>
    <row r="150" spans="2:4" hidden="1" x14ac:dyDescent="0.25">
      <c r="B150" s="1">
        <v>9.8800000000000008</v>
      </c>
      <c r="C150" s="1">
        <v>0.44791666699999999</v>
      </c>
      <c r="D150" s="72">
        <v>0.44791666666666669</v>
      </c>
    </row>
    <row r="151" spans="2:4" hidden="1" x14ac:dyDescent="0.25">
      <c r="B151" s="1">
        <v>10.130000000000001</v>
      </c>
      <c r="C151" s="1">
        <v>0.45833333300000001</v>
      </c>
      <c r="D151" s="72">
        <v>0.45833333333333331</v>
      </c>
    </row>
    <row r="152" spans="2:4" hidden="1" x14ac:dyDescent="0.25">
      <c r="B152" s="1">
        <v>10.38</v>
      </c>
      <c r="C152" s="1">
        <v>0.46875</v>
      </c>
      <c r="D152" s="72">
        <v>0.46875</v>
      </c>
    </row>
    <row r="153" spans="2:4" hidden="1" x14ac:dyDescent="0.25">
      <c r="B153" s="1">
        <v>10.63</v>
      </c>
      <c r="C153" s="1">
        <v>0.47916666699999999</v>
      </c>
      <c r="D153" s="72">
        <v>0.47916666666666669</v>
      </c>
    </row>
    <row r="154" spans="2:4" hidden="1" x14ac:dyDescent="0.25">
      <c r="B154" s="1">
        <v>10.88</v>
      </c>
      <c r="C154" s="1">
        <v>0.48958333300000001</v>
      </c>
      <c r="D154" s="72">
        <v>0.48958333333333331</v>
      </c>
    </row>
    <row r="155" spans="2:4" hidden="1" x14ac:dyDescent="0.25">
      <c r="B155" s="1">
        <v>11.13</v>
      </c>
      <c r="C155" s="1">
        <v>0.5</v>
      </c>
      <c r="D155" s="72">
        <v>0.5</v>
      </c>
    </row>
    <row r="156" spans="2:4" hidden="1" x14ac:dyDescent="0.25">
      <c r="B156" s="1">
        <v>10.88</v>
      </c>
      <c r="C156" s="1">
        <v>0.51041666699999999</v>
      </c>
      <c r="D156" s="72">
        <v>0.51041666666666663</v>
      </c>
    </row>
    <row r="157" spans="2:4" hidden="1" x14ac:dyDescent="0.25">
      <c r="B157" s="1">
        <v>11.13</v>
      </c>
      <c r="C157" s="1">
        <v>0.52083333300000001</v>
      </c>
      <c r="D157" s="72">
        <v>0.52083333333333337</v>
      </c>
    </row>
    <row r="158" spans="2:4" hidden="1" x14ac:dyDescent="0.25">
      <c r="B158" s="1">
        <v>11.38</v>
      </c>
      <c r="C158" s="1">
        <v>0.53125</v>
      </c>
      <c r="D158" s="72">
        <v>0.53125</v>
      </c>
    </row>
    <row r="159" spans="2:4" hidden="1" x14ac:dyDescent="0.25">
      <c r="B159" s="1">
        <v>11.63</v>
      </c>
      <c r="C159" s="1">
        <v>0.54166666699999999</v>
      </c>
      <c r="D159" s="72">
        <v>0.54166666666666663</v>
      </c>
    </row>
    <row r="160" spans="2:4" hidden="1" x14ac:dyDescent="0.25">
      <c r="B160" s="1">
        <v>11.88</v>
      </c>
      <c r="C160" s="1">
        <v>0.55208333300000001</v>
      </c>
      <c r="D160" s="72">
        <v>0.55208333333333337</v>
      </c>
    </row>
    <row r="161" spans="2:4" hidden="1" x14ac:dyDescent="0.25">
      <c r="B161" s="1">
        <v>12.13</v>
      </c>
      <c r="C161" s="1">
        <v>0.5625</v>
      </c>
      <c r="D161" s="72">
        <v>0.5625</v>
      </c>
    </row>
    <row r="162" spans="2:4" hidden="1" x14ac:dyDescent="0.25">
      <c r="B162" s="1">
        <v>12.38</v>
      </c>
      <c r="C162" s="1">
        <v>0.57291666699999999</v>
      </c>
      <c r="D162" s="72">
        <v>0.57291666666666663</v>
      </c>
    </row>
    <row r="163" spans="2:4" hidden="1" x14ac:dyDescent="0.25">
      <c r="B163" s="1">
        <v>12.63</v>
      </c>
      <c r="C163" s="1">
        <v>0.58333333300000001</v>
      </c>
      <c r="D163" s="72">
        <v>0.58333333333333337</v>
      </c>
    </row>
    <row r="164" spans="2:4" hidden="1" x14ac:dyDescent="0.25">
      <c r="B164" s="1">
        <v>12.88</v>
      </c>
      <c r="C164" s="1">
        <v>0.59375</v>
      </c>
      <c r="D164" s="72">
        <v>0.59375</v>
      </c>
    </row>
    <row r="165" spans="2:4" hidden="1" x14ac:dyDescent="0.25">
      <c r="B165" s="1">
        <v>13.13</v>
      </c>
      <c r="C165" s="1">
        <v>0.60416666699999999</v>
      </c>
      <c r="D165" s="72">
        <v>0.60416666666666663</v>
      </c>
    </row>
    <row r="166" spans="2:4" hidden="1" x14ac:dyDescent="0.25">
      <c r="B166" s="1">
        <v>13.38</v>
      </c>
      <c r="C166" s="1">
        <v>0.61458333300000001</v>
      </c>
      <c r="D166" s="72">
        <v>0.61458333333333337</v>
      </c>
    </row>
    <row r="167" spans="2:4" hidden="1" x14ac:dyDescent="0.25">
      <c r="B167" s="1">
        <v>13.63</v>
      </c>
      <c r="C167" s="1">
        <v>0.625</v>
      </c>
      <c r="D167" s="72">
        <v>0.625</v>
      </c>
    </row>
    <row r="168" spans="2:4" hidden="1" x14ac:dyDescent="0.25">
      <c r="B168" s="1">
        <v>13.88</v>
      </c>
      <c r="C168" s="1">
        <v>0.63541666699999999</v>
      </c>
      <c r="D168" s="72">
        <v>0.63541666666666663</v>
      </c>
    </row>
    <row r="169" spans="2:4" hidden="1" x14ac:dyDescent="0.25">
      <c r="B169" s="1">
        <v>14.13</v>
      </c>
      <c r="C169" s="1">
        <v>0.64583333300000001</v>
      </c>
      <c r="D169" s="72">
        <v>0.64583333333333337</v>
      </c>
    </row>
    <row r="170" spans="2:4" hidden="1" x14ac:dyDescent="0.25">
      <c r="B170" s="1">
        <v>14.38</v>
      </c>
      <c r="C170" s="1">
        <v>0.65625</v>
      </c>
      <c r="D170" s="72">
        <v>0.65625</v>
      </c>
    </row>
    <row r="171" spans="2:4" hidden="1" x14ac:dyDescent="0.25">
      <c r="B171" s="1">
        <v>14.63</v>
      </c>
      <c r="C171" s="1">
        <v>0.66666666699999999</v>
      </c>
      <c r="D171" s="72">
        <v>0.66666666666666663</v>
      </c>
    </row>
    <row r="172" spans="2:4" hidden="1" x14ac:dyDescent="0.25">
      <c r="B172" s="1">
        <v>14.88</v>
      </c>
      <c r="C172" s="1">
        <v>0.67708333300000001</v>
      </c>
      <c r="D172" s="72">
        <v>0.67708333333333337</v>
      </c>
    </row>
    <row r="173" spans="2:4" hidden="1" x14ac:dyDescent="0.25">
      <c r="B173" s="1">
        <v>15.13</v>
      </c>
      <c r="C173" s="1">
        <v>0.6875</v>
      </c>
      <c r="D173" s="72">
        <v>0.6875</v>
      </c>
    </row>
    <row r="174" spans="2:4" hidden="1" x14ac:dyDescent="0.25">
      <c r="B174" s="1">
        <v>15.38</v>
      </c>
      <c r="C174" s="1">
        <v>0.69791666699999999</v>
      </c>
      <c r="D174" s="72">
        <v>0.69791666666666663</v>
      </c>
    </row>
    <row r="175" spans="2:4" hidden="1" x14ac:dyDescent="0.25">
      <c r="B175" s="1">
        <v>15.63</v>
      </c>
      <c r="C175" s="1">
        <v>0.70833333300000001</v>
      </c>
      <c r="D175" s="72">
        <v>0.70833333333333337</v>
      </c>
    </row>
    <row r="176" spans="2:4" hidden="1" x14ac:dyDescent="0.25">
      <c r="B176" s="1">
        <v>15.88</v>
      </c>
      <c r="C176" s="1">
        <v>0.71875</v>
      </c>
      <c r="D176" s="72">
        <v>0.71875</v>
      </c>
    </row>
    <row r="177" spans="2:4" hidden="1" x14ac:dyDescent="0.25">
      <c r="B177" s="1">
        <v>16.13</v>
      </c>
      <c r="C177" s="1">
        <v>0.72916666699999999</v>
      </c>
      <c r="D177" s="72">
        <v>0.72916666666666663</v>
      </c>
    </row>
    <row r="178" spans="2:4" hidden="1" x14ac:dyDescent="0.25">
      <c r="B178" s="1">
        <v>16.38</v>
      </c>
      <c r="C178" s="1">
        <v>0.73958333300000001</v>
      </c>
      <c r="D178" s="72">
        <v>0.73958333333333337</v>
      </c>
    </row>
    <row r="179" spans="2:4" hidden="1" x14ac:dyDescent="0.25">
      <c r="B179" s="1">
        <v>16.63</v>
      </c>
      <c r="C179" s="1">
        <v>0.75</v>
      </c>
      <c r="D179" s="72">
        <v>0.75</v>
      </c>
    </row>
    <row r="180" spans="2:4" hidden="1" x14ac:dyDescent="0.25">
      <c r="B180" s="1">
        <v>16.88</v>
      </c>
      <c r="C180" s="1">
        <v>0.76041666699999999</v>
      </c>
      <c r="D180" s="72">
        <v>0.76041666666666663</v>
      </c>
    </row>
    <row r="181" spans="2:4" hidden="1" x14ac:dyDescent="0.25">
      <c r="B181" s="1">
        <v>17.13</v>
      </c>
      <c r="C181" s="1">
        <v>0.77083333300000001</v>
      </c>
      <c r="D181" s="72">
        <v>0.77083333333333337</v>
      </c>
    </row>
    <row r="182" spans="2:4" hidden="1" x14ac:dyDescent="0.25">
      <c r="B182" s="1">
        <v>17.38</v>
      </c>
      <c r="C182" s="1">
        <v>0.78125</v>
      </c>
      <c r="D182" s="72">
        <v>0.78125</v>
      </c>
    </row>
    <row r="183" spans="2:4" hidden="1" x14ac:dyDescent="0.25">
      <c r="B183" s="1">
        <v>17.63</v>
      </c>
      <c r="C183" s="1">
        <v>0.79166666699999999</v>
      </c>
      <c r="D183" s="72">
        <v>0.79166666666666663</v>
      </c>
    </row>
    <row r="184" spans="2:4" hidden="1" x14ac:dyDescent="0.25">
      <c r="B184" s="1">
        <v>17.88</v>
      </c>
      <c r="C184" s="1">
        <v>0.80208333300000001</v>
      </c>
      <c r="D184" s="72">
        <v>0.80208333333333337</v>
      </c>
    </row>
    <row r="185" spans="2:4" hidden="1" x14ac:dyDescent="0.25">
      <c r="B185" s="1">
        <v>18.13</v>
      </c>
      <c r="C185" s="1">
        <v>0.8125</v>
      </c>
      <c r="D185" s="72">
        <v>0.8125</v>
      </c>
    </row>
    <row r="186" spans="2:4" hidden="1" x14ac:dyDescent="0.25">
      <c r="B186" s="1">
        <v>18.38</v>
      </c>
      <c r="C186" s="1">
        <v>0.82291666699999999</v>
      </c>
      <c r="D186" s="72">
        <v>0.82291666666666663</v>
      </c>
    </row>
    <row r="187" spans="2:4" hidden="1" x14ac:dyDescent="0.25">
      <c r="B187" s="1">
        <v>18.63</v>
      </c>
      <c r="C187" s="1">
        <v>0.83333333300000001</v>
      </c>
      <c r="D187" s="72">
        <v>0.83333333333333337</v>
      </c>
    </row>
    <row r="188" spans="2:4" hidden="1" x14ac:dyDescent="0.25">
      <c r="B188" s="1">
        <v>18.88</v>
      </c>
      <c r="C188" s="1">
        <v>0.84375</v>
      </c>
      <c r="D188" s="72">
        <v>0.84375</v>
      </c>
    </row>
    <row r="189" spans="2:4" hidden="1" x14ac:dyDescent="0.25">
      <c r="B189" s="1">
        <v>19.13</v>
      </c>
      <c r="C189" s="1">
        <v>0.85416666699999999</v>
      </c>
      <c r="D189" s="72">
        <v>0.85416666666666663</v>
      </c>
    </row>
    <row r="190" spans="2:4" hidden="1" x14ac:dyDescent="0.25">
      <c r="B190" s="1">
        <v>19.38</v>
      </c>
      <c r="C190" s="1">
        <v>0.86458333300000001</v>
      </c>
      <c r="D190" s="72">
        <v>0.86458333333333337</v>
      </c>
    </row>
    <row r="191" spans="2:4" hidden="1" x14ac:dyDescent="0.25">
      <c r="B191" s="1">
        <v>19.63</v>
      </c>
      <c r="C191" s="1">
        <v>0.875</v>
      </c>
      <c r="D191" s="72">
        <v>0.875</v>
      </c>
    </row>
    <row r="192" spans="2:4" hidden="1" x14ac:dyDescent="0.25">
      <c r="B192" s="1">
        <v>19.88</v>
      </c>
      <c r="C192" s="1">
        <v>0.88541666699999999</v>
      </c>
      <c r="D192" s="72">
        <v>0.88541666666666663</v>
      </c>
    </row>
    <row r="193" spans="2:4" hidden="1" x14ac:dyDescent="0.25">
      <c r="B193" s="1">
        <v>20.13</v>
      </c>
      <c r="C193" s="1">
        <v>0.89583333300000001</v>
      </c>
      <c r="D193" s="72">
        <v>0.89583333333333337</v>
      </c>
    </row>
    <row r="194" spans="2:4" hidden="1" x14ac:dyDescent="0.25">
      <c r="B194" s="1">
        <v>20.38</v>
      </c>
      <c r="C194" s="1">
        <v>0.90625</v>
      </c>
      <c r="D194" s="72">
        <v>0.90625</v>
      </c>
    </row>
    <row r="195" spans="2:4" hidden="1" x14ac:dyDescent="0.25">
      <c r="B195" s="1">
        <v>20.63</v>
      </c>
      <c r="C195" s="1">
        <v>0.91666666699999999</v>
      </c>
      <c r="D195" s="72">
        <v>0.91666666666666663</v>
      </c>
    </row>
    <row r="196" spans="2:4" hidden="1" x14ac:dyDescent="0.25">
      <c r="B196" s="1">
        <v>20.88</v>
      </c>
      <c r="C196" s="1">
        <v>0.92708333300000001</v>
      </c>
      <c r="D196" s="72">
        <v>0.92708333333333337</v>
      </c>
    </row>
    <row r="197" spans="2:4" hidden="1" x14ac:dyDescent="0.25">
      <c r="B197" s="1">
        <v>21.13</v>
      </c>
      <c r="C197" s="1">
        <v>0.9375</v>
      </c>
      <c r="D197" s="72">
        <v>0.9375</v>
      </c>
    </row>
    <row r="198" spans="2:4" hidden="1" x14ac:dyDescent="0.25">
      <c r="B198" s="1">
        <v>21.38</v>
      </c>
      <c r="C198" s="1">
        <v>0.94791666699999999</v>
      </c>
      <c r="D198" s="72">
        <v>0.94791666666666663</v>
      </c>
    </row>
    <row r="199" spans="2:4" hidden="1" x14ac:dyDescent="0.25">
      <c r="B199" s="1">
        <v>21.63</v>
      </c>
      <c r="C199" s="1">
        <v>0.95833333300000001</v>
      </c>
      <c r="D199" s="72">
        <v>0.95833333333333337</v>
      </c>
    </row>
    <row r="200" spans="2:4" hidden="1" x14ac:dyDescent="0.25">
      <c r="B200" s="1">
        <v>21.88</v>
      </c>
      <c r="C200" s="1">
        <v>0.96875</v>
      </c>
      <c r="D200" s="72">
        <v>0.96875</v>
      </c>
    </row>
    <row r="201" spans="2:4" hidden="1" x14ac:dyDescent="0.25">
      <c r="B201" s="1">
        <v>22.13</v>
      </c>
      <c r="C201" s="1">
        <v>0.97916666699999999</v>
      </c>
      <c r="D201" s="72">
        <v>0.97916666666666663</v>
      </c>
    </row>
    <row r="202" spans="2:4" hidden="1" x14ac:dyDescent="0.25">
      <c r="B202" s="1">
        <v>23.75</v>
      </c>
      <c r="C202" s="1">
        <v>0.98958333300000001</v>
      </c>
      <c r="D202" s="72">
        <v>0.98958333333333337</v>
      </c>
    </row>
  </sheetData>
  <sheetProtection password="DC66" sheet="1" objects="1" scenarios="1"/>
  <protectedRanges>
    <protectedRange sqref="B9:G12 F14:F23 C30:C41 D73:D84" name="Range1"/>
  </protectedRanges>
  <mergeCells count="18">
    <mergeCell ref="C11:D11"/>
    <mergeCell ref="F11:G11"/>
    <mergeCell ref="C12:D12"/>
    <mergeCell ref="F12:G12"/>
    <mergeCell ref="A5:H5"/>
    <mergeCell ref="A1:H4"/>
    <mergeCell ref="A60:H60"/>
    <mergeCell ref="D25:E25"/>
    <mergeCell ref="F25:G25"/>
    <mergeCell ref="A6:H6"/>
    <mergeCell ref="B45:G54"/>
    <mergeCell ref="A7:H7"/>
    <mergeCell ref="D26:E26"/>
    <mergeCell ref="F26:G26"/>
    <mergeCell ref="C9:D9"/>
    <mergeCell ref="F9:G9"/>
    <mergeCell ref="C10:D10"/>
    <mergeCell ref="F10:G10"/>
  </mergeCells>
  <phoneticPr fontId="8" type="noConversion"/>
  <printOptions horizontalCentered="1"/>
  <pageMargins left="0.75" right="0.75" top="0.85" bottom="1.2" header="0.5" footer="0.5"/>
  <pageSetup scale="98" orientation="portrait" r:id="rId1"/>
  <headerFooter alignWithMargins="0"/>
  <rowBreaks count="1" manualBreakCount="1">
    <brk id="54" max="7" man="1"/>
  </rowBreaks>
  <ignoredErrors>
    <ignoredError sqref="D32:D41" emptyCellReferenc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R213"/>
  <sheetViews>
    <sheetView topLeftCell="A34" zoomScaleNormal="155" zoomScaleSheetLayoutView="50" workbookViewId="0">
      <selection activeCell="D64" sqref="D64:D75"/>
    </sheetView>
  </sheetViews>
  <sheetFormatPr defaultColWidth="14.44140625" defaultRowHeight="13.2" x14ac:dyDescent="0.25"/>
  <cols>
    <col min="1" max="1" width="7" style="11" customWidth="1"/>
    <col min="2" max="2" width="12.44140625" style="11" customWidth="1"/>
    <col min="3" max="4" width="13.33203125" style="11" customWidth="1"/>
    <col min="5" max="5" width="14.44140625" style="11" customWidth="1"/>
    <col min="6" max="6" width="13.33203125" style="11" customWidth="1"/>
    <col min="7" max="7" width="12.109375" style="11" customWidth="1"/>
    <col min="8" max="8" width="7.5546875" style="11" customWidth="1"/>
    <col min="9" max="16384" width="14.44140625" style="11"/>
  </cols>
  <sheetData>
    <row r="1" spans="1:18" x14ac:dyDescent="0.25">
      <c r="A1" s="126" t="s">
        <v>97</v>
      </c>
      <c r="B1" s="146"/>
      <c r="C1" s="146"/>
      <c r="D1" s="146"/>
      <c r="E1" s="146"/>
      <c r="F1" s="146"/>
      <c r="G1" s="146"/>
    </row>
    <row r="2" spans="1:18" x14ac:dyDescent="0.25">
      <c r="A2" s="146"/>
      <c r="B2" s="146"/>
      <c r="C2" s="146"/>
      <c r="D2" s="146"/>
      <c r="E2" s="146"/>
      <c r="F2" s="146"/>
      <c r="G2" s="146"/>
    </row>
    <row r="3" spans="1:18" x14ac:dyDescent="0.25">
      <c r="A3" s="146"/>
      <c r="B3" s="146"/>
      <c r="C3" s="146"/>
      <c r="D3" s="146"/>
      <c r="E3" s="146"/>
      <c r="F3" s="146"/>
      <c r="G3" s="146"/>
    </row>
    <row r="4" spans="1:18" x14ac:dyDescent="0.25">
      <c r="A4" s="146"/>
      <c r="B4" s="146"/>
      <c r="C4" s="146"/>
      <c r="D4" s="146"/>
      <c r="E4" s="146"/>
      <c r="F4" s="146"/>
      <c r="G4" s="146"/>
    </row>
    <row r="5" spans="1:18" ht="11.25" customHeight="1" x14ac:dyDescent="0.25">
      <c r="A5" s="129"/>
      <c r="B5" s="129"/>
      <c r="C5" s="129"/>
      <c r="D5" s="129"/>
      <c r="E5" s="129"/>
      <c r="F5" s="129"/>
      <c r="G5" s="129"/>
    </row>
    <row r="6" spans="1:18" ht="13.8" x14ac:dyDescent="0.25">
      <c r="A6" s="131" t="s">
        <v>98</v>
      </c>
      <c r="B6" s="131"/>
      <c r="C6" s="131"/>
      <c r="D6" s="131"/>
      <c r="E6" s="131"/>
      <c r="F6" s="131"/>
      <c r="G6" s="131"/>
    </row>
    <row r="7" spans="1:18" x14ac:dyDescent="0.25">
      <c r="A7" s="130" t="s">
        <v>109</v>
      </c>
      <c r="B7" s="130"/>
      <c r="C7" s="130"/>
      <c r="D7" s="130"/>
      <c r="E7" s="130"/>
      <c r="F7" s="130"/>
      <c r="G7" s="130"/>
    </row>
    <row r="8" spans="1:18" ht="13.8" thickBot="1" x14ac:dyDescent="0.3"/>
    <row r="9" spans="1:18" x14ac:dyDescent="0.25">
      <c r="B9" s="115" t="s">
        <v>111</v>
      </c>
      <c r="C9" s="132"/>
      <c r="D9" s="132"/>
      <c r="E9" s="118" t="s">
        <v>113</v>
      </c>
      <c r="F9" s="132"/>
      <c r="G9" s="133"/>
    </row>
    <row r="10" spans="1:18" x14ac:dyDescent="0.25">
      <c r="B10" s="116" t="s">
        <v>117</v>
      </c>
      <c r="C10" s="134"/>
      <c r="D10" s="134"/>
      <c r="E10" s="119" t="s">
        <v>112</v>
      </c>
      <c r="F10" s="134"/>
      <c r="G10" s="135"/>
    </row>
    <row r="11" spans="1:18" x14ac:dyDescent="0.25">
      <c r="B11" s="116" t="s">
        <v>114</v>
      </c>
      <c r="C11" s="134"/>
      <c r="D11" s="134"/>
      <c r="E11" s="119" t="s">
        <v>116</v>
      </c>
      <c r="F11" s="134"/>
      <c r="G11" s="135"/>
    </row>
    <row r="12" spans="1:18" ht="13.8" thickBot="1" x14ac:dyDescent="0.3">
      <c r="B12" s="117" t="s">
        <v>115</v>
      </c>
      <c r="C12" s="136"/>
      <c r="D12" s="137"/>
      <c r="E12" s="120" t="s">
        <v>115</v>
      </c>
      <c r="F12" s="136"/>
      <c r="G12" s="138"/>
    </row>
    <row r="14" spans="1:18" x14ac:dyDescent="0.25">
      <c r="B14" s="11" t="s">
        <v>2</v>
      </c>
      <c r="F14" s="44" t="s">
        <v>12</v>
      </c>
      <c r="R14" s="12"/>
    </row>
    <row r="15" spans="1:18" x14ac:dyDescent="0.25">
      <c r="B15" s="11" t="s">
        <v>3</v>
      </c>
      <c r="F15" s="44" t="s">
        <v>50</v>
      </c>
      <c r="R15" s="12"/>
    </row>
    <row r="16" spans="1:18" x14ac:dyDescent="0.25">
      <c r="B16" s="11" t="s">
        <v>75</v>
      </c>
      <c r="F16" s="98">
        <v>40</v>
      </c>
      <c r="G16" s="11" t="s">
        <v>14</v>
      </c>
      <c r="R16" s="12"/>
    </row>
    <row r="17" spans="2:18" x14ac:dyDescent="0.25">
      <c r="B17" s="11" t="s">
        <v>76</v>
      </c>
      <c r="F17" s="98">
        <v>40</v>
      </c>
      <c r="G17" s="11" t="s">
        <v>14</v>
      </c>
      <c r="R17" s="12"/>
    </row>
    <row r="18" spans="2:18" x14ac:dyDescent="0.25">
      <c r="B18" s="11" t="s">
        <v>77</v>
      </c>
      <c r="F18" s="99">
        <v>4</v>
      </c>
      <c r="G18" s="11" t="s">
        <v>78</v>
      </c>
      <c r="R18" s="12"/>
    </row>
    <row r="19" spans="2:18" x14ac:dyDescent="0.25">
      <c r="B19" s="15" t="s">
        <v>92</v>
      </c>
      <c r="F19" s="100">
        <v>79</v>
      </c>
      <c r="G19" s="11" t="s">
        <v>15</v>
      </c>
      <c r="R19" s="12"/>
    </row>
    <row r="20" spans="2:18" x14ac:dyDescent="0.25">
      <c r="B20" s="11" t="s">
        <v>55</v>
      </c>
      <c r="F20" s="101">
        <v>0.05</v>
      </c>
      <c r="G20" s="11" t="s">
        <v>18</v>
      </c>
      <c r="R20" s="12"/>
    </row>
    <row r="21" spans="2:18" x14ac:dyDescent="0.25">
      <c r="B21" s="11" t="s">
        <v>56</v>
      </c>
      <c r="F21" s="100">
        <v>36</v>
      </c>
      <c r="G21" s="11" t="s">
        <v>19</v>
      </c>
      <c r="R21" s="12"/>
    </row>
    <row r="22" spans="2:18" x14ac:dyDescent="0.25">
      <c r="B22" s="11" t="s">
        <v>79</v>
      </c>
      <c r="F22" s="102">
        <f>($F$18*96.3)/($F$16*$F$17)</f>
        <v>0.24074999999999999</v>
      </c>
      <c r="G22" s="11" t="s">
        <v>80</v>
      </c>
      <c r="R22" s="12"/>
    </row>
    <row r="23" spans="2:18" x14ac:dyDescent="0.25">
      <c r="R23" s="12"/>
    </row>
    <row r="24" spans="2:18" x14ac:dyDescent="0.25">
      <c r="B24" s="53"/>
      <c r="C24" s="54"/>
      <c r="D24" s="148" t="s">
        <v>25</v>
      </c>
      <c r="E24" s="148"/>
      <c r="F24" s="148"/>
      <c r="G24" s="55" t="s">
        <v>73</v>
      </c>
      <c r="R24" s="12"/>
    </row>
    <row r="25" spans="2:18" x14ac:dyDescent="0.25">
      <c r="B25" s="29"/>
      <c r="C25" s="3" t="s">
        <v>20</v>
      </c>
      <c r="D25" s="3" t="s">
        <v>58</v>
      </c>
      <c r="E25" s="3" t="s">
        <v>25</v>
      </c>
      <c r="F25" s="3" t="s">
        <v>25</v>
      </c>
      <c r="G25" s="26" t="s">
        <v>81</v>
      </c>
      <c r="R25" s="12"/>
    </row>
    <row r="26" spans="2:18" x14ac:dyDescent="0.25">
      <c r="B26" s="29"/>
      <c r="C26" s="3" t="s">
        <v>23</v>
      </c>
      <c r="D26" s="3" t="s">
        <v>60</v>
      </c>
      <c r="E26" s="3" t="s">
        <v>83</v>
      </c>
      <c r="F26" s="3" t="s">
        <v>61</v>
      </c>
      <c r="G26" s="26" t="s">
        <v>62</v>
      </c>
      <c r="R26" s="12"/>
    </row>
    <row r="27" spans="2:18" ht="13.8" thickBot="1" x14ac:dyDescent="0.3">
      <c r="B27" s="56" t="s">
        <v>30</v>
      </c>
      <c r="C27" s="40" t="s">
        <v>84</v>
      </c>
      <c r="D27" s="40" t="s">
        <v>34</v>
      </c>
      <c r="E27" s="40" t="s">
        <v>85</v>
      </c>
      <c r="F27" s="40" t="s">
        <v>64</v>
      </c>
      <c r="G27" s="41" t="s">
        <v>65</v>
      </c>
      <c r="R27" s="12"/>
    </row>
    <row r="28" spans="2:18" ht="13.8" thickTop="1" x14ac:dyDescent="0.25">
      <c r="B28" s="30" t="s">
        <v>35</v>
      </c>
      <c r="C28" s="103">
        <v>30</v>
      </c>
      <c r="D28" s="31">
        <f>IF(D64=0,0,IF(($F$20*$F$21*C28/100/($F$22*$F$19/100))=0,0,VLOOKUP(($F$20*$F$21*C28/100/($F$22*$F$19/100)),$A$87:$B$182,2)))</f>
        <v>0.11458333333333333</v>
      </c>
      <c r="E28" s="95">
        <f t="shared" ref="E28:E39" si="0">(D28*24)*$F$22</f>
        <v>0.6620625</v>
      </c>
      <c r="F28" s="105">
        <f t="shared" ref="F28:F39" si="1">IF(D64=0,0,+$F$20*$F$21*C28/F64/100)</f>
        <v>9.6206896551724146</v>
      </c>
      <c r="G28" s="106">
        <f t="shared" ref="G28:G39" si="2">IF(D64=0,0,IF(F28&lt;(0.25/F64),F28,(0.25/F64)))</f>
        <v>4.4540229885057467</v>
      </c>
      <c r="K28" s="73"/>
      <c r="R28" s="12"/>
    </row>
    <row r="29" spans="2:18" x14ac:dyDescent="0.25">
      <c r="B29" s="33" t="s">
        <v>36</v>
      </c>
      <c r="C29" s="104">
        <v>30</v>
      </c>
      <c r="D29" s="31">
        <f t="shared" ref="D29:D39" si="3">IF(D65=0,0,IF(($F$20*$F$21*C29/100/($F$22*$F$19/100))=0,0,VLOOKUP(($F$20*$F$21*C29/100/($F$22*$F$19/100)),$A$87:$B$182,2)))</f>
        <v>0.11458333333333333</v>
      </c>
      <c r="E29" s="90">
        <f t="shared" si="0"/>
        <v>0.6620625</v>
      </c>
      <c r="F29" s="85">
        <f t="shared" si="1"/>
        <v>8.4469273743016746</v>
      </c>
      <c r="G29" s="86">
        <f t="shared" si="2"/>
        <v>3.9106145251396645</v>
      </c>
      <c r="K29" s="73"/>
      <c r="R29" s="12"/>
    </row>
    <row r="30" spans="2:18" x14ac:dyDescent="0.25">
      <c r="B30" s="33" t="s">
        <v>37</v>
      </c>
      <c r="C30" s="104">
        <v>30</v>
      </c>
      <c r="D30" s="31">
        <f t="shared" si="3"/>
        <v>0.11458333333333333</v>
      </c>
      <c r="E30" s="90">
        <f t="shared" si="0"/>
        <v>0.6620625</v>
      </c>
      <c r="F30" s="85">
        <f t="shared" si="1"/>
        <v>6.4633204633204642</v>
      </c>
      <c r="G30" s="86">
        <f t="shared" si="2"/>
        <v>2.9922779922779923</v>
      </c>
      <c r="K30" s="73"/>
      <c r="R30" s="12"/>
    </row>
    <row r="31" spans="2:18" x14ac:dyDescent="0.25">
      <c r="B31" s="33" t="s">
        <v>38</v>
      </c>
      <c r="C31" s="104">
        <v>30</v>
      </c>
      <c r="D31" s="31">
        <f t="shared" si="3"/>
        <v>0.11458333333333333</v>
      </c>
      <c r="E31" s="90">
        <f t="shared" si="0"/>
        <v>0.6620625</v>
      </c>
      <c r="F31" s="85">
        <f t="shared" si="1"/>
        <v>5.1104100946372242</v>
      </c>
      <c r="G31" s="86">
        <f t="shared" si="2"/>
        <v>2.3659305993690856</v>
      </c>
      <c r="K31" s="73"/>
      <c r="R31" s="12"/>
    </row>
    <row r="32" spans="2:18" x14ac:dyDescent="0.25">
      <c r="B32" s="33" t="s">
        <v>39</v>
      </c>
      <c r="C32" s="104">
        <v>30</v>
      </c>
      <c r="D32" s="31">
        <f t="shared" si="3"/>
        <v>0.11458333333333333</v>
      </c>
      <c r="E32" s="90">
        <f t="shared" si="0"/>
        <v>0.6620625</v>
      </c>
      <c r="F32" s="85">
        <f t="shared" si="1"/>
        <v>4.014388489208633</v>
      </c>
      <c r="G32" s="86">
        <f t="shared" si="2"/>
        <v>1.8585131894484412</v>
      </c>
      <c r="K32" s="73"/>
      <c r="R32" s="12"/>
    </row>
    <row r="33" spans="1:18" x14ac:dyDescent="0.25">
      <c r="B33" s="33" t="s">
        <v>40</v>
      </c>
      <c r="C33" s="104">
        <v>30</v>
      </c>
      <c r="D33" s="31">
        <f t="shared" si="3"/>
        <v>0.11458333333333333</v>
      </c>
      <c r="E33" s="90">
        <f t="shared" si="0"/>
        <v>0.6620625</v>
      </c>
      <c r="F33" s="85">
        <f t="shared" si="1"/>
        <v>3.4689507494646676</v>
      </c>
      <c r="G33" s="86">
        <f t="shared" si="2"/>
        <v>1.6059957173447537</v>
      </c>
      <c r="K33" s="73"/>
      <c r="R33" s="12"/>
    </row>
    <row r="34" spans="1:18" x14ac:dyDescent="0.25">
      <c r="B34" s="33" t="s">
        <v>41</v>
      </c>
      <c r="C34" s="104">
        <v>50</v>
      </c>
      <c r="D34" s="31">
        <f t="shared" si="3"/>
        <v>0.19791666666666666</v>
      </c>
      <c r="E34" s="90">
        <f t="shared" si="0"/>
        <v>1.1435625</v>
      </c>
      <c r="F34" s="85">
        <f t="shared" si="1"/>
        <v>5.6822810590631363</v>
      </c>
      <c r="G34" s="86">
        <f t="shared" si="2"/>
        <v>1.5784114052953158</v>
      </c>
      <c r="K34" s="73"/>
      <c r="R34" s="12"/>
    </row>
    <row r="35" spans="1:18" x14ac:dyDescent="0.25">
      <c r="B35" s="33" t="s">
        <v>42</v>
      </c>
      <c r="C35" s="104">
        <v>50</v>
      </c>
      <c r="D35" s="31">
        <f t="shared" si="3"/>
        <v>0.19791666666666666</v>
      </c>
      <c r="E35" s="90">
        <f t="shared" si="0"/>
        <v>1.1435625</v>
      </c>
      <c r="F35" s="85">
        <f t="shared" si="1"/>
        <v>5.9999999999999991</v>
      </c>
      <c r="G35" s="86">
        <f t="shared" si="2"/>
        <v>1.6666666666666665</v>
      </c>
      <c r="K35" s="73"/>
      <c r="R35" s="12"/>
    </row>
    <row r="36" spans="1:18" x14ac:dyDescent="0.25">
      <c r="B36" s="33" t="s">
        <v>43</v>
      </c>
      <c r="C36" s="104">
        <v>50</v>
      </c>
      <c r="D36" s="31">
        <f t="shared" si="3"/>
        <v>0.19791666666666666</v>
      </c>
      <c r="E36" s="90">
        <f t="shared" si="0"/>
        <v>1.1435625</v>
      </c>
      <c r="F36" s="85">
        <f t="shared" si="1"/>
        <v>6.6831683168316838</v>
      </c>
      <c r="G36" s="86">
        <f t="shared" si="2"/>
        <v>1.8564356435643565</v>
      </c>
      <c r="K36" s="73"/>
      <c r="R36" s="12"/>
    </row>
    <row r="37" spans="1:18" x14ac:dyDescent="0.25">
      <c r="B37" s="33" t="s">
        <v>44</v>
      </c>
      <c r="C37" s="104">
        <v>50</v>
      </c>
      <c r="D37" s="31">
        <f t="shared" si="3"/>
        <v>0.19791666666666666</v>
      </c>
      <c r="E37" s="90">
        <f t="shared" si="0"/>
        <v>1.1435625</v>
      </c>
      <c r="F37" s="85">
        <f t="shared" si="1"/>
        <v>8.6111111111111107</v>
      </c>
      <c r="G37" s="86">
        <f t="shared" si="2"/>
        <v>2.3919753086419751</v>
      </c>
      <c r="K37" s="73"/>
      <c r="R37" s="12"/>
    </row>
    <row r="38" spans="1:18" x14ac:dyDescent="0.25">
      <c r="B38" s="33" t="s">
        <v>45</v>
      </c>
      <c r="C38" s="104">
        <v>50</v>
      </c>
      <c r="D38" s="31">
        <f t="shared" si="3"/>
        <v>0.19791666666666666</v>
      </c>
      <c r="E38" s="90">
        <f t="shared" si="0"/>
        <v>1.1435625</v>
      </c>
      <c r="F38" s="85">
        <f t="shared" si="1"/>
        <v>11.790393013100436</v>
      </c>
      <c r="G38" s="86">
        <f t="shared" si="2"/>
        <v>3.2751091703056767</v>
      </c>
      <c r="R38" s="12"/>
    </row>
    <row r="39" spans="1:18" x14ac:dyDescent="0.25">
      <c r="B39" s="33" t="s">
        <v>46</v>
      </c>
      <c r="C39" s="104">
        <v>50</v>
      </c>
      <c r="D39" s="31">
        <f t="shared" si="3"/>
        <v>0.19791666666666666</v>
      </c>
      <c r="E39" s="90">
        <f t="shared" si="0"/>
        <v>1.1435625</v>
      </c>
      <c r="F39" s="85">
        <f t="shared" si="1"/>
        <v>15.5</v>
      </c>
      <c r="G39" s="86">
        <f t="shared" si="2"/>
        <v>4.3055555555555554</v>
      </c>
      <c r="R39" s="12"/>
    </row>
    <row r="40" spans="1:18" x14ac:dyDescent="0.25">
      <c r="A40" s="2"/>
      <c r="B40" s="2"/>
      <c r="C40" s="2"/>
      <c r="D40" s="2"/>
      <c r="E40" s="2"/>
      <c r="F40" s="2"/>
      <c r="G40" s="2"/>
      <c r="R40" s="12"/>
    </row>
    <row r="41" spans="1:18" x14ac:dyDescent="0.25">
      <c r="A41" s="2"/>
      <c r="B41" s="2" t="s">
        <v>108</v>
      </c>
      <c r="C41" s="2"/>
      <c r="D41" s="2"/>
      <c r="E41" s="2"/>
      <c r="F41" s="2"/>
      <c r="G41" s="2"/>
      <c r="R41" s="12"/>
    </row>
    <row r="42" spans="1:18" x14ac:dyDescent="0.25">
      <c r="B42" s="1" t="s">
        <v>66</v>
      </c>
      <c r="R42" s="12"/>
    </row>
    <row r="43" spans="1:18" x14ac:dyDescent="0.25">
      <c r="B43" s="1"/>
      <c r="R43" s="12"/>
    </row>
    <row r="44" spans="1:18" x14ac:dyDescent="0.25">
      <c r="B44" s="149" t="s">
        <v>104</v>
      </c>
      <c r="C44" s="149"/>
      <c r="D44" s="149"/>
      <c r="E44" s="149"/>
      <c r="F44" s="149"/>
      <c r="G44" s="149"/>
      <c r="R44" s="12"/>
    </row>
    <row r="45" spans="1:18" x14ac:dyDescent="0.25">
      <c r="B45" s="149"/>
      <c r="C45" s="149"/>
      <c r="D45" s="149"/>
      <c r="E45" s="149"/>
      <c r="F45" s="149"/>
      <c r="G45" s="149"/>
      <c r="R45" s="12"/>
    </row>
    <row r="46" spans="1:18" x14ac:dyDescent="0.25">
      <c r="B46" s="149"/>
      <c r="C46" s="149"/>
      <c r="D46" s="149"/>
      <c r="E46" s="149"/>
      <c r="F46" s="149"/>
      <c r="G46" s="149"/>
      <c r="R46" s="12"/>
    </row>
    <row r="47" spans="1:18" x14ac:dyDescent="0.25">
      <c r="B47" s="149"/>
      <c r="C47" s="149"/>
      <c r="D47" s="149"/>
      <c r="E47" s="149"/>
      <c r="F47" s="149"/>
      <c r="G47" s="149"/>
      <c r="R47" s="12"/>
    </row>
    <row r="48" spans="1:18" x14ac:dyDescent="0.25">
      <c r="B48" s="149"/>
      <c r="C48" s="149"/>
      <c r="D48" s="149"/>
      <c r="E48" s="149"/>
      <c r="F48" s="149"/>
      <c r="G48" s="149"/>
      <c r="R48" s="12"/>
    </row>
    <row r="49" spans="1:18" x14ac:dyDescent="0.25">
      <c r="B49" s="149"/>
      <c r="C49" s="149"/>
      <c r="D49" s="149"/>
      <c r="E49" s="149"/>
      <c r="F49" s="149"/>
      <c r="G49" s="149"/>
      <c r="R49" s="12"/>
    </row>
    <row r="50" spans="1:18" x14ac:dyDescent="0.25">
      <c r="B50" s="149"/>
      <c r="C50" s="149"/>
      <c r="D50" s="149"/>
      <c r="E50" s="149"/>
      <c r="F50" s="149"/>
      <c r="G50" s="149"/>
      <c r="R50" s="12"/>
    </row>
    <row r="51" spans="1:18" x14ac:dyDescent="0.25">
      <c r="B51" s="149"/>
      <c r="C51" s="149"/>
      <c r="D51" s="149"/>
      <c r="E51" s="149"/>
      <c r="F51" s="149"/>
      <c r="G51" s="149"/>
      <c r="R51" s="12"/>
    </row>
    <row r="52" spans="1:18" x14ac:dyDescent="0.25">
      <c r="B52" s="11" t="s">
        <v>0</v>
      </c>
      <c r="E52" s="11">
        <f>C10</f>
        <v>0</v>
      </c>
      <c r="Q52" s="12"/>
    </row>
    <row r="53" spans="1:18" x14ac:dyDescent="0.25">
      <c r="B53" s="11" t="s">
        <v>1</v>
      </c>
      <c r="E53" s="11">
        <f>C12</f>
        <v>0</v>
      </c>
      <c r="Q53" s="12"/>
    </row>
    <row r="54" spans="1:18" x14ac:dyDescent="0.25">
      <c r="B54" s="11" t="s">
        <v>2</v>
      </c>
      <c r="E54" s="125" t="str">
        <f>F14</f>
        <v>Example</v>
      </c>
      <c r="Q54" s="12"/>
    </row>
    <row r="55" spans="1:18" x14ac:dyDescent="0.25">
      <c r="B55" s="11" t="s">
        <v>3</v>
      </c>
      <c r="E55" s="125" t="str">
        <f>F15</f>
        <v>Citrus</v>
      </c>
      <c r="Q55" s="12"/>
    </row>
    <row r="56" spans="1:18" x14ac:dyDescent="0.25">
      <c r="R56" s="12"/>
    </row>
    <row r="57" spans="1:18" x14ac:dyDescent="0.25">
      <c r="R57" s="12"/>
    </row>
    <row r="58" spans="1:18" x14ac:dyDescent="0.25">
      <c r="A58" s="147" t="s">
        <v>87</v>
      </c>
      <c r="B58" s="147"/>
      <c r="C58" s="147"/>
      <c r="D58" s="147"/>
      <c r="E58" s="147"/>
      <c r="F58" s="147"/>
      <c r="G58" s="147"/>
      <c r="R58" s="12"/>
    </row>
    <row r="59" spans="1:18" x14ac:dyDescent="0.25">
      <c r="A59" s="2"/>
      <c r="B59" s="2"/>
      <c r="C59" s="2"/>
      <c r="D59" s="2"/>
      <c r="E59" s="2"/>
      <c r="F59" s="2"/>
      <c r="G59" s="2"/>
      <c r="R59" s="12"/>
    </row>
    <row r="60" spans="1:18" x14ac:dyDescent="0.25">
      <c r="A60" s="2"/>
      <c r="B60" s="2"/>
      <c r="C60" s="2"/>
      <c r="D60" s="2"/>
      <c r="E60" s="2"/>
      <c r="F60" s="2"/>
      <c r="G60" s="2"/>
      <c r="R60" s="12"/>
    </row>
    <row r="61" spans="1:18" x14ac:dyDescent="0.25">
      <c r="A61" s="2"/>
      <c r="B61" s="53"/>
      <c r="C61" s="54"/>
      <c r="D61" s="24" t="s">
        <v>24</v>
      </c>
      <c r="E61" s="54"/>
      <c r="F61" s="19" t="s">
        <v>24</v>
      </c>
      <c r="G61" s="2"/>
      <c r="R61" s="12"/>
    </row>
    <row r="62" spans="1:18" x14ac:dyDescent="0.25">
      <c r="A62" s="2"/>
      <c r="B62" s="29"/>
      <c r="C62" s="2"/>
      <c r="D62" s="3" t="s">
        <v>28</v>
      </c>
      <c r="E62" s="2"/>
      <c r="F62" s="26" t="s">
        <v>28</v>
      </c>
      <c r="G62" s="2"/>
      <c r="R62" s="12"/>
    </row>
    <row r="63" spans="1:18" ht="13.8" thickBot="1" x14ac:dyDescent="0.3">
      <c r="A63" s="2"/>
      <c r="B63" s="56" t="s">
        <v>30</v>
      </c>
      <c r="C63" s="57"/>
      <c r="D63" s="40" t="s">
        <v>48</v>
      </c>
      <c r="E63" s="57"/>
      <c r="F63" s="41" t="s">
        <v>32</v>
      </c>
      <c r="G63" s="2"/>
      <c r="R63" s="12"/>
    </row>
    <row r="64" spans="1:18" ht="13.8" thickTop="1" x14ac:dyDescent="0.25">
      <c r="B64" s="42" t="s">
        <v>35</v>
      </c>
      <c r="C64" s="52"/>
      <c r="D64" s="107">
        <v>1.74</v>
      </c>
      <c r="E64" s="58"/>
      <c r="F64" s="109">
        <f>D64/31</f>
        <v>5.6129032258064517E-2</v>
      </c>
      <c r="R64" s="12"/>
    </row>
    <row r="65" spans="2:18" x14ac:dyDescent="0.25">
      <c r="B65" s="33" t="s">
        <v>36</v>
      </c>
      <c r="C65" s="59"/>
      <c r="D65" s="108">
        <v>1.79</v>
      </c>
      <c r="E65" s="35"/>
      <c r="F65" s="110">
        <f>D65/28</f>
        <v>6.3928571428571432E-2</v>
      </c>
      <c r="R65" s="12"/>
    </row>
    <row r="66" spans="2:18" x14ac:dyDescent="0.25">
      <c r="B66" s="33" t="s">
        <v>37</v>
      </c>
      <c r="C66" s="59"/>
      <c r="D66" s="108">
        <v>2.59</v>
      </c>
      <c r="E66" s="35"/>
      <c r="F66" s="110">
        <f>D66/31</f>
        <v>8.3548387096774188E-2</v>
      </c>
      <c r="R66" s="12"/>
    </row>
    <row r="67" spans="2:18" x14ac:dyDescent="0.25">
      <c r="B67" s="33" t="s">
        <v>38</v>
      </c>
      <c r="C67" s="59"/>
      <c r="D67" s="108">
        <v>3.17</v>
      </c>
      <c r="E67" s="35"/>
      <c r="F67" s="110">
        <f>D67/30</f>
        <v>0.10566666666666666</v>
      </c>
      <c r="R67" s="12"/>
    </row>
    <row r="68" spans="2:18" x14ac:dyDescent="0.25">
      <c r="B68" s="33" t="s">
        <v>39</v>
      </c>
      <c r="C68" s="59"/>
      <c r="D68" s="108">
        <v>4.17</v>
      </c>
      <c r="E68" s="35"/>
      <c r="F68" s="110">
        <f>D68/31</f>
        <v>0.13451612903225807</v>
      </c>
      <c r="R68" s="12"/>
    </row>
    <row r="69" spans="2:18" x14ac:dyDescent="0.25">
      <c r="B69" s="33" t="s">
        <v>40</v>
      </c>
      <c r="C69" s="59"/>
      <c r="D69" s="108">
        <v>4.67</v>
      </c>
      <c r="E69" s="35"/>
      <c r="F69" s="110">
        <f>D69/30</f>
        <v>0.15566666666666668</v>
      </c>
      <c r="R69" s="12"/>
    </row>
    <row r="70" spans="2:18" x14ac:dyDescent="0.25">
      <c r="B70" s="33" t="s">
        <v>41</v>
      </c>
      <c r="C70" s="59"/>
      <c r="D70" s="108">
        <v>4.91</v>
      </c>
      <c r="E70" s="35"/>
      <c r="F70" s="110">
        <f>D70/31</f>
        <v>0.15838709677419355</v>
      </c>
      <c r="R70" s="12"/>
    </row>
    <row r="71" spans="2:18" x14ac:dyDescent="0.25">
      <c r="B71" s="33" t="s">
        <v>42</v>
      </c>
      <c r="C71" s="59"/>
      <c r="D71" s="108">
        <v>4.6500000000000004</v>
      </c>
      <c r="E71" s="35"/>
      <c r="F71" s="110">
        <f>D71/31</f>
        <v>0.15000000000000002</v>
      </c>
      <c r="R71" s="12"/>
    </row>
    <row r="72" spans="2:18" x14ac:dyDescent="0.25">
      <c r="B72" s="33" t="s">
        <v>43</v>
      </c>
      <c r="C72" s="59"/>
      <c r="D72" s="108">
        <v>4.04</v>
      </c>
      <c r="E72" s="35"/>
      <c r="F72" s="110">
        <f>D72/30</f>
        <v>0.13466666666666666</v>
      </c>
      <c r="R72" s="12"/>
    </row>
    <row r="73" spans="2:18" x14ac:dyDescent="0.25">
      <c r="B73" s="33" t="s">
        <v>44</v>
      </c>
      <c r="C73" s="59"/>
      <c r="D73" s="108">
        <v>3.24</v>
      </c>
      <c r="E73" s="35"/>
      <c r="F73" s="110">
        <f>D73/31</f>
        <v>0.10451612903225807</v>
      </c>
      <c r="R73" s="12"/>
    </row>
    <row r="74" spans="2:18" x14ac:dyDescent="0.25">
      <c r="B74" s="33" t="s">
        <v>45</v>
      </c>
      <c r="C74" s="59"/>
      <c r="D74" s="108">
        <v>2.29</v>
      </c>
      <c r="E74" s="35"/>
      <c r="F74" s="110">
        <f>D74/30</f>
        <v>7.6333333333333336E-2</v>
      </c>
      <c r="R74" s="12"/>
    </row>
    <row r="75" spans="2:18" x14ac:dyDescent="0.25">
      <c r="B75" s="33" t="s">
        <v>46</v>
      </c>
      <c r="C75" s="59"/>
      <c r="D75" s="108">
        <v>1.8</v>
      </c>
      <c r="E75" s="35"/>
      <c r="F75" s="110">
        <f>D75/31</f>
        <v>5.8064516129032261E-2</v>
      </c>
      <c r="R75" s="12"/>
    </row>
    <row r="76" spans="2:18" x14ac:dyDescent="0.25">
      <c r="R76" s="12"/>
    </row>
    <row r="77" spans="2:18" x14ac:dyDescent="0.25">
      <c r="R77" s="12"/>
    </row>
    <row r="78" spans="2:18" x14ac:dyDescent="0.25">
      <c r="R78" s="12"/>
    </row>
    <row r="79" spans="2:18" x14ac:dyDescent="0.25">
      <c r="R79" s="12"/>
    </row>
    <row r="80" spans="2:18" x14ac:dyDescent="0.25">
      <c r="R80" s="12"/>
    </row>
    <row r="81" spans="1:18" x14ac:dyDescent="0.25">
      <c r="R81" s="12"/>
    </row>
    <row r="82" spans="1:18" x14ac:dyDescent="0.25">
      <c r="R82" s="12"/>
    </row>
    <row r="83" spans="1:18" x14ac:dyDescent="0.25">
      <c r="R83" s="12"/>
    </row>
    <row r="84" spans="1:18" ht="12.75" customHeight="1" x14ac:dyDescent="0.25">
      <c r="R84" s="12"/>
    </row>
    <row r="85" spans="1:18" x14ac:dyDescent="0.25">
      <c r="R85" s="12"/>
    </row>
    <row r="86" spans="1:18" x14ac:dyDescent="0.25">
      <c r="R86" s="12"/>
    </row>
    <row r="87" spans="1:18" hidden="1" x14ac:dyDescent="0.25">
      <c r="A87" s="111">
        <v>-0.125</v>
      </c>
      <c r="B87" s="11">
        <f>(A87+0.125)/24</f>
        <v>0</v>
      </c>
      <c r="C87" s="12">
        <f t="shared" ref="C87:C118" si="4">(B87)</f>
        <v>0</v>
      </c>
      <c r="R87" s="12"/>
    </row>
    <row r="88" spans="1:18" hidden="1" x14ac:dyDescent="0.25">
      <c r="A88" s="111">
        <f>A87+0.25</f>
        <v>0.125</v>
      </c>
      <c r="B88" s="11">
        <f>(A88+0.125)/24</f>
        <v>1.0416666666666666E-2</v>
      </c>
      <c r="C88" s="12">
        <f t="shared" si="4"/>
        <v>1.0416666666666666E-2</v>
      </c>
      <c r="R88" s="12"/>
    </row>
    <row r="89" spans="1:18" hidden="1" x14ac:dyDescent="0.25">
      <c r="A89" s="111">
        <f t="shared" ref="A89:A152" si="5">A88+0.25</f>
        <v>0.375</v>
      </c>
      <c r="B89" s="11">
        <f t="shared" ref="B89:B152" si="6">(A89+0.125)/24</f>
        <v>2.0833333333333332E-2</v>
      </c>
      <c r="C89" s="12">
        <f t="shared" si="4"/>
        <v>2.0833333333333332E-2</v>
      </c>
      <c r="R89" s="12"/>
    </row>
    <row r="90" spans="1:18" hidden="1" x14ac:dyDescent="0.25">
      <c r="A90" s="111">
        <f t="shared" si="5"/>
        <v>0.625</v>
      </c>
      <c r="B90" s="11">
        <f t="shared" si="6"/>
        <v>3.125E-2</v>
      </c>
      <c r="C90" s="12">
        <f t="shared" si="4"/>
        <v>3.125E-2</v>
      </c>
      <c r="R90" s="12"/>
    </row>
    <row r="91" spans="1:18" hidden="1" x14ac:dyDescent="0.25">
      <c r="A91" s="111">
        <f t="shared" si="5"/>
        <v>0.875</v>
      </c>
      <c r="B91" s="11">
        <f t="shared" si="6"/>
        <v>4.1666666666666664E-2</v>
      </c>
      <c r="C91" s="12">
        <f t="shared" si="4"/>
        <v>4.1666666666666664E-2</v>
      </c>
      <c r="R91" s="12"/>
    </row>
    <row r="92" spans="1:18" hidden="1" x14ac:dyDescent="0.25">
      <c r="A92" s="111">
        <f t="shared" si="5"/>
        <v>1.125</v>
      </c>
      <c r="B92" s="11">
        <f t="shared" si="6"/>
        <v>5.2083333333333336E-2</v>
      </c>
      <c r="C92" s="12">
        <f t="shared" si="4"/>
        <v>5.2083333333333336E-2</v>
      </c>
      <c r="R92" s="12"/>
    </row>
    <row r="93" spans="1:18" hidden="1" x14ac:dyDescent="0.25">
      <c r="A93" s="111">
        <f t="shared" si="5"/>
        <v>1.375</v>
      </c>
      <c r="B93" s="11">
        <f t="shared" si="6"/>
        <v>6.25E-2</v>
      </c>
      <c r="C93" s="12">
        <f t="shared" si="4"/>
        <v>6.25E-2</v>
      </c>
      <c r="R93" s="12"/>
    </row>
    <row r="94" spans="1:18" hidden="1" x14ac:dyDescent="0.25">
      <c r="A94" s="111">
        <f t="shared" si="5"/>
        <v>1.625</v>
      </c>
      <c r="B94" s="11">
        <f t="shared" si="6"/>
        <v>7.2916666666666671E-2</v>
      </c>
      <c r="C94" s="12">
        <f t="shared" si="4"/>
        <v>7.2916666666666671E-2</v>
      </c>
      <c r="R94" s="12"/>
    </row>
    <row r="95" spans="1:18" hidden="1" x14ac:dyDescent="0.25">
      <c r="A95" s="111">
        <f t="shared" si="5"/>
        <v>1.875</v>
      </c>
      <c r="B95" s="11">
        <f t="shared" si="6"/>
        <v>8.3333333333333329E-2</v>
      </c>
      <c r="C95" s="12">
        <f t="shared" si="4"/>
        <v>8.3333333333333329E-2</v>
      </c>
      <c r="R95" s="12"/>
    </row>
    <row r="96" spans="1:18" hidden="1" x14ac:dyDescent="0.25">
      <c r="A96" s="111">
        <f t="shared" si="5"/>
        <v>2.125</v>
      </c>
      <c r="B96" s="11">
        <f t="shared" si="6"/>
        <v>9.375E-2</v>
      </c>
      <c r="C96" s="12">
        <f t="shared" si="4"/>
        <v>9.375E-2</v>
      </c>
      <c r="R96" s="12"/>
    </row>
    <row r="97" spans="1:18" hidden="1" x14ac:dyDescent="0.25">
      <c r="A97" s="111">
        <f t="shared" si="5"/>
        <v>2.375</v>
      </c>
      <c r="B97" s="11">
        <f t="shared" si="6"/>
        <v>0.10416666666666667</v>
      </c>
      <c r="C97" s="12">
        <f t="shared" si="4"/>
        <v>0.10416666666666667</v>
      </c>
      <c r="R97" s="12"/>
    </row>
    <row r="98" spans="1:18" hidden="1" x14ac:dyDescent="0.25">
      <c r="A98" s="111">
        <f t="shared" si="5"/>
        <v>2.625</v>
      </c>
      <c r="B98" s="11">
        <f t="shared" si="6"/>
        <v>0.11458333333333333</v>
      </c>
      <c r="C98" s="12">
        <f t="shared" si="4"/>
        <v>0.11458333333333333</v>
      </c>
      <c r="R98" s="12"/>
    </row>
    <row r="99" spans="1:18" hidden="1" x14ac:dyDescent="0.25">
      <c r="A99" s="111">
        <f t="shared" si="5"/>
        <v>2.875</v>
      </c>
      <c r="B99" s="11">
        <f t="shared" si="6"/>
        <v>0.125</v>
      </c>
      <c r="C99" s="12">
        <f t="shared" si="4"/>
        <v>0.125</v>
      </c>
      <c r="R99" s="12"/>
    </row>
    <row r="100" spans="1:18" hidden="1" x14ac:dyDescent="0.25">
      <c r="A100" s="111">
        <f t="shared" si="5"/>
        <v>3.125</v>
      </c>
      <c r="B100" s="11">
        <f t="shared" si="6"/>
        <v>0.13541666666666666</v>
      </c>
      <c r="C100" s="12">
        <f t="shared" si="4"/>
        <v>0.13541666666666666</v>
      </c>
      <c r="F100" s="12"/>
      <c r="R100" s="12"/>
    </row>
    <row r="101" spans="1:18" hidden="1" x14ac:dyDescent="0.25">
      <c r="A101" s="111">
        <f t="shared" si="5"/>
        <v>3.375</v>
      </c>
      <c r="B101" s="11">
        <f t="shared" si="6"/>
        <v>0.14583333333333334</v>
      </c>
      <c r="C101" s="12">
        <f t="shared" si="4"/>
        <v>0.14583333333333334</v>
      </c>
      <c r="F101" s="12"/>
      <c r="R101" s="12"/>
    </row>
    <row r="102" spans="1:18" hidden="1" x14ac:dyDescent="0.25">
      <c r="A102" s="111">
        <f t="shared" si="5"/>
        <v>3.625</v>
      </c>
      <c r="B102" s="11">
        <f t="shared" si="6"/>
        <v>0.15625</v>
      </c>
      <c r="C102" s="12">
        <f t="shared" si="4"/>
        <v>0.15625</v>
      </c>
      <c r="F102" s="12"/>
      <c r="R102" s="12"/>
    </row>
    <row r="103" spans="1:18" hidden="1" x14ac:dyDescent="0.25">
      <c r="A103" s="111">
        <f t="shared" si="5"/>
        <v>3.875</v>
      </c>
      <c r="B103" s="11">
        <f t="shared" si="6"/>
        <v>0.16666666666666666</v>
      </c>
      <c r="C103" s="12">
        <f t="shared" si="4"/>
        <v>0.16666666666666666</v>
      </c>
      <c r="F103" s="12"/>
      <c r="R103" s="12"/>
    </row>
    <row r="104" spans="1:18" hidden="1" x14ac:dyDescent="0.25">
      <c r="A104" s="111">
        <f t="shared" si="5"/>
        <v>4.125</v>
      </c>
      <c r="B104" s="11">
        <f t="shared" si="6"/>
        <v>0.17708333333333334</v>
      </c>
      <c r="C104" s="12">
        <f t="shared" si="4"/>
        <v>0.17708333333333334</v>
      </c>
      <c r="F104" s="12"/>
      <c r="R104" s="12"/>
    </row>
    <row r="105" spans="1:18" hidden="1" x14ac:dyDescent="0.25">
      <c r="A105" s="111">
        <f t="shared" si="5"/>
        <v>4.375</v>
      </c>
      <c r="B105" s="11">
        <f t="shared" si="6"/>
        <v>0.1875</v>
      </c>
      <c r="C105" s="12">
        <f t="shared" si="4"/>
        <v>0.1875</v>
      </c>
      <c r="F105" s="12"/>
    </row>
    <row r="106" spans="1:18" hidden="1" x14ac:dyDescent="0.25">
      <c r="A106" s="111">
        <f t="shared" si="5"/>
        <v>4.625</v>
      </c>
      <c r="B106" s="11">
        <f t="shared" si="6"/>
        <v>0.19791666666666666</v>
      </c>
      <c r="C106" s="12">
        <f t="shared" si="4"/>
        <v>0.19791666666666666</v>
      </c>
      <c r="F106" s="12"/>
    </row>
    <row r="107" spans="1:18" hidden="1" x14ac:dyDescent="0.25">
      <c r="A107" s="111">
        <f t="shared" si="5"/>
        <v>4.875</v>
      </c>
      <c r="B107" s="11">
        <f t="shared" si="6"/>
        <v>0.20833333333333334</v>
      </c>
      <c r="C107" s="12">
        <f t="shared" si="4"/>
        <v>0.20833333333333334</v>
      </c>
      <c r="F107" s="12"/>
    </row>
    <row r="108" spans="1:18" hidden="1" x14ac:dyDescent="0.25">
      <c r="A108" s="111">
        <f t="shared" si="5"/>
        <v>5.125</v>
      </c>
      <c r="B108" s="11">
        <f t="shared" si="6"/>
        <v>0.21875</v>
      </c>
      <c r="C108" s="12">
        <f t="shared" si="4"/>
        <v>0.21875</v>
      </c>
      <c r="F108" s="12"/>
    </row>
    <row r="109" spans="1:18" hidden="1" x14ac:dyDescent="0.25">
      <c r="A109" s="111">
        <f t="shared" si="5"/>
        <v>5.375</v>
      </c>
      <c r="B109" s="11">
        <f t="shared" si="6"/>
        <v>0.22916666666666666</v>
      </c>
      <c r="C109" s="12">
        <f t="shared" si="4"/>
        <v>0.22916666666666666</v>
      </c>
      <c r="F109" s="12"/>
    </row>
    <row r="110" spans="1:18" hidden="1" x14ac:dyDescent="0.25">
      <c r="A110" s="111">
        <f t="shared" si="5"/>
        <v>5.625</v>
      </c>
      <c r="B110" s="11">
        <f t="shared" si="6"/>
        <v>0.23958333333333334</v>
      </c>
      <c r="C110" s="12">
        <f t="shared" si="4"/>
        <v>0.23958333333333334</v>
      </c>
      <c r="F110" s="12"/>
    </row>
    <row r="111" spans="1:18" hidden="1" x14ac:dyDescent="0.25">
      <c r="A111" s="111">
        <f t="shared" si="5"/>
        <v>5.875</v>
      </c>
      <c r="B111" s="11">
        <f t="shared" si="6"/>
        <v>0.25</v>
      </c>
      <c r="C111" s="12">
        <f t="shared" si="4"/>
        <v>0.25</v>
      </c>
      <c r="F111" s="12"/>
    </row>
    <row r="112" spans="1:18" hidden="1" x14ac:dyDescent="0.25">
      <c r="A112" s="111">
        <f t="shared" si="5"/>
        <v>6.125</v>
      </c>
      <c r="B112" s="11">
        <f t="shared" si="6"/>
        <v>0.26041666666666669</v>
      </c>
      <c r="C112" s="12">
        <f t="shared" si="4"/>
        <v>0.26041666666666669</v>
      </c>
      <c r="F112" s="12"/>
    </row>
    <row r="113" spans="1:6" hidden="1" x14ac:dyDescent="0.25">
      <c r="A113" s="111">
        <f t="shared" si="5"/>
        <v>6.375</v>
      </c>
      <c r="B113" s="11">
        <f t="shared" si="6"/>
        <v>0.27083333333333331</v>
      </c>
      <c r="C113" s="12">
        <f t="shared" si="4"/>
        <v>0.27083333333333331</v>
      </c>
      <c r="F113" s="12"/>
    </row>
    <row r="114" spans="1:6" hidden="1" x14ac:dyDescent="0.25">
      <c r="A114" s="111">
        <f t="shared" si="5"/>
        <v>6.625</v>
      </c>
      <c r="B114" s="11">
        <f t="shared" si="6"/>
        <v>0.28125</v>
      </c>
      <c r="C114" s="12">
        <f t="shared" si="4"/>
        <v>0.28125</v>
      </c>
      <c r="F114" s="12"/>
    </row>
    <row r="115" spans="1:6" hidden="1" x14ac:dyDescent="0.25">
      <c r="A115" s="111">
        <f t="shared" si="5"/>
        <v>6.875</v>
      </c>
      <c r="B115" s="11">
        <f t="shared" si="6"/>
        <v>0.29166666666666669</v>
      </c>
      <c r="C115" s="12">
        <f t="shared" si="4"/>
        <v>0.29166666666666669</v>
      </c>
      <c r="F115" s="12"/>
    </row>
    <row r="116" spans="1:6" hidden="1" x14ac:dyDescent="0.25">
      <c r="A116" s="111">
        <f t="shared" si="5"/>
        <v>7.125</v>
      </c>
      <c r="B116" s="11">
        <f t="shared" si="6"/>
        <v>0.30208333333333331</v>
      </c>
      <c r="C116" s="12">
        <f t="shared" si="4"/>
        <v>0.30208333333333331</v>
      </c>
      <c r="F116" s="12"/>
    </row>
    <row r="117" spans="1:6" hidden="1" x14ac:dyDescent="0.25">
      <c r="A117" s="111">
        <f t="shared" si="5"/>
        <v>7.375</v>
      </c>
      <c r="B117" s="11">
        <f t="shared" si="6"/>
        <v>0.3125</v>
      </c>
      <c r="C117" s="12">
        <f t="shared" si="4"/>
        <v>0.3125</v>
      </c>
      <c r="F117" s="12"/>
    </row>
    <row r="118" spans="1:6" hidden="1" x14ac:dyDescent="0.25">
      <c r="A118" s="111">
        <f t="shared" si="5"/>
        <v>7.625</v>
      </c>
      <c r="B118" s="11">
        <f t="shared" si="6"/>
        <v>0.32291666666666669</v>
      </c>
      <c r="C118" s="12">
        <f t="shared" si="4"/>
        <v>0.32291666666666669</v>
      </c>
      <c r="F118" s="12"/>
    </row>
    <row r="119" spans="1:6" hidden="1" x14ac:dyDescent="0.25">
      <c r="A119" s="111">
        <f t="shared" si="5"/>
        <v>7.875</v>
      </c>
      <c r="B119" s="11">
        <f t="shared" si="6"/>
        <v>0.33333333333333331</v>
      </c>
      <c r="C119" s="12">
        <f t="shared" ref="C119:C182" si="7">(B119)</f>
        <v>0.33333333333333331</v>
      </c>
      <c r="F119" s="12"/>
    </row>
    <row r="120" spans="1:6" hidden="1" x14ac:dyDescent="0.25">
      <c r="A120" s="111">
        <f t="shared" si="5"/>
        <v>8.125</v>
      </c>
      <c r="B120" s="11">
        <f t="shared" si="6"/>
        <v>0.34375</v>
      </c>
      <c r="C120" s="12">
        <f t="shared" si="7"/>
        <v>0.34375</v>
      </c>
      <c r="F120" s="12"/>
    </row>
    <row r="121" spans="1:6" hidden="1" x14ac:dyDescent="0.25">
      <c r="A121" s="111">
        <f t="shared" si="5"/>
        <v>8.375</v>
      </c>
      <c r="B121" s="11">
        <f t="shared" si="6"/>
        <v>0.35416666666666669</v>
      </c>
      <c r="C121" s="12">
        <f t="shared" si="7"/>
        <v>0.35416666666666669</v>
      </c>
      <c r="F121" s="12"/>
    </row>
    <row r="122" spans="1:6" hidden="1" x14ac:dyDescent="0.25">
      <c r="A122" s="111">
        <f t="shared" si="5"/>
        <v>8.625</v>
      </c>
      <c r="B122" s="11">
        <f t="shared" si="6"/>
        <v>0.36458333333333331</v>
      </c>
      <c r="C122" s="12">
        <f t="shared" si="7"/>
        <v>0.36458333333333331</v>
      </c>
      <c r="F122" s="12"/>
    </row>
    <row r="123" spans="1:6" hidden="1" x14ac:dyDescent="0.25">
      <c r="A123" s="111">
        <f t="shared" si="5"/>
        <v>8.875</v>
      </c>
      <c r="B123" s="11">
        <f t="shared" si="6"/>
        <v>0.375</v>
      </c>
      <c r="C123" s="12">
        <f t="shared" si="7"/>
        <v>0.375</v>
      </c>
      <c r="F123" s="12"/>
    </row>
    <row r="124" spans="1:6" hidden="1" x14ac:dyDescent="0.25">
      <c r="A124" s="111">
        <f t="shared" si="5"/>
        <v>9.125</v>
      </c>
      <c r="B124" s="11">
        <f t="shared" si="6"/>
        <v>0.38541666666666669</v>
      </c>
      <c r="C124" s="12">
        <f t="shared" si="7"/>
        <v>0.38541666666666669</v>
      </c>
      <c r="F124" s="12"/>
    </row>
    <row r="125" spans="1:6" hidden="1" x14ac:dyDescent="0.25">
      <c r="A125" s="111">
        <f t="shared" si="5"/>
        <v>9.375</v>
      </c>
      <c r="B125" s="11">
        <f t="shared" si="6"/>
        <v>0.39583333333333331</v>
      </c>
      <c r="C125" s="12">
        <f t="shared" si="7"/>
        <v>0.39583333333333331</v>
      </c>
      <c r="F125" s="12"/>
    </row>
    <row r="126" spans="1:6" hidden="1" x14ac:dyDescent="0.25">
      <c r="A126" s="111">
        <f t="shared" si="5"/>
        <v>9.625</v>
      </c>
      <c r="B126" s="11">
        <f t="shared" si="6"/>
        <v>0.40625</v>
      </c>
      <c r="C126" s="12">
        <f t="shared" si="7"/>
        <v>0.40625</v>
      </c>
      <c r="F126" s="12"/>
    </row>
    <row r="127" spans="1:6" hidden="1" x14ac:dyDescent="0.25">
      <c r="A127" s="111">
        <f t="shared" si="5"/>
        <v>9.875</v>
      </c>
      <c r="B127" s="11">
        <f t="shared" si="6"/>
        <v>0.41666666666666669</v>
      </c>
      <c r="C127" s="12">
        <f t="shared" si="7"/>
        <v>0.41666666666666669</v>
      </c>
      <c r="F127" s="12"/>
    </row>
    <row r="128" spans="1:6" hidden="1" x14ac:dyDescent="0.25">
      <c r="A128" s="111">
        <f t="shared" si="5"/>
        <v>10.125</v>
      </c>
      <c r="B128" s="11">
        <f t="shared" si="6"/>
        <v>0.42708333333333331</v>
      </c>
      <c r="C128" s="12">
        <f t="shared" si="7"/>
        <v>0.42708333333333331</v>
      </c>
      <c r="F128" s="12"/>
    </row>
    <row r="129" spans="1:6" hidden="1" x14ac:dyDescent="0.25">
      <c r="A129" s="111">
        <f t="shared" si="5"/>
        <v>10.375</v>
      </c>
      <c r="B129" s="11">
        <f t="shared" si="6"/>
        <v>0.4375</v>
      </c>
      <c r="C129" s="12">
        <f t="shared" si="7"/>
        <v>0.4375</v>
      </c>
      <c r="F129" s="12"/>
    </row>
    <row r="130" spans="1:6" hidden="1" x14ac:dyDescent="0.25">
      <c r="A130" s="111">
        <f t="shared" si="5"/>
        <v>10.625</v>
      </c>
      <c r="B130" s="11">
        <f t="shared" si="6"/>
        <v>0.44791666666666669</v>
      </c>
      <c r="C130" s="12">
        <f t="shared" si="7"/>
        <v>0.44791666666666669</v>
      </c>
      <c r="F130" s="12"/>
    </row>
    <row r="131" spans="1:6" hidden="1" x14ac:dyDescent="0.25">
      <c r="A131" s="111">
        <f t="shared" si="5"/>
        <v>10.875</v>
      </c>
      <c r="B131" s="11">
        <f t="shared" si="6"/>
        <v>0.45833333333333331</v>
      </c>
      <c r="C131" s="12">
        <f t="shared" si="7"/>
        <v>0.45833333333333331</v>
      </c>
      <c r="F131" s="12"/>
    </row>
    <row r="132" spans="1:6" hidden="1" x14ac:dyDescent="0.25">
      <c r="A132" s="111">
        <f t="shared" si="5"/>
        <v>11.125</v>
      </c>
      <c r="B132" s="11">
        <f t="shared" si="6"/>
        <v>0.46875</v>
      </c>
      <c r="C132" s="12">
        <f t="shared" si="7"/>
        <v>0.46875</v>
      </c>
      <c r="F132" s="12"/>
    </row>
    <row r="133" spans="1:6" hidden="1" x14ac:dyDescent="0.25">
      <c r="A133" s="111">
        <f t="shared" si="5"/>
        <v>11.375</v>
      </c>
      <c r="B133" s="11">
        <f t="shared" si="6"/>
        <v>0.47916666666666669</v>
      </c>
      <c r="C133" s="12">
        <f t="shared" si="7"/>
        <v>0.47916666666666669</v>
      </c>
      <c r="F133" s="12"/>
    </row>
    <row r="134" spans="1:6" hidden="1" x14ac:dyDescent="0.25">
      <c r="A134" s="111">
        <f t="shared" si="5"/>
        <v>11.625</v>
      </c>
      <c r="B134" s="11">
        <f t="shared" si="6"/>
        <v>0.48958333333333331</v>
      </c>
      <c r="C134" s="12">
        <f t="shared" si="7"/>
        <v>0.48958333333333331</v>
      </c>
      <c r="F134" s="12"/>
    </row>
    <row r="135" spans="1:6" hidden="1" x14ac:dyDescent="0.25">
      <c r="A135" s="111">
        <f t="shared" si="5"/>
        <v>11.875</v>
      </c>
      <c r="B135" s="11">
        <f t="shared" si="6"/>
        <v>0.5</v>
      </c>
      <c r="C135" s="12">
        <f t="shared" si="7"/>
        <v>0.5</v>
      </c>
      <c r="F135" s="12"/>
    </row>
    <row r="136" spans="1:6" hidden="1" x14ac:dyDescent="0.25">
      <c r="A136" s="111">
        <f t="shared" si="5"/>
        <v>12.125</v>
      </c>
      <c r="B136" s="11">
        <f t="shared" si="6"/>
        <v>0.51041666666666663</v>
      </c>
      <c r="C136" s="12">
        <f t="shared" si="7"/>
        <v>0.51041666666666663</v>
      </c>
      <c r="F136" s="12"/>
    </row>
    <row r="137" spans="1:6" hidden="1" x14ac:dyDescent="0.25">
      <c r="A137" s="111">
        <f t="shared" si="5"/>
        <v>12.375</v>
      </c>
      <c r="B137" s="11">
        <f t="shared" si="6"/>
        <v>0.52083333333333337</v>
      </c>
      <c r="C137" s="12">
        <f t="shared" si="7"/>
        <v>0.52083333333333337</v>
      </c>
      <c r="F137" s="12"/>
    </row>
    <row r="138" spans="1:6" hidden="1" x14ac:dyDescent="0.25">
      <c r="A138" s="111">
        <f t="shared" si="5"/>
        <v>12.625</v>
      </c>
      <c r="B138" s="11">
        <f t="shared" si="6"/>
        <v>0.53125</v>
      </c>
      <c r="C138" s="12">
        <f t="shared" si="7"/>
        <v>0.53125</v>
      </c>
      <c r="F138" s="12"/>
    </row>
    <row r="139" spans="1:6" hidden="1" x14ac:dyDescent="0.25">
      <c r="A139" s="111">
        <f t="shared" si="5"/>
        <v>12.875</v>
      </c>
      <c r="B139" s="11">
        <f t="shared" si="6"/>
        <v>0.54166666666666663</v>
      </c>
      <c r="C139" s="12">
        <f t="shared" si="7"/>
        <v>0.54166666666666663</v>
      </c>
      <c r="F139" s="12"/>
    </row>
    <row r="140" spans="1:6" hidden="1" x14ac:dyDescent="0.25">
      <c r="A140" s="111">
        <f t="shared" si="5"/>
        <v>13.125</v>
      </c>
      <c r="B140" s="11">
        <f t="shared" si="6"/>
        <v>0.55208333333333337</v>
      </c>
      <c r="C140" s="12">
        <f t="shared" si="7"/>
        <v>0.55208333333333337</v>
      </c>
      <c r="F140" s="12"/>
    </row>
    <row r="141" spans="1:6" hidden="1" x14ac:dyDescent="0.25">
      <c r="A141" s="111">
        <f t="shared" si="5"/>
        <v>13.375</v>
      </c>
      <c r="B141" s="11">
        <f t="shared" si="6"/>
        <v>0.5625</v>
      </c>
      <c r="C141" s="12">
        <f t="shared" si="7"/>
        <v>0.5625</v>
      </c>
      <c r="F141" s="12"/>
    </row>
    <row r="142" spans="1:6" hidden="1" x14ac:dyDescent="0.25">
      <c r="A142" s="111">
        <f t="shared" si="5"/>
        <v>13.625</v>
      </c>
      <c r="B142" s="11">
        <f t="shared" si="6"/>
        <v>0.57291666666666663</v>
      </c>
      <c r="C142" s="12">
        <f t="shared" si="7"/>
        <v>0.57291666666666663</v>
      </c>
      <c r="F142" s="12"/>
    </row>
    <row r="143" spans="1:6" hidden="1" x14ac:dyDescent="0.25">
      <c r="A143" s="111">
        <f t="shared" si="5"/>
        <v>13.875</v>
      </c>
      <c r="B143" s="11">
        <f t="shared" si="6"/>
        <v>0.58333333333333337</v>
      </c>
      <c r="C143" s="12">
        <f t="shared" si="7"/>
        <v>0.58333333333333337</v>
      </c>
      <c r="F143" s="12"/>
    </row>
    <row r="144" spans="1:6" hidden="1" x14ac:dyDescent="0.25">
      <c r="A144" s="111">
        <f t="shared" si="5"/>
        <v>14.125</v>
      </c>
      <c r="B144" s="11">
        <f t="shared" si="6"/>
        <v>0.59375</v>
      </c>
      <c r="C144" s="12">
        <f t="shared" si="7"/>
        <v>0.59375</v>
      </c>
      <c r="F144" s="12"/>
    </row>
    <row r="145" spans="1:6" hidden="1" x14ac:dyDescent="0.25">
      <c r="A145" s="111">
        <f t="shared" si="5"/>
        <v>14.375</v>
      </c>
      <c r="B145" s="11">
        <f t="shared" si="6"/>
        <v>0.60416666666666663</v>
      </c>
      <c r="C145" s="12">
        <f t="shared" si="7"/>
        <v>0.60416666666666663</v>
      </c>
      <c r="F145" s="12"/>
    </row>
    <row r="146" spans="1:6" hidden="1" x14ac:dyDescent="0.25">
      <c r="A146" s="111">
        <f t="shared" si="5"/>
        <v>14.625</v>
      </c>
      <c r="B146" s="11">
        <f t="shared" si="6"/>
        <v>0.61458333333333337</v>
      </c>
      <c r="C146" s="12">
        <f t="shared" si="7"/>
        <v>0.61458333333333337</v>
      </c>
      <c r="F146" s="12"/>
    </row>
    <row r="147" spans="1:6" hidden="1" x14ac:dyDescent="0.25">
      <c r="A147" s="111">
        <f t="shared" si="5"/>
        <v>14.875</v>
      </c>
      <c r="B147" s="11">
        <f t="shared" si="6"/>
        <v>0.625</v>
      </c>
      <c r="C147" s="12">
        <f t="shared" si="7"/>
        <v>0.625</v>
      </c>
      <c r="F147" s="12"/>
    </row>
    <row r="148" spans="1:6" hidden="1" x14ac:dyDescent="0.25">
      <c r="A148" s="111">
        <f t="shared" si="5"/>
        <v>15.125</v>
      </c>
      <c r="B148" s="11">
        <f t="shared" si="6"/>
        <v>0.63541666666666663</v>
      </c>
      <c r="C148" s="12">
        <f t="shared" si="7"/>
        <v>0.63541666666666663</v>
      </c>
      <c r="F148" s="12"/>
    </row>
    <row r="149" spans="1:6" hidden="1" x14ac:dyDescent="0.25">
      <c r="A149" s="111">
        <f t="shared" si="5"/>
        <v>15.375</v>
      </c>
      <c r="B149" s="11">
        <f t="shared" si="6"/>
        <v>0.64583333333333337</v>
      </c>
      <c r="C149" s="12">
        <f t="shared" si="7"/>
        <v>0.64583333333333337</v>
      </c>
      <c r="F149" s="12"/>
    </row>
    <row r="150" spans="1:6" hidden="1" x14ac:dyDescent="0.25">
      <c r="A150" s="111">
        <f t="shared" si="5"/>
        <v>15.625</v>
      </c>
      <c r="B150" s="11">
        <f t="shared" si="6"/>
        <v>0.65625</v>
      </c>
      <c r="C150" s="12">
        <f t="shared" si="7"/>
        <v>0.65625</v>
      </c>
      <c r="F150" s="12"/>
    </row>
    <row r="151" spans="1:6" hidden="1" x14ac:dyDescent="0.25">
      <c r="A151" s="111">
        <f t="shared" si="5"/>
        <v>15.875</v>
      </c>
      <c r="B151" s="11">
        <f t="shared" si="6"/>
        <v>0.66666666666666663</v>
      </c>
      <c r="C151" s="12">
        <f t="shared" si="7"/>
        <v>0.66666666666666663</v>
      </c>
      <c r="F151" s="12"/>
    </row>
    <row r="152" spans="1:6" hidden="1" x14ac:dyDescent="0.25">
      <c r="A152" s="111">
        <f t="shared" si="5"/>
        <v>16.125</v>
      </c>
      <c r="B152" s="11">
        <f t="shared" si="6"/>
        <v>0.67708333333333337</v>
      </c>
      <c r="C152" s="12">
        <f t="shared" si="7"/>
        <v>0.67708333333333337</v>
      </c>
      <c r="F152" s="12"/>
    </row>
    <row r="153" spans="1:6" hidden="1" x14ac:dyDescent="0.25">
      <c r="A153" s="111">
        <f t="shared" ref="A153:A182" si="8">A152+0.25</f>
        <v>16.375</v>
      </c>
      <c r="B153" s="11">
        <f t="shared" ref="B153:B182" si="9">(A153+0.125)/24</f>
        <v>0.6875</v>
      </c>
      <c r="C153" s="12">
        <f t="shared" si="7"/>
        <v>0.6875</v>
      </c>
      <c r="F153" s="12"/>
    </row>
    <row r="154" spans="1:6" hidden="1" x14ac:dyDescent="0.25">
      <c r="A154" s="111">
        <f t="shared" si="8"/>
        <v>16.625</v>
      </c>
      <c r="B154" s="11">
        <f t="shared" si="9"/>
        <v>0.69791666666666663</v>
      </c>
      <c r="C154" s="12">
        <f t="shared" si="7"/>
        <v>0.69791666666666663</v>
      </c>
      <c r="F154" s="12"/>
    </row>
    <row r="155" spans="1:6" hidden="1" x14ac:dyDescent="0.25">
      <c r="A155" s="111">
        <f t="shared" si="8"/>
        <v>16.875</v>
      </c>
      <c r="B155" s="11">
        <f t="shared" si="9"/>
        <v>0.70833333333333337</v>
      </c>
      <c r="C155" s="12">
        <f t="shared" si="7"/>
        <v>0.70833333333333337</v>
      </c>
      <c r="F155" s="12"/>
    </row>
    <row r="156" spans="1:6" hidden="1" x14ac:dyDescent="0.25">
      <c r="A156" s="111">
        <f t="shared" si="8"/>
        <v>17.125</v>
      </c>
      <c r="B156" s="11">
        <f t="shared" si="9"/>
        <v>0.71875</v>
      </c>
      <c r="C156" s="12">
        <f t="shared" si="7"/>
        <v>0.71875</v>
      </c>
      <c r="F156" s="12"/>
    </row>
    <row r="157" spans="1:6" hidden="1" x14ac:dyDescent="0.25">
      <c r="A157" s="111">
        <f t="shared" si="8"/>
        <v>17.375</v>
      </c>
      <c r="B157" s="11">
        <f t="shared" si="9"/>
        <v>0.72916666666666663</v>
      </c>
      <c r="C157" s="12">
        <f t="shared" si="7"/>
        <v>0.72916666666666663</v>
      </c>
      <c r="F157" s="12"/>
    </row>
    <row r="158" spans="1:6" hidden="1" x14ac:dyDescent="0.25">
      <c r="A158" s="111">
        <f t="shared" si="8"/>
        <v>17.625</v>
      </c>
      <c r="B158" s="11">
        <f t="shared" si="9"/>
        <v>0.73958333333333337</v>
      </c>
      <c r="C158" s="12">
        <f t="shared" si="7"/>
        <v>0.73958333333333337</v>
      </c>
      <c r="F158" s="12"/>
    </row>
    <row r="159" spans="1:6" hidden="1" x14ac:dyDescent="0.25">
      <c r="A159" s="111">
        <f t="shared" si="8"/>
        <v>17.875</v>
      </c>
      <c r="B159" s="11">
        <f t="shared" si="9"/>
        <v>0.75</v>
      </c>
      <c r="C159" s="12">
        <f t="shared" si="7"/>
        <v>0.75</v>
      </c>
      <c r="F159" s="12"/>
    </row>
    <row r="160" spans="1:6" hidden="1" x14ac:dyDescent="0.25">
      <c r="A160" s="111">
        <f t="shared" si="8"/>
        <v>18.125</v>
      </c>
      <c r="B160" s="11">
        <f t="shared" si="9"/>
        <v>0.76041666666666663</v>
      </c>
      <c r="C160" s="12">
        <f t="shared" si="7"/>
        <v>0.76041666666666663</v>
      </c>
      <c r="F160" s="12"/>
    </row>
    <row r="161" spans="1:6" hidden="1" x14ac:dyDescent="0.25">
      <c r="A161" s="111">
        <f t="shared" si="8"/>
        <v>18.375</v>
      </c>
      <c r="B161" s="11">
        <f t="shared" si="9"/>
        <v>0.77083333333333337</v>
      </c>
      <c r="C161" s="12">
        <f t="shared" si="7"/>
        <v>0.77083333333333337</v>
      </c>
      <c r="F161" s="12"/>
    </row>
    <row r="162" spans="1:6" hidden="1" x14ac:dyDescent="0.25">
      <c r="A162" s="111">
        <f t="shared" si="8"/>
        <v>18.625</v>
      </c>
      <c r="B162" s="11">
        <f t="shared" si="9"/>
        <v>0.78125</v>
      </c>
      <c r="C162" s="12">
        <f t="shared" si="7"/>
        <v>0.78125</v>
      </c>
      <c r="F162" s="12"/>
    </row>
    <row r="163" spans="1:6" hidden="1" x14ac:dyDescent="0.25">
      <c r="A163" s="111">
        <f t="shared" si="8"/>
        <v>18.875</v>
      </c>
      <c r="B163" s="11">
        <f t="shared" si="9"/>
        <v>0.79166666666666663</v>
      </c>
      <c r="C163" s="12">
        <f t="shared" si="7"/>
        <v>0.79166666666666663</v>
      </c>
      <c r="F163" s="12"/>
    </row>
    <row r="164" spans="1:6" hidden="1" x14ac:dyDescent="0.25">
      <c r="A164" s="111">
        <f t="shared" si="8"/>
        <v>19.125</v>
      </c>
      <c r="B164" s="11">
        <f t="shared" si="9"/>
        <v>0.80208333333333337</v>
      </c>
      <c r="C164" s="12">
        <f t="shared" si="7"/>
        <v>0.80208333333333337</v>
      </c>
      <c r="F164" s="12"/>
    </row>
    <row r="165" spans="1:6" hidden="1" x14ac:dyDescent="0.25">
      <c r="A165" s="111">
        <f t="shared" si="8"/>
        <v>19.375</v>
      </c>
      <c r="B165" s="11">
        <f t="shared" si="9"/>
        <v>0.8125</v>
      </c>
      <c r="C165" s="12">
        <f t="shared" si="7"/>
        <v>0.8125</v>
      </c>
      <c r="F165" s="12"/>
    </row>
    <row r="166" spans="1:6" hidden="1" x14ac:dyDescent="0.25">
      <c r="A166" s="111">
        <f t="shared" si="8"/>
        <v>19.625</v>
      </c>
      <c r="B166" s="11">
        <f t="shared" si="9"/>
        <v>0.82291666666666663</v>
      </c>
      <c r="C166" s="12">
        <f t="shared" si="7"/>
        <v>0.82291666666666663</v>
      </c>
      <c r="F166" s="12"/>
    </row>
    <row r="167" spans="1:6" hidden="1" x14ac:dyDescent="0.25">
      <c r="A167" s="111">
        <f t="shared" si="8"/>
        <v>19.875</v>
      </c>
      <c r="B167" s="11">
        <f t="shared" si="9"/>
        <v>0.83333333333333337</v>
      </c>
      <c r="C167" s="12">
        <f t="shared" si="7"/>
        <v>0.83333333333333337</v>
      </c>
      <c r="F167" s="12"/>
    </row>
    <row r="168" spans="1:6" hidden="1" x14ac:dyDescent="0.25">
      <c r="A168" s="111">
        <f t="shared" si="8"/>
        <v>20.125</v>
      </c>
      <c r="B168" s="11">
        <f t="shared" si="9"/>
        <v>0.84375</v>
      </c>
      <c r="C168" s="12">
        <f t="shared" si="7"/>
        <v>0.84375</v>
      </c>
      <c r="F168" s="12"/>
    </row>
    <row r="169" spans="1:6" hidden="1" x14ac:dyDescent="0.25">
      <c r="A169" s="111">
        <f t="shared" si="8"/>
        <v>20.375</v>
      </c>
      <c r="B169" s="11">
        <f t="shared" si="9"/>
        <v>0.85416666666666663</v>
      </c>
      <c r="C169" s="12">
        <f t="shared" si="7"/>
        <v>0.85416666666666663</v>
      </c>
      <c r="F169" s="12"/>
    </row>
    <row r="170" spans="1:6" hidden="1" x14ac:dyDescent="0.25">
      <c r="A170" s="111">
        <f t="shared" si="8"/>
        <v>20.625</v>
      </c>
      <c r="B170" s="11">
        <f t="shared" si="9"/>
        <v>0.86458333333333337</v>
      </c>
      <c r="C170" s="12">
        <f t="shared" si="7"/>
        <v>0.86458333333333337</v>
      </c>
      <c r="F170" s="12"/>
    </row>
    <row r="171" spans="1:6" hidden="1" x14ac:dyDescent="0.25">
      <c r="A171" s="111">
        <f t="shared" si="8"/>
        <v>20.875</v>
      </c>
      <c r="B171" s="11">
        <f t="shared" si="9"/>
        <v>0.875</v>
      </c>
      <c r="C171" s="12">
        <f t="shared" si="7"/>
        <v>0.875</v>
      </c>
      <c r="F171" s="12"/>
    </row>
    <row r="172" spans="1:6" hidden="1" x14ac:dyDescent="0.25">
      <c r="A172" s="111">
        <f t="shared" si="8"/>
        <v>21.125</v>
      </c>
      <c r="B172" s="11">
        <f t="shared" si="9"/>
        <v>0.88541666666666663</v>
      </c>
      <c r="C172" s="12">
        <f t="shared" si="7"/>
        <v>0.88541666666666663</v>
      </c>
      <c r="F172" s="12"/>
    </row>
    <row r="173" spans="1:6" hidden="1" x14ac:dyDescent="0.25">
      <c r="A173" s="111">
        <f t="shared" si="8"/>
        <v>21.375</v>
      </c>
      <c r="B173" s="11">
        <f t="shared" si="9"/>
        <v>0.89583333333333337</v>
      </c>
      <c r="C173" s="12">
        <f t="shared" si="7"/>
        <v>0.89583333333333337</v>
      </c>
      <c r="F173" s="12"/>
    </row>
    <row r="174" spans="1:6" hidden="1" x14ac:dyDescent="0.25">
      <c r="A174" s="111">
        <f t="shared" si="8"/>
        <v>21.625</v>
      </c>
      <c r="B174" s="11">
        <f t="shared" si="9"/>
        <v>0.90625</v>
      </c>
      <c r="C174" s="12">
        <f t="shared" si="7"/>
        <v>0.90625</v>
      </c>
      <c r="F174" s="12"/>
    </row>
    <row r="175" spans="1:6" hidden="1" x14ac:dyDescent="0.25">
      <c r="A175" s="111">
        <f t="shared" si="8"/>
        <v>21.875</v>
      </c>
      <c r="B175" s="11">
        <f t="shared" si="9"/>
        <v>0.91666666666666663</v>
      </c>
      <c r="C175" s="12">
        <f t="shared" si="7"/>
        <v>0.91666666666666663</v>
      </c>
      <c r="F175" s="12"/>
    </row>
    <row r="176" spans="1:6" hidden="1" x14ac:dyDescent="0.25">
      <c r="A176" s="111">
        <f t="shared" si="8"/>
        <v>22.125</v>
      </c>
      <c r="B176" s="11">
        <f t="shared" si="9"/>
        <v>0.92708333333333337</v>
      </c>
      <c r="C176" s="12">
        <f t="shared" si="7"/>
        <v>0.92708333333333337</v>
      </c>
      <c r="F176" s="12"/>
    </row>
    <row r="177" spans="1:6" hidden="1" x14ac:dyDescent="0.25">
      <c r="A177" s="111">
        <f t="shared" si="8"/>
        <v>22.375</v>
      </c>
      <c r="B177" s="11">
        <f t="shared" si="9"/>
        <v>0.9375</v>
      </c>
      <c r="C177" s="12">
        <f t="shared" si="7"/>
        <v>0.9375</v>
      </c>
      <c r="F177" s="12"/>
    </row>
    <row r="178" spans="1:6" hidden="1" x14ac:dyDescent="0.25">
      <c r="A178" s="111">
        <f t="shared" si="8"/>
        <v>22.625</v>
      </c>
      <c r="B178" s="11">
        <f t="shared" si="9"/>
        <v>0.94791666666666663</v>
      </c>
      <c r="C178" s="12">
        <f t="shared" si="7"/>
        <v>0.94791666666666663</v>
      </c>
      <c r="F178" s="12"/>
    </row>
    <row r="179" spans="1:6" hidden="1" x14ac:dyDescent="0.25">
      <c r="A179" s="111">
        <f t="shared" si="8"/>
        <v>22.875</v>
      </c>
      <c r="B179" s="11">
        <f t="shared" si="9"/>
        <v>0.95833333333333337</v>
      </c>
      <c r="C179" s="12">
        <f t="shared" si="7"/>
        <v>0.95833333333333337</v>
      </c>
      <c r="F179" s="12"/>
    </row>
    <row r="180" spans="1:6" hidden="1" x14ac:dyDescent="0.25">
      <c r="A180" s="111">
        <f t="shared" si="8"/>
        <v>23.125</v>
      </c>
      <c r="B180" s="11">
        <f t="shared" si="9"/>
        <v>0.96875</v>
      </c>
      <c r="C180" s="12">
        <f t="shared" si="7"/>
        <v>0.96875</v>
      </c>
      <c r="F180" s="12"/>
    </row>
    <row r="181" spans="1:6" hidden="1" x14ac:dyDescent="0.25">
      <c r="A181" s="111">
        <f t="shared" si="8"/>
        <v>23.375</v>
      </c>
      <c r="B181" s="11">
        <f t="shared" si="9"/>
        <v>0.97916666666666663</v>
      </c>
      <c r="C181" s="12">
        <f t="shared" si="7"/>
        <v>0.97916666666666663</v>
      </c>
      <c r="F181" s="12"/>
    </row>
    <row r="182" spans="1:6" hidden="1" x14ac:dyDescent="0.25">
      <c r="A182" s="111">
        <f t="shared" si="8"/>
        <v>23.625</v>
      </c>
      <c r="B182" s="11">
        <f t="shared" si="9"/>
        <v>0.98958333333333337</v>
      </c>
      <c r="C182" s="12">
        <f t="shared" si="7"/>
        <v>0.98958333333333337</v>
      </c>
      <c r="F182" s="12"/>
    </row>
    <row r="183" spans="1:6" x14ac:dyDescent="0.25">
      <c r="F183" s="12"/>
    </row>
    <row r="184" spans="1:6" x14ac:dyDescent="0.25">
      <c r="F184" s="12"/>
    </row>
    <row r="185" spans="1:6" x14ac:dyDescent="0.25">
      <c r="F185" s="12"/>
    </row>
    <row r="186" spans="1:6" x14ac:dyDescent="0.25">
      <c r="F186" s="12"/>
    </row>
    <row r="187" spans="1:6" x14ac:dyDescent="0.25">
      <c r="F187" s="12"/>
    </row>
    <row r="188" spans="1:6" x14ac:dyDescent="0.25">
      <c r="F188" s="12"/>
    </row>
    <row r="189" spans="1:6" x14ac:dyDescent="0.25">
      <c r="F189" s="12"/>
    </row>
    <row r="190" spans="1:6" x14ac:dyDescent="0.25">
      <c r="F190" s="12"/>
    </row>
    <row r="191" spans="1:6" x14ac:dyDescent="0.25">
      <c r="F191" s="12"/>
    </row>
    <row r="192" spans="1:6" x14ac:dyDescent="0.25">
      <c r="F192" s="12"/>
    </row>
    <row r="193" spans="1:14" x14ac:dyDescent="0.25">
      <c r="F193" s="12"/>
    </row>
    <row r="195" spans="1:14" x14ac:dyDescent="0.25">
      <c r="N195" s="12"/>
    </row>
    <row r="196" spans="1:14" x14ac:dyDescent="0.25">
      <c r="A196" s="111"/>
      <c r="C196" s="12"/>
      <c r="N196" s="12"/>
    </row>
    <row r="197" spans="1:14" x14ac:dyDescent="0.25">
      <c r="A197" s="111"/>
      <c r="N197" s="12"/>
    </row>
    <row r="198" spans="1:14" x14ac:dyDescent="0.25">
      <c r="A198" s="111"/>
    </row>
    <row r="199" spans="1:14" x14ac:dyDescent="0.25">
      <c r="A199" s="111"/>
    </row>
    <row r="200" spans="1:14" x14ac:dyDescent="0.25">
      <c r="A200" s="111"/>
    </row>
    <row r="201" spans="1:14" x14ac:dyDescent="0.25">
      <c r="A201" s="111"/>
    </row>
    <row r="202" spans="1:14" x14ac:dyDescent="0.25">
      <c r="A202" s="111"/>
    </row>
    <row r="203" spans="1:14" x14ac:dyDescent="0.25">
      <c r="A203" s="111"/>
    </row>
    <row r="204" spans="1:14" x14ac:dyDescent="0.25">
      <c r="A204" s="111"/>
    </row>
    <row r="205" spans="1:14" x14ac:dyDescent="0.25">
      <c r="A205" s="111"/>
    </row>
    <row r="206" spans="1:14" x14ac:dyDescent="0.25">
      <c r="A206" s="111"/>
    </row>
    <row r="207" spans="1:14" x14ac:dyDescent="0.25">
      <c r="A207" s="111"/>
    </row>
    <row r="208" spans="1:14" x14ac:dyDescent="0.25">
      <c r="A208" s="111"/>
    </row>
    <row r="209" spans="1:6" x14ac:dyDescent="0.25">
      <c r="A209" s="111"/>
    </row>
    <row r="210" spans="1:6" x14ac:dyDescent="0.25">
      <c r="A210" s="111"/>
    </row>
    <row r="211" spans="1:6" x14ac:dyDescent="0.25">
      <c r="A211" s="111"/>
    </row>
    <row r="212" spans="1:6" x14ac:dyDescent="0.25">
      <c r="C212" s="12"/>
      <c r="F212" s="12"/>
    </row>
    <row r="213" spans="1:6" x14ac:dyDescent="0.25">
      <c r="C213" s="12"/>
      <c r="F213" s="12"/>
    </row>
  </sheetData>
  <sheetProtection password="DC66" sheet="1" objects="1" scenarios="1"/>
  <protectedRanges>
    <protectedRange sqref="B9:G12 F14:F21 C28:C39 D64:D75" name="Range1"/>
  </protectedRanges>
  <mergeCells count="15">
    <mergeCell ref="A1:G4"/>
    <mergeCell ref="A58:G58"/>
    <mergeCell ref="D24:F24"/>
    <mergeCell ref="A6:G6"/>
    <mergeCell ref="A5:G5"/>
    <mergeCell ref="B44:G51"/>
    <mergeCell ref="A7:G7"/>
    <mergeCell ref="C9:D9"/>
    <mergeCell ref="F9:G9"/>
    <mergeCell ref="C10:D10"/>
    <mergeCell ref="F10:G10"/>
    <mergeCell ref="C11:D11"/>
    <mergeCell ref="F11:G11"/>
    <mergeCell ref="C12:D12"/>
    <mergeCell ref="F12:G12"/>
  </mergeCells>
  <phoneticPr fontId="8" type="noConversion"/>
  <printOptions horizontalCentered="1"/>
  <pageMargins left="0.75" right="0.75" top="1.07" bottom="0.95" header="0.5" footer="0.5"/>
  <pageSetup orientation="portrait" r:id="rId1"/>
  <headerFooter alignWithMargins="0"/>
  <rowBreaks count="1" manualBreakCount="1">
    <brk id="51" max="6" man="1"/>
  </rowBreaks>
  <ignoredErrors>
    <ignoredError sqref="F65 F73:F74 F72 F68:F69 F67"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R213"/>
  <sheetViews>
    <sheetView topLeftCell="A5" zoomScaleNormal="100" workbookViewId="0">
      <selection activeCell="G26" sqref="G26"/>
    </sheetView>
  </sheetViews>
  <sheetFormatPr defaultColWidth="14.44140625" defaultRowHeight="13.2" x14ac:dyDescent="0.25"/>
  <cols>
    <col min="1" max="1" width="3.6640625" style="11" customWidth="1"/>
    <col min="2" max="2" width="12.44140625" style="11" customWidth="1"/>
    <col min="3" max="4" width="13.33203125" style="11" customWidth="1"/>
    <col min="5" max="5" width="12.77734375" style="11" customWidth="1"/>
    <col min="6" max="6" width="13.33203125" style="11" customWidth="1"/>
    <col min="7" max="7" width="12.109375" style="11" customWidth="1"/>
    <col min="8" max="8" width="7.5546875" style="11" customWidth="1"/>
    <col min="9" max="16384" width="14.44140625" style="11"/>
  </cols>
  <sheetData>
    <row r="1" spans="1:18" x14ac:dyDescent="0.25">
      <c r="A1" s="126" t="s">
        <v>97</v>
      </c>
      <c r="B1" s="146"/>
      <c r="C1" s="146"/>
      <c r="D1" s="146"/>
      <c r="E1" s="146"/>
      <c r="F1" s="146"/>
      <c r="G1" s="146"/>
    </row>
    <row r="2" spans="1:18" x14ac:dyDescent="0.25">
      <c r="A2" s="146"/>
      <c r="B2" s="146"/>
      <c r="C2" s="146"/>
      <c r="D2" s="146"/>
      <c r="E2" s="146"/>
      <c r="F2" s="146"/>
      <c r="G2" s="146"/>
    </row>
    <row r="3" spans="1:18" x14ac:dyDescent="0.25">
      <c r="A3" s="146"/>
      <c r="B3" s="146"/>
      <c r="C3" s="146"/>
      <c r="D3" s="146"/>
      <c r="E3" s="146"/>
      <c r="F3" s="146"/>
      <c r="G3" s="146"/>
    </row>
    <row r="4" spans="1:18" x14ac:dyDescent="0.25">
      <c r="A4" s="146"/>
      <c r="B4" s="146"/>
      <c r="C4" s="146"/>
      <c r="D4" s="146"/>
      <c r="E4" s="146"/>
      <c r="F4" s="146"/>
      <c r="G4" s="146"/>
    </row>
    <row r="5" spans="1:18" ht="11.25" customHeight="1" x14ac:dyDescent="0.25">
      <c r="A5" s="129"/>
      <c r="B5" s="129"/>
      <c r="C5" s="129"/>
      <c r="D5" s="129"/>
      <c r="E5" s="129"/>
      <c r="F5" s="129"/>
      <c r="G5" s="129"/>
    </row>
    <row r="6" spans="1:18" ht="13.8" x14ac:dyDescent="0.25">
      <c r="A6" s="131" t="s">
        <v>98</v>
      </c>
      <c r="B6" s="131"/>
      <c r="C6" s="131"/>
      <c r="D6" s="131"/>
      <c r="E6" s="131"/>
      <c r="F6" s="131"/>
      <c r="G6" s="131"/>
    </row>
    <row r="7" spans="1:18" x14ac:dyDescent="0.25">
      <c r="A7" s="130" t="s">
        <v>109</v>
      </c>
      <c r="B7" s="130"/>
      <c r="C7" s="130"/>
      <c r="D7" s="130"/>
      <c r="E7" s="130"/>
      <c r="F7" s="130"/>
      <c r="G7" s="130"/>
    </row>
    <row r="8" spans="1:18" ht="13.8" thickBot="1" x14ac:dyDescent="0.3"/>
    <row r="9" spans="1:18" x14ac:dyDescent="0.25">
      <c r="B9" s="115" t="s">
        <v>111</v>
      </c>
      <c r="C9" s="132"/>
      <c r="D9" s="132"/>
      <c r="E9" s="118" t="s">
        <v>113</v>
      </c>
      <c r="F9" s="132"/>
      <c r="G9" s="133"/>
    </row>
    <row r="10" spans="1:18" x14ac:dyDescent="0.25">
      <c r="B10" s="116" t="s">
        <v>117</v>
      </c>
      <c r="C10" s="134"/>
      <c r="D10" s="134"/>
      <c r="E10" s="119" t="s">
        <v>112</v>
      </c>
      <c r="F10" s="134"/>
      <c r="G10" s="135"/>
    </row>
    <row r="11" spans="1:18" x14ac:dyDescent="0.25">
      <c r="B11" s="116" t="s">
        <v>114</v>
      </c>
      <c r="C11" s="134"/>
      <c r="D11" s="134"/>
      <c r="E11" s="119" t="s">
        <v>116</v>
      </c>
      <c r="F11" s="134"/>
      <c r="G11" s="135"/>
    </row>
    <row r="12" spans="1:18" ht="13.8" thickBot="1" x14ac:dyDescent="0.3">
      <c r="B12" s="117" t="s">
        <v>115</v>
      </c>
      <c r="C12" s="136"/>
      <c r="D12" s="137"/>
      <c r="E12" s="120" t="s">
        <v>115</v>
      </c>
      <c r="F12" s="136"/>
      <c r="G12" s="138"/>
    </row>
    <row r="13" spans="1:18" x14ac:dyDescent="0.25">
      <c r="B13" s="2"/>
      <c r="C13" s="112"/>
      <c r="D13" s="112"/>
      <c r="E13" s="2"/>
      <c r="F13" s="114"/>
      <c r="G13" s="112"/>
    </row>
    <row r="14" spans="1:18" x14ac:dyDescent="0.25">
      <c r="B14" s="11" t="s">
        <v>2</v>
      </c>
      <c r="F14" s="44" t="s">
        <v>12</v>
      </c>
      <c r="R14" s="12"/>
    </row>
    <row r="15" spans="1:18" x14ac:dyDescent="0.25">
      <c r="B15" s="11" t="s">
        <v>3</v>
      </c>
      <c r="F15" s="44" t="s">
        <v>106</v>
      </c>
      <c r="R15" s="12"/>
    </row>
    <row r="16" spans="1:18" x14ac:dyDescent="0.25">
      <c r="B16" s="11" t="s">
        <v>75</v>
      </c>
      <c r="F16" s="98">
        <v>24</v>
      </c>
      <c r="G16" s="11" t="s">
        <v>14</v>
      </c>
      <c r="R16" s="12"/>
    </row>
    <row r="17" spans="2:18" x14ac:dyDescent="0.25">
      <c r="B17" s="11" t="s">
        <v>76</v>
      </c>
      <c r="F17" s="98">
        <v>24</v>
      </c>
      <c r="G17" s="11" t="s">
        <v>14</v>
      </c>
      <c r="R17" s="12"/>
    </row>
    <row r="18" spans="2:18" x14ac:dyDescent="0.25">
      <c r="B18" s="11" t="s">
        <v>77</v>
      </c>
      <c r="F18" s="99">
        <v>3</v>
      </c>
      <c r="G18" s="11" t="s">
        <v>78</v>
      </c>
      <c r="R18" s="12"/>
    </row>
    <row r="19" spans="2:18" x14ac:dyDescent="0.25">
      <c r="B19" s="15" t="s">
        <v>92</v>
      </c>
      <c r="F19" s="100">
        <v>75</v>
      </c>
      <c r="G19" s="11" t="s">
        <v>15</v>
      </c>
      <c r="R19" s="12"/>
    </row>
    <row r="20" spans="2:18" x14ac:dyDescent="0.25">
      <c r="B20" s="11" t="s">
        <v>55</v>
      </c>
      <c r="F20" s="101">
        <v>0.05</v>
      </c>
      <c r="G20" s="11" t="s">
        <v>18</v>
      </c>
      <c r="R20" s="12"/>
    </row>
    <row r="21" spans="2:18" x14ac:dyDescent="0.25">
      <c r="B21" s="11" t="s">
        <v>56</v>
      </c>
      <c r="F21" s="100">
        <v>12</v>
      </c>
      <c r="G21" s="11" t="s">
        <v>19</v>
      </c>
      <c r="R21" s="12"/>
    </row>
    <row r="22" spans="2:18" x14ac:dyDescent="0.25">
      <c r="B22" s="11" t="s">
        <v>79</v>
      </c>
      <c r="F22" s="102">
        <f>($F$18*96.3)/($F$16*$F$17)</f>
        <v>0.50156249999999991</v>
      </c>
      <c r="G22" s="11" t="s">
        <v>80</v>
      </c>
      <c r="R22" s="12"/>
    </row>
    <row r="23" spans="2:18" x14ac:dyDescent="0.25">
      <c r="R23" s="12"/>
    </row>
    <row r="24" spans="2:18" x14ac:dyDescent="0.25">
      <c r="B24" s="53"/>
      <c r="C24" s="54"/>
      <c r="D24" s="148" t="s">
        <v>25</v>
      </c>
      <c r="E24" s="148"/>
      <c r="F24" s="148"/>
      <c r="G24" s="55" t="s">
        <v>73</v>
      </c>
      <c r="R24" s="12"/>
    </row>
    <row r="25" spans="2:18" x14ac:dyDescent="0.25">
      <c r="B25" s="29"/>
      <c r="C25" s="3" t="s">
        <v>20</v>
      </c>
      <c r="D25" s="3" t="s">
        <v>58</v>
      </c>
      <c r="E25" s="3" t="s">
        <v>25</v>
      </c>
      <c r="F25" s="3" t="s">
        <v>25</v>
      </c>
      <c r="G25" s="26" t="s">
        <v>81</v>
      </c>
      <c r="R25" s="12"/>
    </row>
    <row r="26" spans="2:18" x14ac:dyDescent="0.25">
      <c r="B26" s="29"/>
      <c r="C26" s="3" t="s">
        <v>23</v>
      </c>
      <c r="D26" s="3" t="s">
        <v>82</v>
      </c>
      <c r="E26" s="3" t="s">
        <v>83</v>
      </c>
      <c r="F26" s="3" t="s">
        <v>61</v>
      </c>
      <c r="G26" s="26" t="s">
        <v>62</v>
      </c>
      <c r="R26" s="12"/>
    </row>
    <row r="27" spans="2:18" ht="13.8" thickBot="1" x14ac:dyDescent="0.3">
      <c r="B27" s="56" t="s">
        <v>30</v>
      </c>
      <c r="C27" s="40" t="s">
        <v>84</v>
      </c>
      <c r="D27" s="40" t="s">
        <v>96</v>
      </c>
      <c r="E27" s="40" t="s">
        <v>85</v>
      </c>
      <c r="F27" s="40" t="s">
        <v>64</v>
      </c>
      <c r="G27" s="41" t="s">
        <v>65</v>
      </c>
      <c r="R27" s="12"/>
    </row>
    <row r="28" spans="2:18" ht="13.8" thickTop="1" x14ac:dyDescent="0.25">
      <c r="B28" s="30" t="s">
        <v>35</v>
      </c>
      <c r="C28" s="103">
        <v>30</v>
      </c>
      <c r="D28" s="105">
        <f t="shared" ref="D28:D39" si="0">IF(D64=0,0,IF(($F$20*$F$21*C28/100/($F$22*$F$19/100))=0,0,($F$20*$F$21*C28*60/100/($F$22*$F$19/100))))</f>
        <v>28.710280373831786</v>
      </c>
      <c r="E28" s="95">
        <f t="shared" ref="E28:E39" si="1">D28*$F$22/60</f>
        <v>0.24000000000000005</v>
      </c>
      <c r="F28" s="105">
        <f t="shared" ref="F28:F39" si="2">IF(D64=0,0,+$F$20*$F$21*C28/F64/100)</f>
        <v>3.4233128834355839</v>
      </c>
      <c r="G28" s="106">
        <f t="shared" ref="G28:G39" si="3">IF(D64=0,0,IF(F28&lt;(0.25/F64),F28,(0.25/F64)))</f>
        <v>3.4233128834355839</v>
      </c>
      <c r="K28" s="73"/>
      <c r="R28" s="12"/>
    </row>
    <row r="29" spans="2:18" x14ac:dyDescent="0.25">
      <c r="B29" s="33" t="s">
        <v>36</v>
      </c>
      <c r="C29" s="103">
        <v>30</v>
      </c>
      <c r="D29" s="85">
        <f t="shared" si="0"/>
        <v>28.710280373831786</v>
      </c>
      <c r="E29" s="90">
        <f t="shared" si="1"/>
        <v>0.24000000000000005</v>
      </c>
      <c r="F29" s="85">
        <f t="shared" si="2"/>
        <v>2.6387434554973828</v>
      </c>
      <c r="G29" s="86">
        <f t="shared" si="3"/>
        <v>2.6387434554973828</v>
      </c>
      <c r="K29" s="73"/>
      <c r="R29" s="12"/>
    </row>
    <row r="30" spans="2:18" x14ac:dyDescent="0.25">
      <c r="B30" s="33" t="s">
        <v>37</v>
      </c>
      <c r="C30" s="103">
        <v>30</v>
      </c>
      <c r="D30" s="85">
        <f t="shared" si="0"/>
        <v>28.710280373831786</v>
      </c>
      <c r="E30" s="90">
        <f t="shared" si="1"/>
        <v>0.24000000000000005</v>
      </c>
      <c r="F30" s="85">
        <f t="shared" si="2"/>
        <v>1.7222222222222225</v>
      </c>
      <c r="G30" s="86">
        <f t="shared" si="3"/>
        <v>1.7222222222222225</v>
      </c>
      <c r="K30" s="73"/>
      <c r="R30" s="12"/>
    </row>
    <row r="31" spans="2:18" x14ac:dyDescent="0.25">
      <c r="B31" s="33" t="s">
        <v>38</v>
      </c>
      <c r="C31" s="103">
        <v>30</v>
      </c>
      <c r="D31" s="85">
        <f t="shared" si="0"/>
        <v>28.710280373831786</v>
      </c>
      <c r="E31" s="90">
        <f t="shared" si="1"/>
        <v>0.24000000000000005</v>
      </c>
      <c r="F31" s="85">
        <f t="shared" si="2"/>
        <v>1.3267813267813269</v>
      </c>
      <c r="G31" s="86">
        <f t="shared" si="3"/>
        <v>1.3267813267813269</v>
      </c>
      <c r="K31" s="73"/>
      <c r="R31" s="12"/>
    </row>
    <row r="32" spans="2:18" x14ac:dyDescent="0.25">
      <c r="B32" s="33" t="s">
        <v>39</v>
      </c>
      <c r="C32" s="103">
        <v>30</v>
      </c>
      <c r="D32" s="85">
        <f t="shared" si="0"/>
        <v>28.710280373831786</v>
      </c>
      <c r="E32" s="90">
        <f t="shared" si="1"/>
        <v>0.24000000000000005</v>
      </c>
      <c r="F32" s="85">
        <f t="shared" si="2"/>
        <v>1.0449438202247194</v>
      </c>
      <c r="G32" s="86">
        <f t="shared" si="3"/>
        <v>1.0449438202247194</v>
      </c>
      <c r="K32" s="73"/>
      <c r="R32" s="12"/>
    </row>
    <row r="33" spans="1:18" x14ac:dyDescent="0.25">
      <c r="B33" s="33" t="s">
        <v>40</v>
      </c>
      <c r="C33" s="103">
        <v>30</v>
      </c>
      <c r="D33" s="85">
        <f t="shared" si="0"/>
        <v>28.710280373831786</v>
      </c>
      <c r="E33" s="90">
        <f t="shared" si="1"/>
        <v>0.24000000000000005</v>
      </c>
      <c r="F33" s="85">
        <f t="shared" si="2"/>
        <v>0.90756302521008425</v>
      </c>
      <c r="G33" s="86">
        <f t="shared" si="3"/>
        <v>0.90756302521008425</v>
      </c>
      <c r="K33" s="73"/>
      <c r="R33" s="12"/>
    </row>
    <row r="34" spans="1:18" x14ac:dyDescent="0.25">
      <c r="B34" s="33" t="s">
        <v>41</v>
      </c>
      <c r="C34" s="104">
        <v>50</v>
      </c>
      <c r="D34" s="85">
        <f t="shared" si="0"/>
        <v>47.850467289719646</v>
      </c>
      <c r="E34" s="90">
        <f t="shared" si="1"/>
        <v>0.40000000000000013</v>
      </c>
      <c r="F34" s="85">
        <f t="shared" si="2"/>
        <v>1.4975845410628024</v>
      </c>
      <c r="G34" s="86">
        <f t="shared" si="3"/>
        <v>1.2479871175523349</v>
      </c>
      <c r="K34" s="73"/>
      <c r="R34" s="12"/>
    </row>
    <row r="35" spans="1:18" x14ac:dyDescent="0.25">
      <c r="B35" s="33" t="s">
        <v>42</v>
      </c>
      <c r="C35" s="104">
        <v>50</v>
      </c>
      <c r="D35" s="85">
        <f t="shared" si="0"/>
        <v>47.850467289719646</v>
      </c>
      <c r="E35" s="90">
        <f t="shared" si="1"/>
        <v>0.40000000000000013</v>
      </c>
      <c r="F35" s="85">
        <f t="shared" si="2"/>
        <v>1.5897435897435901</v>
      </c>
      <c r="G35" s="86">
        <f t="shared" si="3"/>
        <v>1.324786324786325</v>
      </c>
      <c r="K35" s="73"/>
      <c r="R35" s="12"/>
    </row>
    <row r="36" spans="1:18" x14ac:dyDescent="0.25">
      <c r="B36" s="33" t="s">
        <v>43</v>
      </c>
      <c r="C36" s="104">
        <v>50</v>
      </c>
      <c r="D36" s="85">
        <f t="shared" si="0"/>
        <v>47.850467289719646</v>
      </c>
      <c r="E36" s="90">
        <f t="shared" si="1"/>
        <v>0.40000000000000013</v>
      </c>
      <c r="F36" s="85">
        <f t="shared" si="2"/>
        <v>1.8181818181818183</v>
      </c>
      <c r="G36" s="86">
        <f t="shared" si="3"/>
        <v>1.5151515151515151</v>
      </c>
      <c r="K36" s="73"/>
      <c r="R36" s="12"/>
    </row>
    <row r="37" spans="1:18" x14ac:dyDescent="0.25">
      <c r="B37" s="33" t="s">
        <v>44</v>
      </c>
      <c r="C37" s="104">
        <v>50</v>
      </c>
      <c r="D37" s="85">
        <f t="shared" si="0"/>
        <v>47.850467289719646</v>
      </c>
      <c r="E37" s="90">
        <f t="shared" si="1"/>
        <v>0.40000000000000013</v>
      </c>
      <c r="F37" s="85">
        <f t="shared" si="2"/>
        <v>2.5</v>
      </c>
      <c r="G37" s="86">
        <f t="shared" si="3"/>
        <v>2.083333333333333</v>
      </c>
      <c r="K37" s="73"/>
      <c r="R37" s="12"/>
    </row>
    <row r="38" spans="1:18" x14ac:dyDescent="0.25">
      <c r="B38" s="33" t="s">
        <v>45</v>
      </c>
      <c r="C38" s="104">
        <v>50</v>
      </c>
      <c r="D38" s="85">
        <f t="shared" si="0"/>
        <v>47.850467289719646</v>
      </c>
      <c r="E38" s="90">
        <f t="shared" si="1"/>
        <v>0.40000000000000013</v>
      </c>
      <c r="F38" s="85">
        <f t="shared" si="2"/>
        <v>3.8135593220338988</v>
      </c>
      <c r="G38" s="86">
        <f t="shared" si="3"/>
        <v>3.1779661016949152</v>
      </c>
      <c r="R38" s="12"/>
    </row>
    <row r="39" spans="1:18" x14ac:dyDescent="0.25">
      <c r="B39" s="33" t="s">
        <v>46</v>
      </c>
      <c r="C39" s="104">
        <v>50</v>
      </c>
      <c r="D39" s="85">
        <f t="shared" si="0"/>
        <v>47.850467289719646</v>
      </c>
      <c r="E39" s="90">
        <f t="shared" si="1"/>
        <v>0.40000000000000013</v>
      </c>
      <c r="F39" s="85">
        <f t="shared" si="2"/>
        <v>5.4385964912280711</v>
      </c>
      <c r="G39" s="86">
        <f t="shared" si="3"/>
        <v>4.5321637426900585</v>
      </c>
      <c r="R39" s="12"/>
    </row>
    <row r="40" spans="1:18" x14ac:dyDescent="0.25">
      <c r="A40" s="2"/>
      <c r="B40" s="2"/>
      <c r="C40" s="2"/>
      <c r="D40" s="2"/>
      <c r="E40" s="2"/>
      <c r="F40" s="2"/>
      <c r="G40" s="2"/>
      <c r="R40" s="12"/>
    </row>
    <row r="41" spans="1:18" x14ac:dyDescent="0.25">
      <c r="A41" s="2"/>
      <c r="B41" s="2" t="s">
        <v>86</v>
      </c>
      <c r="C41" s="2"/>
      <c r="D41" s="2"/>
      <c r="E41" s="2"/>
      <c r="F41" s="2"/>
      <c r="G41" s="2"/>
      <c r="R41" s="12"/>
    </row>
    <row r="42" spans="1:18" x14ac:dyDescent="0.25">
      <c r="R42" s="12"/>
    </row>
    <row r="43" spans="1:18" x14ac:dyDescent="0.25">
      <c r="B43" s="149" t="s">
        <v>105</v>
      </c>
      <c r="C43" s="149"/>
      <c r="D43" s="149"/>
      <c r="E43" s="149"/>
      <c r="F43" s="149"/>
      <c r="G43" s="149"/>
      <c r="R43" s="12"/>
    </row>
    <row r="44" spans="1:18" x14ac:dyDescent="0.25">
      <c r="B44" s="149"/>
      <c r="C44" s="149"/>
      <c r="D44" s="149"/>
      <c r="E44" s="149"/>
      <c r="F44" s="149"/>
      <c r="G44" s="149"/>
      <c r="R44" s="12"/>
    </row>
    <row r="45" spans="1:18" x14ac:dyDescent="0.25">
      <c r="B45" s="149"/>
      <c r="C45" s="149"/>
      <c r="D45" s="149"/>
      <c r="E45" s="149"/>
      <c r="F45" s="149"/>
      <c r="G45" s="149"/>
      <c r="R45" s="12"/>
    </row>
    <row r="46" spans="1:18" x14ac:dyDescent="0.25">
      <c r="B46" s="149"/>
      <c r="C46" s="149"/>
      <c r="D46" s="149"/>
      <c r="E46" s="149"/>
      <c r="F46" s="149"/>
      <c r="G46" s="149"/>
      <c r="R46" s="12"/>
    </row>
    <row r="47" spans="1:18" x14ac:dyDescent="0.25">
      <c r="B47" s="149"/>
      <c r="C47" s="149"/>
      <c r="D47" s="149"/>
      <c r="E47" s="149"/>
      <c r="F47" s="149"/>
      <c r="G47" s="149"/>
      <c r="R47" s="12"/>
    </row>
    <row r="48" spans="1:18" x14ac:dyDescent="0.25">
      <c r="B48" s="149"/>
      <c r="C48" s="149"/>
      <c r="D48" s="149"/>
      <c r="E48" s="149"/>
      <c r="F48" s="149"/>
      <c r="G48" s="149"/>
      <c r="R48" s="12"/>
    </row>
    <row r="49" spans="1:18" x14ac:dyDescent="0.25">
      <c r="B49" s="149"/>
      <c r="C49" s="149"/>
      <c r="D49" s="149"/>
      <c r="E49" s="149"/>
      <c r="F49" s="149"/>
      <c r="G49" s="149"/>
      <c r="R49" s="12"/>
    </row>
    <row r="50" spans="1:18" x14ac:dyDescent="0.25">
      <c r="B50" s="149"/>
      <c r="C50" s="149"/>
      <c r="D50" s="149"/>
      <c r="E50" s="149"/>
      <c r="F50" s="149"/>
      <c r="G50" s="149"/>
      <c r="R50" s="12"/>
    </row>
    <row r="51" spans="1:18" x14ac:dyDescent="0.25">
      <c r="B51" s="21"/>
      <c r="C51" s="21"/>
      <c r="D51" s="21"/>
      <c r="E51" s="21"/>
      <c r="F51" s="21"/>
      <c r="G51" s="21"/>
      <c r="R51" s="12"/>
    </row>
    <row r="52" spans="1:18" x14ac:dyDescent="0.25">
      <c r="B52" s="11" t="s">
        <v>0</v>
      </c>
      <c r="E52" s="11">
        <f>C10</f>
        <v>0</v>
      </c>
      <c r="Q52" s="12"/>
    </row>
    <row r="53" spans="1:18" x14ac:dyDescent="0.25">
      <c r="B53" s="11" t="s">
        <v>1</v>
      </c>
      <c r="E53" s="11">
        <f>C12</f>
        <v>0</v>
      </c>
      <c r="Q53" s="12"/>
    </row>
    <row r="54" spans="1:18" x14ac:dyDescent="0.25">
      <c r="B54" s="11" t="s">
        <v>2</v>
      </c>
      <c r="E54" s="125" t="str">
        <f>F14</f>
        <v>Example</v>
      </c>
      <c r="Q54" s="12"/>
    </row>
    <row r="55" spans="1:18" x14ac:dyDescent="0.25">
      <c r="B55" s="11" t="s">
        <v>3</v>
      </c>
      <c r="E55" s="125" t="str">
        <f>F15</f>
        <v>Ornamentals</v>
      </c>
      <c r="Q55" s="12"/>
    </row>
    <row r="56" spans="1:18" x14ac:dyDescent="0.25">
      <c r="R56" s="12"/>
    </row>
    <row r="57" spans="1:18" x14ac:dyDescent="0.25">
      <c r="R57" s="12"/>
    </row>
    <row r="58" spans="1:18" x14ac:dyDescent="0.25">
      <c r="A58" s="147" t="s">
        <v>87</v>
      </c>
      <c r="B58" s="147"/>
      <c r="C58" s="147"/>
      <c r="D58" s="147"/>
      <c r="E58" s="147"/>
      <c r="F58" s="147"/>
      <c r="G58" s="147"/>
      <c r="R58" s="12"/>
    </row>
    <row r="59" spans="1:18" x14ac:dyDescent="0.25">
      <c r="A59" s="2"/>
      <c r="B59" s="2"/>
      <c r="C59" s="2"/>
      <c r="D59" s="2"/>
      <c r="E59" s="2"/>
      <c r="F59" s="2"/>
      <c r="G59" s="2"/>
      <c r="R59" s="12"/>
    </row>
    <row r="60" spans="1:18" x14ac:dyDescent="0.25">
      <c r="A60" s="2"/>
      <c r="B60" s="2"/>
      <c r="C60" s="2"/>
      <c r="D60" s="2"/>
      <c r="E60" s="2"/>
      <c r="F60" s="2"/>
      <c r="G60" s="2"/>
      <c r="R60" s="12"/>
    </row>
    <row r="61" spans="1:18" x14ac:dyDescent="0.25">
      <c r="A61" s="2"/>
      <c r="B61" s="53"/>
      <c r="C61" s="54"/>
      <c r="D61" s="24" t="s">
        <v>24</v>
      </c>
      <c r="E61" s="54"/>
      <c r="F61" s="19" t="s">
        <v>24</v>
      </c>
      <c r="G61" s="2"/>
      <c r="R61" s="12"/>
    </row>
    <row r="62" spans="1:18" x14ac:dyDescent="0.25">
      <c r="A62" s="2"/>
      <c r="B62" s="29"/>
      <c r="C62" s="2"/>
      <c r="D62" s="3" t="s">
        <v>28</v>
      </c>
      <c r="E62" s="2"/>
      <c r="F62" s="26" t="s">
        <v>28</v>
      </c>
      <c r="G62" s="2"/>
      <c r="R62" s="12"/>
    </row>
    <row r="63" spans="1:18" ht="13.8" thickBot="1" x14ac:dyDescent="0.3">
      <c r="A63" s="2"/>
      <c r="B63" s="56" t="s">
        <v>30</v>
      </c>
      <c r="C63" s="57"/>
      <c r="D63" s="40" t="s">
        <v>48</v>
      </c>
      <c r="E63" s="57"/>
      <c r="F63" s="41" t="s">
        <v>32</v>
      </c>
      <c r="G63" s="2"/>
      <c r="R63" s="12"/>
    </row>
    <row r="64" spans="1:18" ht="13.8" thickTop="1" x14ac:dyDescent="0.25">
      <c r="B64" s="42" t="s">
        <v>35</v>
      </c>
      <c r="C64" s="52"/>
      <c r="D64" s="107">
        <v>1.63</v>
      </c>
      <c r="E64" s="58"/>
      <c r="F64" s="109">
        <f>D64/31</f>
        <v>5.2580645161290317E-2</v>
      </c>
      <c r="R64" s="12"/>
    </row>
    <row r="65" spans="2:18" x14ac:dyDescent="0.25">
      <c r="B65" s="33" t="s">
        <v>36</v>
      </c>
      <c r="C65" s="59"/>
      <c r="D65" s="108">
        <v>1.91</v>
      </c>
      <c r="E65" s="35"/>
      <c r="F65" s="110">
        <f>D65/28</f>
        <v>6.8214285714285713E-2</v>
      </c>
      <c r="R65" s="12"/>
    </row>
    <row r="66" spans="2:18" x14ac:dyDescent="0.25">
      <c r="B66" s="33" t="s">
        <v>37</v>
      </c>
      <c r="C66" s="59"/>
      <c r="D66" s="108">
        <v>3.24</v>
      </c>
      <c r="E66" s="35"/>
      <c r="F66" s="110">
        <f>D66/31</f>
        <v>0.10451612903225807</v>
      </c>
      <c r="R66" s="12"/>
    </row>
    <row r="67" spans="2:18" x14ac:dyDescent="0.25">
      <c r="B67" s="33" t="s">
        <v>38</v>
      </c>
      <c r="C67" s="59"/>
      <c r="D67" s="108">
        <v>4.07</v>
      </c>
      <c r="E67" s="35"/>
      <c r="F67" s="110">
        <f>D67/30</f>
        <v>0.13566666666666669</v>
      </c>
      <c r="R67" s="12"/>
    </row>
    <row r="68" spans="2:18" x14ac:dyDescent="0.25">
      <c r="B68" s="33" t="s">
        <v>39</v>
      </c>
      <c r="C68" s="59"/>
      <c r="D68" s="108">
        <v>5.34</v>
      </c>
      <c r="E68" s="35"/>
      <c r="F68" s="110">
        <f>D68/31</f>
        <v>0.17225806451612902</v>
      </c>
      <c r="R68" s="12"/>
    </row>
    <row r="69" spans="2:18" x14ac:dyDescent="0.25">
      <c r="B69" s="33" t="s">
        <v>40</v>
      </c>
      <c r="C69" s="59"/>
      <c r="D69" s="108">
        <v>5.95</v>
      </c>
      <c r="E69" s="35"/>
      <c r="F69" s="110">
        <f>D69/30</f>
        <v>0.19833333333333333</v>
      </c>
      <c r="R69" s="12"/>
    </row>
    <row r="70" spans="2:18" x14ac:dyDescent="0.25">
      <c r="B70" s="33" t="s">
        <v>41</v>
      </c>
      <c r="C70" s="59"/>
      <c r="D70" s="108">
        <v>6.21</v>
      </c>
      <c r="E70" s="35"/>
      <c r="F70" s="110">
        <f>D70/31</f>
        <v>0.20032258064516129</v>
      </c>
      <c r="R70" s="12"/>
    </row>
    <row r="71" spans="2:18" x14ac:dyDescent="0.25">
      <c r="B71" s="33" t="s">
        <v>42</v>
      </c>
      <c r="C71" s="59"/>
      <c r="D71" s="108">
        <v>5.85</v>
      </c>
      <c r="E71" s="35"/>
      <c r="F71" s="110">
        <f>D71/31</f>
        <v>0.18870967741935482</v>
      </c>
      <c r="R71" s="12"/>
    </row>
    <row r="72" spans="2:18" x14ac:dyDescent="0.25">
      <c r="B72" s="33" t="s">
        <v>43</v>
      </c>
      <c r="C72" s="59"/>
      <c r="D72" s="108">
        <v>4.95</v>
      </c>
      <c r="E72" s="35"/>
      <c r="F72" s="110">
        <f>D72/30</f>
        <v>0.16500000000000001</v>
      </c>
      <c r="R72" s="12"/>
    </row>
    <row r="73" spans="2:18" x14ac:dyDescent="0.25">
      <c r="B73" s="33" t="s">
        <v>44</v>
      </c>
      <c r="C73" s="59"/>
      <c r="D73" s="108">
        <v>3.72</v>
      </c>
      <c r="E73" s="35"/>
      <c r="F73" s="110">
        <f>D73/31</f>
        <v>0.12000000000000001</v>
      </c>
      <c r="R73" s="12"/>
    </row>
    <row r="74" spans="2:18" x14ac:dyDescent="0.25">
      <c r="B74" s="33" t="s">
        <v>45</v>
      </c>
      <c r="C74" s="59"/>
      <c r="D74" s="108">
        <v>2.36</v>
      </c>
      <c r="E74" s="35"/>
      <c r="F74" s="110">
        <f>D74/30</f>
        <v>7.8666666666666663E-2</v>
      </c>
      <c r="R74" s="12"/>
    </row>
    <row r="75" spans="2:18" x14ac:dyDescent="0.25">
      <c r="B75" s="33" t="s">
        <v>46</v>
      </c>
      <c r="C75" s="59"/>
      <c r="D75" s="108">
        <v>1.71</v>
      </c>
      <c r="E75" s="35"/>
      <c r="F75" s="110">
        <f>D75/31</f>
        <v>5.5161290322580644E-2</v>
      </c>
      <c r="R75" s="12"/>
    </row>
    <row r="76" spans="2:18" x14ac:dyDescent="0.25">
      <c r="R76" s="12"/>
    </row>
    <row r="77" spans="2:18" x14ac:dyDescent="0.25">
      <c r="R77" s="12"/>
    </row>
    <row r="78" spans="2:18" x14ac:dyDescent="0.25">
      <c r="R78" s="12"/>
    </row>
    <row r="79" spans="2:18" x14ac:dyDescent="0.25">
      <c r="R79" s="12"/>
    </row>
    <row r="80" spans="2:18" x14ac:dyDescent="0.25">
      <c r="R80" s="12"/>
    </row>
    <row r="81" spans="18:18" x14ac:dyDescent="0.25">
      <c r="R81" s="12"/>
    </row>
    <row r="82" spans="18:18" x14ac:dyDescent="0.25">
      <c r="R82" s="12"/>
    </row>
    <row r="83" spans="18:18" x14ac:dyDescent="0.25">
      <c r="R83" s="12"/>
    </row>
    <row r="84" spans="18:18" ht="12.75" customHeight="1" x14ac:dyDescent="0.25">
      <c r="R84" s="12"/>
    </row>
    <row r="85" spans="18:18" x14ac:dyDescent="0.25">
      <c r="R85" s="12"/>
    </row>
    <row r="86" spans="18:18" x14ac:dyDescent="0.25">
      <c r="R86" s="12"/>
    </row>
    <row r="87" spans="18:18" x14ac:dyDescent="0.25">
      <c r="R87" s="12"/>
    </row>
    <row r="88" spans="18:18" x14ac:dyDescent="0.25">
      <c r="R88" s="12"/>
    </row>
    <row r="89" spans="18:18" x14ac:dyDescent="0.25">
      <c r="R89" s="12"/>
    </row>
    <row r="90" spans="18:18" x14ac:dyDescent="0.25">
      <c r="R90" s="12"/>
    </row>
    <row r="91" spans="18:18" x14ac:dyDescent="0.25">
      <c r="R91" s="12"/>
    </row>
    <row r="92" spans="18:18" x14ac:dyDescent="0.25">
      <c r="R92" s="12"/>
    </row>
    <row r="93" spans="18:18" x14ac:dyDescent="0.25">
      <c r="R93" s="12"/>
    </row>
    <row r="94" spans="18:18" x14ac:dyDescent="0.25">
      <c r="R94" s="12"/>
    </row>
    <row r="95" spans="18:18" x14ac:dyDescent="0.25">
      <c r="R95" s="12"/>
    </row>
    <row r="96" spans="18:18" x14ac:dyDescent="0.25">
      <c r="R96" s="12"/>
    </row>
    <row r="97" spans="3:18" x14ac:dyDescent="0.25">
      <c r="R97" s="12"/>
    </row>
    <row r="98" spans="3:18" x14ac:dyDescent="0.25">
      <c r="R98" s="12"/>
    </row>
    <row r="99" spans="3:18" x14ac:dyDescent="0.25">
      <c r="R99" s="12"/>
    </row>
    <row r="100" spans="3:18" x14ac:dyDescent="0.25">
      <c r="C100" s="12"/>
      <c r="F100" s="12"/>
      <c r="R100" s="12"/>
    </row>
    <row r="101" spans="3:18" x14ac:dyDescent="0.25">
      <c r="C101" s="12"/>
      <c r="F101" s="12"/>
      <c r="R101" s="12"/>
    </row>
    <row r="102" spans="3:18" x14ac:dyDescent="0.25">
      <c r="C102" s="12"/>
      <c r="F102" s="12"/>
      <c r="R102" s="12"/>
    </row>
    <row r="103" spans="3:18" x14ac:dyDescent="0.25">
      <c r="C103" s="12"/>
      <c r="F103" s="12"/>
      <c r="R103" s="12"/>
    </row>
    <row r="104" spans="3:18" x14ac:dyDescent="0.25">
      <c r="C104" s="12"/>
      <c r="F104" s="12"/>
      <c r="R104" s="12"/>
    </row>
    <row r="105" spans="3:18" x14ac:dyDescent="0.25">
      <c r="C105" s="12"/>
      <c r="F105" s="12"/>
    </row>
    <row r="106" spans="3:18" x14ac:dyDescent="0.25">
      <c r="C106" s="12"/>
      <c r="F106" s="12"/>
    </row>
    <row r="107" spans="3:18" x14ac:dyDescent="0.25">
      <c r="C107" s="12"/>
      <c r="F107" s="12"/>
    </row>
    <row r="108" spans="3:18" x14ac:dyDescent="0.25">
      <c r="C108" s="12"/>
      <c r="F108" s="12"/>
    </row>
    <row r="109" spans="3:18" x14ac:dyDescent="0.25">
      <c r="C109" s="12"/>
      <c r="F109" s="12"/>
    </row>
    <row r="110" spans="3:18" x14ac:dyDescent="0.25">
      <c r="C110" s="12"/>
      <c r="F110" s="12"/>
    </row>
    <row r="111" spans="3:18" x14ac:dyDescent="0.25">
      <c r="C111" s="12"/>
      <c r="F111" s="12"/>
    </row>
    <row r="112" spans="3:18" x14ac:dyDescent="0.25">
      <c r="C112" s="12"/>
      <c r="F112" s="12"/>
    </row>
    <row r="113" spans="3:6" x14ac:dyDescent="0.25">
      <c r="C113" s="12"/>
      <c r="F113" s="12"/>
    </row>
    <row r="114" spans="3:6" x14ac:dyDescent="0.25">
      <c r="C114" s="12"/>
      <c r="F114" s="12"/>
    </row>
    <row r="115" spans="3:6" x14ac:dyDescent="0.25">
      <c r="C115" s="12"/>
      <c r="F115" s="12"/>
    </row>
    <row r="116" spans="3:6" x14ac:dyDescent="0.25">
      <c r="C116" s="12"/>
      <c r="F116" s="12"/>
    </row>
    <row r="117" spans="3:6" x14ac:dyDescent="0.25">
      <c r="C117" s="12"/>
      <c r="F117" s="12"/>
    </row>
    <row r="118" spans="3:6" x14ac:dyDescent="0.25">
      <c r="C118" s="12"/>
      <c r="F118" s="12"/>
    </row>
    <row r="119" spans="3:6" x14ac:dyDescent="0.25">
      <c r="C119" s="12"/>
      <c r="F119" s="12"/>
    </row>
    <row r="120" spans="3:6" x14ac:dyDescent="0.25">
      <c r="C120" s="12"/>
      <c r="F120" s="12"/>
    </row>
    <row r="121" spans="3:6" x14ac:dyDescent="0.25">
      <c r="C121" s="12"/>
      <c r="F121" s="12"/>
    </row>
    <row r="122" spans="3:6" x14ac:dyDescent="0.25">
      <c r="C122" s="12"/>
      <c r="F122" s="12"/>
    </row>
    <row r="123" spans="3:6" x14ac:dyDescent="0.25">
      <c r="C123" s="12"/>
      <c r="F123" s="12"/>
    </row>
    <row r="124" spans="3:6" x14ac:dyDescent="0.25">
      <c r="C124" s="12"/>
      <c r="F124" s="12"/>
    </row>
    <row r="125" spans="3:6" x14ac:dyDescent="0.25">
      <c r="C125" s="12"/>
      <c r="F125" s="12"/>
    </row>
    <row r="126" spans="3:6" x14ac:dyDescent="0.25">
      <c r="C126" s="12"/>
      <c r="F126" s="12"/>
    </row>
    <row r="127" spans="3:6" x14ac:dyDescent="0.25">
      <c r="C127" s="12"/>
      <c r="F127" s="12"/>
    </row>
    <row r="128" spans="3:6" x14ac:dyDescent="0.25">
      <c r="C128" s="12"/>
      <c r="F128" s="12"/>
    </row>
    <row r="129" spans="3:6" x14ac:dyDescent="0.25">
      <c r="C129" s="12"/>
      <c r="F129" s="12"/>
    </row>
    <row r="130" spans="3:6" x14ac:dyDescent="0.25">
      <c r="C130" s="12"/>
      <c r="F130" s="12"/>
    </row>
    <row r="131" spans="3:6" x14ac:dyDescent="0.25">
      <c r="C131" s="12"/>
      <c r="F131" s="12"/>
    </row>
    <row r="132" spans="3:6" x14ac:dyDescent="0.25">
      <c r="C132" s="12"/>
      <c r="F132" s="12"/>
    </row>
    <row r="133" spans="3:6" x14ac:dyDescent="0.25">
      <c r="C133" s="12"/>
      <c r="F133" s="12"/>
    </row>
    <row r="134" spans="3:6" x14ac:dyDescent="0.25">
      <c r="C134" s="12"/>
      <c r="F134" s="12"/>
    </row>
    <row r="135" spans="3:6" x14ac:dyDescent="0.25">
      <c r="C135" s="12"/>
      <c r="F135" s="12"/>
    </row>
    <row r="136" spans="3:6" x14ac:dyDescent="0.25">
      <c r="C136" s="12"/>
      <c r="F136" s="12"/>
    </row>
    <row r="137" spans="3:6" x14ac:dyDescent="0.25">
      <c r="C137" s="12"/>
      <c r="F137" s="12"/>
    </row>
    <row r="138" spans="3:6" x14ac:dyDescent="0.25">
      <c r="C138" s="12"/>
      <c r="F138" s="12"/>
    </row>
    <row r="139" spans="3:6" x14ac:dyDescent="0.25">
      <c r="C139" s="12"/>
      <c r="F139" s="12"/>
    </row>
    <row r="140" spans="3:6" x14ac:dyDescent="0.25">
      <c r="C140" s="12"/>
      <c r="F140" s="12"/>
    </row>
    <row r="141" spans="3:6" x14ac:dyDescent="0.25">
      <c r="C141" s="12"/>
      <c r="F141" s="12"/>
    </row>
    <row r="142" spans="3:6" x14ac:dyDescent="0.25">
      <c r="C142" s="12"/>
      <c r="F142" s="12"/>
    </row>
    <row r="143" spans="3:6" x14ac:dyDescent="0.25">
      <c r="C143" s="12"/>
      <c r="F143" s="12"/>
    </row>
    <row r="144" spans="3:6" x14ac:dyDescent="0.25">
      <c r="C144" s="12"/>
      <c r="F144" s="12"/>
    </row>
    <row r="145" spans="3:6" x14ac:dyDescent="0.25">
      <c r="C145" s="12"/>
      <c r="F145" s="12"/>
    </row>
    <row r="146" spans="3:6" x14ac:dyDescent="0.25">
      <c r="C146" s="12"/>
      <c r="F146" s="12"/>
    </row>
    <row r="147" spans="3:6" x14ac:dyDescent="0.25">
      <c r="C147" s="12"/>
      <c r="F147" s="12"/>
    </row>
    <row r="148" spans="3:6" x14ac:dyDescent="0.25">
      <c r="C148" s="12"/>
      <c r="F148" s="12"/>
    </row>
    <row r="149" spans="3:6" x14ac:dyDescent="0.25">
      <c r="C149" s="12"/>
      <c r="F149" s="12"/>
    </row>
    <row r="150" spans="3:6" x14ac:dyDescent="0.25">
      <c r="C150" s="12"/>
      <c r="F150" s="12"/>
    </row>
    <row r="151" spans="3:6" x14ac:dyDescent="0.25">
      <c r="C151" s="12"/>
      <c r="F151" s="12"/>
    </row>
    <row r="152" spans="3:6" x14ac:dyDescent="0.25">
      <c r="C152" s="12"/>
      <c r="F152" s="12"/>
    </row>
    <row r="153" spans="3:6" x14ac:dyDescent="0.25">
      <c r="C153" s="12"/>
      <c r="F153" s="12"/>
    </row>
    <row r="154" spans="3:6" x14ac:dyDescent="0.25">
      <c r="C154" s="12"/>
      <c r="F154" s="12"/>
    </row>
    <row r="155" spans="3:6" x14ac:dyDescent="0.25">
      <c r="C155" s="12"/>
      <c r="F155" s="12"/>
    </row>
    <row r="156" spans="3:6" x14ac:dyDescent="0.25">
      <c r="C156" s="12"/>
      <c r="F156" s="12"/>
    </row>
    <row r="157" spans="3:6" x14ac:dyDescent="0.25">
      <c r="C157" s="12"/>
      <c r="F157" s="12"/>
    </row>
    <row r="158" spans="3:6" x14ac:dyDescent="0.25">
      <c r="C158" s="12"/>
      <c r="F158" s="12"/>
    </row>
    <row r="159" spans="3:6" x14ac:dyDescent="0.25">
      <c r="C159" s="12"/>
      <c r="F159" s="12"/>
    </row>
    <row r="160" spans="3:6" x14ac:dyDescent="0.25">
      <c r="C160" s="12"/>
      <c r="F160" s="12"/>
    </row>
    <row r="161" spans="3:6" x14ac:dyDescent="0.25">
      <c r="C161" s="12"/>
      <c r="F161" s="12"/>
    </row>
    <row r="162" spans="3:6" x14ac:dyDescent="0.25">
      <c r="C162" s="12"/>
      <c r="F162" s="12"/>
    </row>
    <row r="163" spans="3:6" x14ac:dyDescent="0.25">
      <c r="C163" s="12"/>
      <c r="F163" s="12"/>
    </row>
    <row r="164" spans="3:6" x14ac:dyDescent="0.25">
      <c r="C164" s="12"/>
      <c r="F164" s="12"/>
    </row>
    <row r="165" spans="3:6" x14ac:dyDescent="0.25">
      <c r="C165" s="12"/>
      <c r="F165" s="12"/>
    </row>
    <row r="166" spans="3:6" x14ac:dyDescent="0.25">
      <c r="C166" s="12"/>
      <c r="F166" s="12"/>
    </row>
    <row r="167" spans="3:6" x14ac:dyDescent="0.25">
      <c r="C167" s="12"/>
      <c r="F167" s="12"/>
    </row>
    <row r="168" spans="3:6" x14ac:dyDescent="0.25">
      <c r="C168" s="12"/>
      <c r="F168" s="12"/>
    </row>
    <row r="169" spans="3:6" x14ac:dyDescent="0.25">
      <c r="C169" s="12"/>
      <c r="F169" s="12"/>
    </row>
    <row r="170" spans="3:6" x14ac:dyDescent="0.25">
      <c r="C170" s="12"/>
      <c r="F170" s="12"/>
    </row>
    <row r="171" spans="3:6" x14ac:dyDescent="0.25">
      <c r="C171" s="12"/>
      <c r="F171" s="12"/>
    </row>
    <row r="172" spans="3:6" x14ac:dyDescent="0.25">
      <c r="C172" s="12"/>
      <c r="F172" s="12"/>
    </row>
    <row r="173" spans="3:6" x14ac:dyDescent="0.25">
      <c r="C173" s="12"/>
      <c r="F173" s="12"/>
    </row>
    <row r="174" spans="3:6" x14ac:dyDescent="0.25">
      <c r="C174" s="12"/>
      <c r="F174" s="12"/>
    </row>
    <row r="175" spans="3:6" x14ac:dyDescent="0.25">
      <c r="C175" s="12"/>
      <c r="F175" s="12"/>
    </row>
    <row r="176" spans="3:6" x14ac:dyDescent="0.25">
      <c r="C176" s="12"/>
      <c r="F176" s="12"/>
    </row>
    <row r="177" spans="3:6" x14ac:dyDescent="0.25">
      <c r="C177" s="12"/>
      <c r="F177" s="12"/>
    </row>
    <row r="178" spans="3:6" x14ac:dyDescent="0.25">
      <c r="C178" s="12"/>
      <c r="F178" s="12"/>
    </row>
    <row r="179" spans="3:6" x14ac:dyDescent="0.25">
      <c r="C179" s="12"/>
      <c r="F179" s="12"/>
    </row>
    <row r="180" spans="3:6" x14ac:dyDescent="0.25">
      <c r="C180" s="12"/>
      <c r="F180" s="12"/>
    </row>
    <row r="181" spans="3:6" x14ac:dyDescent="0.25">
      <c r="C181" s="12"/>
      <c r="F181" s="12"/>
    </row>
    <row r="182" spans="3:6" x14ac:dyDescent="0.25">
      <c r="C182" s="12"/>
      <c r="F182" s="12"/>
    </row>
    <row r="183" spans="3:6" x14ac:dyDescent="0.25">
      <c r="C183" s="12"/>
      <c r="F183" s="12"/>
    </row>
    <row r="184" spans="3:6" x14ac:dyDescent="0.25">
      <c r="C184" s="12"/>
      <c r="F184" s="12"/>
    </row>
    <row r="185" spans="3:6" x14ac:dyDescent="0.25">
      <c r="C185" s="12"/>
      <c r="F185" s="12"/>
    </row>
    <row r="186" spans="3:6" x14ac:dyDescent="0.25">
      <c r="C186" s="12"/>
      <c r="F186" s="12"/>
    </row>
    <row r="187" spans="3:6" x14ac:dyDescent="0.25">
      <c r="C187" s="12"/>
      <c r="F187" s="12"/>
    </row>
    <row r="188" spans="3:6" x14ac:dyDescent="0.25">
      <c r="C188" s="12"/>
      <c r="F188" s="12"/>
    </row>
    <row r="189" spans="3:6" x14ac:dyDescent="0.25">
      <c r="C189" s="12"/>
      <c r="F189" s="12"/>
    </row>
    <row r="190" spans="3:6" x14ac:dyDescent="0.25">
      <c r="C190" s="12"/>
      <c r="F190" s="12"/>
    </row>
    <row r="191" spans="3:6" x14ac:dyDescent="0.25">
      <c r="C191" s="12"/>
      <c r="F191" s="12"/>
    </row>
    <row r="192" spans="3:6" x14ac:dyDescent="0.25">
      <c r="C192" s="12"/>
      <c r="F192" s="12"/>
    </row>
    <row r="193" spans="3:14" x14ac:dyDescent="0.25">
      <c r="C193" s="12"/>
      <c r="F193" s="12"/>
    </row>
    <row r="195" spans="3:14" x14ac:dyDescent="0.25">
      <c r="N195" s="12"/>
    </row>
    <row r="196" spans="3:14" x14ac:dyDescent="0.25">
      <c r="N196" s="12"/>
    </row>
    <row r="197" spans="3:14" x14ac:dyDescent="0.25">
      <c r="N197" s="12"/>
    </row>
    <row r="212" spans="3:6" x14ac:dyDescent="0.25">
      <c r="C212" s="12"/>
      <c r="F212" s="12"/>
    </row>
    <row r="213" spans="3:6" x14ac:dyDescent="0.25">
      <c r="C213" s="12"/>
      <c r="F213" s="12"/>
    </row>
  </sheetData>
  <sheetProtection password="DC66" sheet="1" objects="1" scenarios="1"/>
  <protectedRanges>
    <protectedRange sqref="B9:G12 F14:F21 C28:C36 C37:C39 D64:D75" name="Range1"/>
  </protectedRanges>
  <mergeCells count="15">
    <mergeCell ref="A1:G4"/>
    <mergeCell ref="A6:G6"/>
    <mergeCell ref="D24:F24"/>
    <mergeCell ref="A7:G7"/>
    <mergeCell ref="C11:D11"/>
    <mergeCell ref="C10:D10"/>
    <mergeCell ref="C9:D9"/>
    <mergeCell ref="F11:G11"/>
    <mergeCell ref="F10:G10"/>
    <mergeCell ref="F9:G9"/>
    <mergeCell ref="F12:G12"/>
    <mergeCell ref="C12:D12"/>
    <mergeCell ref="B43:G50"/>
    <mergeCell ref="A58:G58"/>
    <mergeCell ref="A5:G5"/>
  </mergeCells>
  <phoneticPr fontId="8" type="noConversion"/>
  <pageMargins left="0.94" right="0.75" top="0.96" bottom="1.24" header="0.5" footer="0.5"/>
  <pageSetup fitToHeight="2" orientation="portrait" r:id="rId1"/>
  <headerFooter alignWithMargins="0"/>
  <rowBreaks count="1" manualBreakCount="1">
    <brk id="51" max="6" man="1"/>
  </rowBreaks>
  <ignoredErrors>
    <ignoredError sqref="F65 F67:F68 F69 F72:F73 F74"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DE81FE51F2B4E923035298591B0DB" ma:contentTypeVersion="36" ma:contentTypeDescription="Create a new document." ma:contentTypeScope="" ma:versionID="2e2ffc5e528023a89ae8d27030973abd">
  <xsd:schema xmlns:xsd="http://www.w3.org/2001/XMLSchema" xmlns:xs="http://www.w3.org/2001/XMLSchema" xmlns:p="http://schemas.microsoft.com/office/2006/metadata/properties" xmlns:ns2="fc42cbfa-5a00-4c34-a641-8631d52a3b08" xmlns:ns3="9e9cc577-1c42-4ca9-b526-dc9ef4f3583b" targetNamespace="http://schemas.microsoft.com/office/2006/metadata/properties" ma:root="true" ma:fieldsID="586b14280ee9043590662a8e4f673d5c" ns2:_="" ns3:_="">
    <xsd:import namespace="fc42cbfa-5a00-4c34-a641-8631d52a3b08"/>
    <xsd:import namespace="9e9cc577-1c42-4ca9-b526-dc9ef4f3583b"/>
    <xsd:element name="properties">
      <xsd:complexType>
        <xsd:sequence>
          <xsd:element name="documentManagement">
            <xsd:complexType>
              <xsd:all>
                <xsd:element ref="ns2:UpLoad_x0020_Date"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42cbfa-5a00-4c34-a641-8631d52a3b08" elementFormDefault="qualified">
    <xsd:import namespace="http://schemas.microsoft.com/office/2006/documentManagement/types"/>
    <xsd:import namespace="http://schemas.microsoft.com/office/infopath/2007/PartnerControls"/>
    <xsd:element name="UpLoad_x0020_Date" ma:index="9" nillable="true" ma:displayName="UpLoad Date" ma:format="DateOnly" ma:internalName="UpLoad_x0020_Date">
      <xsd:simpleType>
        <xsd:restriction base="dms:DateTime"/>
      </xsd:simpleType>
    </xsd:element>
    <xsd:element name="MediaServiceLocation" ma:index="12" nillable="true" ma:displayName="MediaServic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9cc577-1c42-4ca9-b526-dc9ef4f3583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ma:index="2"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UpLoad_x0020_Date xmlns="fc42cbfa-5a00-4c34-a641-8631d52a3b08" xsi:nil="true"/>
  </documentManagement>
</p:properties>
</file>

<file path=customXml/itemProps1.xml><?xml version="1.0" encoding="utf-8"?>
<ds:datastoreItem xmlns:ds="http://schemas.openxmlformats.org/officeDocument/2006/customXml" ds:itemID="{D83B0238-88E4-40D8-B00D-2B1B7EEF60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42cbfa-5a00-4c34-a641-8631d52a3b08"/>
    <ds:schemaRef ds:uri="9e9cc577-1c42-4ca9-b526-dc9ef4f358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86FADA-0212-47E2-98B3-760BDDC71781}">
  <ds:schemaRefs>
    <ds:schemaRef ds:uri="http://schemas.microsoft.com/sharepoint/v3/contenttype/forms"/>
  </ds:schemaRefs>
</ds:datastoreItem>
</file>

<file path=customXml/itemProps3.xml><?xml version="1.0" encoding="utf-8"?>
<ds:datastoreItem xmlns:ds="http://schemas.openxmlformats.org/officeDocument/2006/customXml" ds:itemID="{632ECFDF-2BBA-4EA6-8547-8EEE71D980CB}">
  <ds:schemaRefs>
    <ds:schemaRef ds:uri="http://purl.org/dc/terms/"/>
    <ds:schemaRef ds:uri="http://schemas.microsoft.com/office/2006/documentManagement/types"/>
    <ds:schemaRef ds:uri="fc42cbfa-5a00-4c34-a641-8631d52a3b08"/>
    <ds:schemaRef ds:uri="9e9cc577-1c42-4ca9-b526-dc9ef4f3583b"/>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DRIP</vt:lpstr>
      <vt:lpstr>SPRAY</vt:lpstr>
      <vt:lpstr>SPRIN-Hr</vt:lpstr>
      <vt:lpstr>SPRIN-Min</vt:lpstr>
      <vt:lpstr>DRIP!Print_Area</vt:lpstr>
      <vt:lpstr>SPRAY!Print_Area</vt:lpstr>
      <vt:lpstr>'SPRIN-Hr'!Print_Area</vt:lpstr>
      <vt:lpstr>'SPRIN-Min'!Print_Area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Valued Gateway Customer</dc:creator>
  <cp:lastModifiedBy>Porter, Megan - NRCS, Annapolis, MD</cp:lastModifiedBy>
  <cp:lastPrinted>2004-12-08T15:31:00Z</cp:lastPrinted>
  <dcterms:created xsi:type="dcterms:W3CDTF">2000-03-17T21:27:52Z</dcterms:created>
  <dcterms:modified xsi:type="dcterms:W3CDTF">2020-04-16T17:27:47Z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195345690</vt:i4>
  </property>
  <property fmtid="{D5CDD505-2E9C-101B-9397-08002B2CF9AE}" pid="3" name="_EmailSubject">
    <vt:lpwstr>Web Page Update - Computer Programs</vt:lpwstr>
  </property>
  <property fmtid="{D5CDD505-2E9C-101B-9397-08002B2CF9AE}" pid="4" name="_AuthorEmail">
    <vt:lpwstr>jesse.wilson@fl.usda.gov</vt:lpwstr>
  </property>
  <property fmtid="{D5CDD505-2E9C-101B-9397-08002B2CF9AE}" pid="5" name="_AuthorEmailDisplayName">
    <vt:lpwstr>Jesse Wilson</vt:lpwstr>
  </property>
  <property fmtid="{D5CDD505-2E9C-101B-9397-08002B2CF9AE}" pid="6" name="_ReviewingToolsShownOnce">
    <vt:lpwstr/>
  </property>
</Properties>
</file>