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ob.dieguez\OneDrive - USDA\SO Engineering\Design Spreadsheets\Pipe &amp; Pipeline Hydraulics\"/>
    </mc:Choice>
  </mc:AlternateContent>
  <xr:revisionPtr revIDLastSave="2" documentId="13_ncr:1_{ED1EFA35-E5FF-4474-8664-5BC27C332FFB}" xr6:coauthVersionLast="44" xr6:coauthVersionMax="44" xr10:uidLastSave="{DB37AD80-3D02-40B6-B20D-507FDEC0289C}"/>
  <bookViews>
    <workbookView xWindow="28680" yWindow="-2895" windowWidth="25440" windowHeight="15540" xr2:uid="{00000000-000D-0000-FFFF-FFFF00000000}"/>
  </bookViews>
  <sheets>
    <sheet name="Pipeline Design-Hazen Williams" sheetId="5" r:id="rId1"/>
    <sheet name="Pipeline Design-Manning" sheetId="8" r:id="rId2"/>
    <sheet name="Pipeline Design-PipelinePump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9" l="1"/>
  <c r="E42" i="9"/>
  <c r="G37" i="9"/>
  <c r="G33" i="9"/>
  <c r="G31" i="9"/>
  <c r="G32" i="9" s="1"/>
  <c r="I18" i="9"/>
  <c r="G33" i="8"/>
  <c r="G32" i="8"/>
  <c r="G31" i="8"/>
  <c r="G36" i="8"/>
  <c r="G30" i="8"/>
  <c r="I17" i="8"/>
  <c r="G36" i="5"/>
  <c r="G31" i="5"/>
  <c r="G32" i="5" s="1"/>
  <c r="I18" i="5"/>
  <c r="G34" i="9" l="1"/>
  <c r="G35" i="8"/>
  <c r="I35" i="8" s="1"/>
  <c r="G34" i="8"/>
  <c r="I34" i="8" s="1"/>
  <c r="I42" i="9" l="1"/>
  <c r="G35" i="9"/>
  <c r="I35" i="9" s="1"/>
  <c r="G36" i="9"/>
  <c r="B38" i="8"/>
  <c r="I36" i="9" l="1"/>
  <c r="B40" i="9"/>
  <c r="G22" i="5" l="1"/>
  <c r="G33" i="5" s="1"/>
  <c r="G35" i="5" l="1"/>
  <c r="I35" i="5" s="1"/>
  <c r="G34" i="5"/>
  <c r="I34" i="5" s="1"/>
  <c r="B38" i="5" l="1"/>
</calcChain>
</file>

<file path=xl/sharedStrings.xml><?xml version="1.0" encoding="utf-8"?>
<sst xmlns="http://schemas.openxmlformats.org/spreadsheetml/2006/main" count="332" uniqueCount="102">
  <si>
    <t>Length of Pipeline</t>
  </si>
  <si>
    <t>Number of Tee's in pipeline</t>
  </si>
  <si>
    <t>Area of Pipeline</t>
  </si>
  <si>
    <t>Velocity in Pipeline</t>
  </si>
  <si>
    <t>ft/sec</t>
  </si>
  <si>
    <t>feet</t>
  </si>
  <si>
    <t>inches</t>
  </si>
  <si>
    <t>no.</t>
  </si>
  <si>
    <t>gpm</t>
  </si>
  <si>
    <t>SYSTEM INPUTS</t>
  </si>
  <si>
    <t>PIPELINE RESULTS</t>
  </si>
  <si>
    <t>Diameter of Pipeline (inches)</t>
  </si>
  <si>
    <t>Elevation of Pressure Tank (Point 1)</t>
  </si>
  <si>
    <t>Elevation of Trough or Hydrant (Point 2)</t>
  </si>
  <si>
    <t>Desired discharge delivery rate to trough</t>
  </si>
  <si>
    <t>psi</t>
  </si>
  <si>
    <t>Maximum Pressure at pressure tank</t>
  </si>
  <si>
    <t>Minimum pressure at Trough</t>
  </si>
  <si>
    <t>Maximum pressure at Trough</t>
  </si>
  <si>
    <t>Minimum Pressure at pressure tank</t>
  </si>
  <si>
    <t>Static Pressure at Trough</t>
  </si>
  <si>
    <t>Pressure rating of Pipe</t>
  </si>
  <si>
    <t>Minimum Pressure Reqirement at Trough</t>
  </si>
  <si>
    <t>Maximum Pressure Allowed at Trough</t>
  </si>
  <si>
    <t>Hazen Williams Coeffecient C</t>
  </si>
  <si>
    <t>pvc</t>
  </si>
  <si>
    <t>Hot Weather</t>
  </si>
  <si>
    <t>Cold Weather</t>
  </si>
  <si>
    <t>Feeder Cattle</t>
  </si>
  <si>
    <t>Calves</t>
  </si>
  <si>
    <t>Finishing</t>
  </si>
  <si>
    <t>Bred</t>
  </si>
  <si>
    <t>Heifers</t>
  </si>
  <si>
    <t>800 lbs</t>
  </si>
  <si>
    <t>Cows</t>
  </si>
  <si>
    <t>1000 lbs</t>
  </si>
  <si>
    <t>1300 lbs</t>
  </si>
  <si>
    <t>Bulls</t>
  </si>
  <si>
    <t>1500 lbs</t>
  </si>
  <si>
    <t>Reference MWPS-6, Beef Housing and Equipment Handbook</t>
  </si>
  <si>
    <t>8 to 15</t>
  </si>
  <si>
    <t>15 to 22</t>
  </si>
  <si>
    <t>4 to 7</t>
  </si>
  <si>
    <t>8 to 11</t>
  </si>
  <si>
    <t>Size the watering system to supply a full day consumption in a 4-hr period in hot weather.</t>
  </si>
  <si>
    <t>Equivalent Length of Pipeline</t>
  </si>
  <si>
    <t>ft.</t>
  </si>
  <si>
    <t>Friction head loss in system</t>
  </si>
  <si>
    <t>TABLE 1 - Water Requirements for Cattle (Gal/Head/Day)</t>
  </si>
  <si>
    <t>(See Table 1 below)</t>
  </si>
  <si>
    <t>800-1200 lb</t>
  </si>
  <si>
    <t>400-800 lb</t>
  </si>
  <si>
    <t>(6 cows x 25 gallons/cow) / (4 hours x 60 minutes/hour) = 0.625 GPM Required</t>
  </si>
  <si>
    <t>(6 calves x 15 gallons/calf) / (4 hours x 60 minutes/hour) = 0.375 GPM Required</t>
  </si>
  <si>
    <t>(8 cows x 22 gallons/cow) / (4 hours x 60 minutes/hour) = 0.733 GPM Required</t>
  </si>
  <si>
    <t>(1 bull x 27 gallons/cow) / (4 hours x 60 minutes/hour) = 0.1125 GPM Required</t>
  </si>
  <si>
    <t>Landowner:</t>
  </si>
  <si>
    <t>County:</t>
  </si>
  <si>
    <t>State:</t>
  </si>
  <si>
    <t>Project:</t>
  </si>
  <si>
    <t>Tract ID:</t>
  </si>
  <si>
    <t>By:</t>
  </si>
  <si>
    <t>Date:</t>
  </si>
  <si>
    <t>Checked:</t>
  </si>
  <si>
    <t>Field ID:</t>
  </si>
  <si>
    <t>************</t>
  </si>
  <si>
    <t>Subject:</t>
  </si>
  <si>
    <t>Inputs are shown in blue.</t>
  </si>
  <si>
    <t>Calculated Values are shown in black</t>
  </si>
  <si>
    <t>(C=140 for PE, 150 for PVC)</t>
  </si>
  <si>
    <t>Notes:</t>
  </si>
  <si>
    <t>https://www.engineeringtoolbox.com/hazen-williams-coefficients-d_798.html</t>
  </si>
  <si>
    <t>PIPELINE REQUIREMENTS</t>
  </si>
  <si>
    <r>
      <t>Number of 45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bends in pipeline</t>
    </r>
  </si>
  <si>
    <r>
      <t>Number of 90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bends in pipeline</t>
    </r>
  </si>
  <si>
    <t xml:space="preserve">      = 1.85 GPM</t>
  </si>
  <si>
    <t>Total:</t>
  </si>
  <si>
    <r>
      <t>ft</t>
    </r>
    <r>
      <rPr>
        <vertAlign val="superscript"/>
        <sz val="8"/>
        <rFont val="Arial"/>
        <family val="2"/>
      </rPr>
      <t>2</t>
    </r>
  </si>
  <si>
    <t>elev.</t>
  </si>
  <si>
    <t>1. Hazen-Williams formula assumes wholly turbulent flow.</t>
  </si>
  <si>
    <t>2. Reference for Hazen-Williams formula:</t>
  </si>
  <si>
    <t>https://www.engineeringtoolbox.com/hazen-williams-water-d_797.html</t>
  </si>
  <si>
    <t>3.  See the link below for a reference on Hazen-Williams Coefficient values:</t>
  </si>
  <si>
    <t>Friction loss:</t>
  </si>
  <si>
    <t>Equations:</t>
  </si>
  <si>
    <t>Velocity:</t>
  </si>
  <si>
    <t>Example:  6 cows (1000 lbs), 6 calves, 8 cows (1300 lbs), 1 bull</t>
  </si>
  <si>
    <t>Equiv. Length:</t>
  </si>
  <si>
    <r>
      <t xml:space="preserve">Manning roughness coefficient, </t>
    </r>
    <r>
      <rPr>
        <i/>
        <sz val="10"/>
        <rFont val="Arial"/>
        <family val="2"/>
      </rPr>
      <t>n</t>
    </r>
  </si>
  <si>
    <t>Total Head Loss in System</t>
  </si>
  <si>
    <t>https://www.greenvillecounty.org/LandDevelopment/pdf/designmanual/DesignManualChapter6revJan2018.pdf</t>
  </si>
  <si>
    <t>1. Reference for Manning, pipeline flow (See page 12):</t>
  </si>
  <si>
    <r>
      <t>2.  For K</t>
    </r>
    <r>
      <rPr>
        <i/>
        <vertAlign val="subscript"/>
        <sz val="8"/>
        <rFont val="Arial"/>
        <family val="2"/>
      </rPr>
      <t>45</t>
    </r>
    <r>
      <rPr>
        <i/>
        <sz val="8"/>
        <rFont val="Arial"/>
        <family val="2"/>
      </rPr>
      <t>, assumed to be 0.70*K</t>
    </r>
    <r>
      <rPr>
        <i/>
        <vertAlign val="subscript"/>
        <sz val="8"/>
        <rFont val="Arial"/>
        <family val="2"/>
      </rPr>
      <t>90</t>
    </r>
    <r>
      <rPr>
        <i/>
        <sz val="8"/>
        <rFont val="Arial"/>
        <family val="2"/>
      </rPr>
      <t xml:space="preserve">.  See </t>
    </r>
    <r>
      <rPr>
        <sz val="8"/>
        <rFont val="Arial"/>
        <family val="2"/>
      </rPr>
      <t>Handbook of Hydraulics</t>
    </r>
    <r>
      <rPr>
        <i/>
        <sz val="8"/>
        <rFont val="Arial"/>
        <family val="2"/>
      </rPr>
      <t>, 8</t>
    </r>
    <r>
      <rPr>
        <i/>
        <vertAlign val="superscript"/>
        <sz val="8"/>
        <rFont val="Arial"/>
        <family val="2"/>
      </rPr>
      <t>th</t>
    </r>
    <r>
      <rPr>
        <i/>
        <sz val="8"/>
        <rFont val="Arial"/>
        <family val="2"/>
      </rPr>
      <t xml:space="preserve"> Edition, page 163.</t>
    </r>
  </si>
  <si>
    <t>K, Sum of Bend, Friction Losses</t>
  </si>
  <si>
    <t>Total head loss:</t>
  </si>
  <si>
    <t>Sum of loss factors:</t>
  </si>
  <si>
    <t>Total Dynamic Head (TDH) Requ. for Pump</t>
  </si>
  <si>
    <t>ft</t>
  </si>
  <si>
    <t>Pump must be sized to discharge</t>
  </si>
  <si>
    <t>with a Total Dyn. Head of</t>
  </si>
  <si>
    <t>Total Dynamic Head:</t>
  </si>
  <si>
    <t>Depth of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</si>
</sst>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5" x14ac:knownFonts="1">
    <font>
      <sz val="10"/>
      <name val="Arial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33"/>
      <name val="Arial"/>
      <family val="2"/>
    </font>
    <font>
      <sz val="8"/>
      <color indexed="33"/>
      <name val="Arial"/>
      <family val="2"/>
    </font>
    <font>
      <sz val="8"/>
      <color indexed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u/>
      <sz val="9"/>
      <name val="Arial"/>
      <family val="2"/>
    </font>
    <font>
      <sz val="8"/>
      <color rgb="FF0000FF"/>
      <name val="Arial"/>
      <family val="2"/>
    </font>
    <font>
      <i/>
      <vertAlign val="subscript"/>
      <sz val="8"/>
      <name val="Arial"/>
      <family val="2"/>
    </font>
    <font>
      <i/>
      <vertAlign val="superscript"/>
      <sz val="8"/>
      <name val="Arial"/>
      <family val="2"/>
    </font>
    <font>
      <b/>
      <i/>
      <sz val="8"/>
      <name val="Arial"/>
      <family val="2"/>
    </font>
    <font>
      <sz val="9.5"/>
      <color indexed="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 applyProtection="1"/>
    <xf numFmtId="0" fontId="1" fillId="0" borderId="0" xfId="0" applyFont="1" applyBorder="1" applyProtection="1"/>
    <xf numFmtId="0" fontId="0" fillId="0" borderId="0" xfId="0" applyProtection="1"/>
    <xf numFmtId="0" fontId="4" fillId="0" borderId="0" xfId="0" quotePrefix="1" applyFont="1" applyAlignment="1" applyProtection="1">
      <alignment horizontal="left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7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8" fillId="0" borderId="0" xfId="0" quotePrefix="1" applyFont="1" applyAlignment="1" applyProtection="1">
      <alignment horizontal="left"/>
    </xf>
    <xf numFmtId="0" fontId="11" fillId="0" borderId="3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2" xfId="0" applyFont="1" applyBorder="1" applyProtection="1"/>
    <xf numFmtId="0" fontId="11" fillId="0" borderId="0" xfId="0" applyFont="1" applyProtection="1"/>
    <xf numFmtId="0" fontId="10" fillId="0" borderId="0" xfId="0" applyFont="1" applyAlignment="1" applyProtection="1">
      <alignment horizontal="right"/>
    </xf>
    <xf numFmtId="0" fontId="11" fillId="0" borderId="3" xfId="0" applyFont="1" applyBorder="1" applyProtection="1"/>
    <xf numFmtId="14" fontId="11" fillId="0" borderId="0" xfId="0" applyNumberFormat="1" applyFont="1" applyProtection="1"/>
    <xf numFmtId="0" fontId="11" fillId="0" borderId="1" xfId="0" applyFont="1" applyBorder="1" applyProtection="1"/>
    <xf numFmtId="0" fontId="1" fillId="0" borderId="0" xfId="0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Protection="1"/>
    <xf numFmtId="0" fontId="11" fillId="0" borderId="0" xfId="0" applyFont="1" applyBorder="1" applyProtection="1"/>
    <xf numFmtId="0" fontId="10" fillId="0" borderId="0" xfId="0" applyFont="1" applyBorder="1" applyAlignment="1" applyProtection="1">
      <alignment horizontal="right"/>
    </xf>
    <xf numFmtId="0" fontId="10" fillId="0" borderId="1" xfId="0" applyFont="1" applyBorder="1" applyAlignment="1" applyProtection="1">
      <alignment horizontal="right"/>
    </xf>
    <xf numFmtId="0" fontId="4" fillId="0" borderId="0" xfId="0" applyFont="1" applyBorder="1" applyProtection="1"/>
    <xf numFmtId="0" fontId="14" fillId="0" borderId="0" xfId="0" applyFont="1" applyBorder="1" applyProtection="1"/>
    <xf numFmtId="164" fontId="4" fillId="0" borderId="0" xfId="0" applyNumberFormat="1" applyFont="1" applyAlignment="1" applyProtection="1">
      <alignment horizontal="center"/>
    </xf>
    <xf numFmtId="2" fontId="4" fillId="0" borderId="0" xfId="0" applyNumberFormat="1" applyFont="1" applyAlignment="1" applyProtection="1">
      <alignment horizontal="center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2" xfId="0" applyBorder="1" applyProtection="1"/>
    <xf numFmtId="0" fontId="0" fillId="0" borderId="11" xfId="0" applyBorder="1" applyProtection="1"/>
    <xf numFmtId="0" fontId="4" fillId="0" borderId="8" xfId="0" applyFont="1" applyBorder="1" applyProtection="1"/>
    <xf numFmtId="0" fontId="16" fillId="0" borderId="8" xfId="0" applyFont="1" applyBorder="1" applyProtection="1"/>
    <xf numFmtId="0" fontId="18" fillId="0" borderId="0" xfId="1" applyFont="1" applyBorder="1" applyProtection="1"/>
    <xf numFmtId="0" fontId="13" fillId="0" borderId="0" xfId="0" applyFont="1" applyProtection="1"/>
    <xf numFmtId="0" fontId="13" fillId="0" borderId="5" xfId="0" applyFont="1" applyBorder="1" applyAlignment="1" applyProtection="1">
      <alignment horizontal="right"/>
    </xf>
    <xf numFmtId="16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3" fillId="0" borderId="12" xfId="0" applyFont="1" applyBorder="1" applyProtection="1"/>
    <xf numFmtId="0" fontId="13" fillId="0" borderId="15" xfId="0" applyFont="1" applyBorder="1" applyAlignment="1" applyProtection="1">
      <alignment horizontal="center"/>
    </xf>
    <xf numFmtId="0" fontId="19" fillId="0" borderId="0" xfId="0" applyFont="1" applyProtection="1"/>
    <xf numFmtId="165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2" fontId="14" fillId="0" borderId="0" xfId="0" applyNumberFormat="1" applyFont="1" applyAlignment="1" applyProtection="1">
      <alignment horizontal="center"/>
      <protection locked="0"/>
    </xf>
    <xf numFmtId="0" fontId="0" fillId="2" borderId="0" xfId="0" applyFill="1" applyProtection="1"/>
    <xf numFmtId="0" fontId="20" fillId="2" borderId="0" xfId="0" applyFont="1" applyFill="1" applyProtection="1"/>
    <xf numFmtId="0" fontId="19" fillId="2" borderId="0" xfId="0" applyFont="1" applyFill="1" applyProtection="1"/>
    <xf numFmtId="0" fontId="4" fillId="2" borderId="0" xfId="0" applyFont="1" applyFill="1" applyProtection="1"/>
    <xf numFmtId="0" fontId="15" fillId="0" borderId="0" xfId="0" applyFont="1" applyProtection="1"/>
    <xf numFmtId="0" fontId="16" fillId="0" borderId="0" xfId="0" applyFont="1" applyProtection="1"/>
    <xf numFmtId="0" fontId="3" fillId="0" borderId="0" xfId="0" applyFont="1" applyBorder="1" applyAlignment="1" applyProtection="1">
      <alignment horizontal="left" indent="1"/>
    </xf>
    <xf numFmtId="0" fontId="19" fillId="0" borderId="4" xfId="0" applyFont="1" applyBorder="1" applyProtection="1"/>
    <xf numFmtId="0" fontId="19" fillId="0" borderId="6" xfId="0" applyFont="1" applyBorder="1" applyProtection="1"/>
    <xf numFmtId="0" fontId="9" fillId="0" borderId="0" xfId="0" applyFont="1" applyAlignment="1" applyProtection="1">
      <alignment horizontal="left" indent="1"/>
    </xf>
    <xf numFmtId="0" fontId="16" fillId="0" borderId="0" xfId="0" applyFont="1" applyAlignment="1" applyProtection="1">
      <alignment horizontal="left" indent="2"/>
    </xf>
    <xf numFmtId="0" fontId="6" fillId="2" borderId="14" xfId="0" quotePrefix="1" applyFont="1" applyFill="1" applyBorder="1" applyAlignment="1" applyProtection="1">
      <alignment horizontal="left"/>
    </xf>
    <xf numFmtId="0" fontId="0" fillId="2" borderId="3" xfId="0" applyFill="1" applyBorder="1" applyProtection="1"/>
    <xf numFmtId="0" fontId="4" fillId="2" borderId="3" xfId="0" applyFont="1" applyFill="1" applyBorder="1" applyProtection="1"/>
    <xf numFmtId="0" fontId="0" fillId="2" borderId="16" xfId="0" applyFill="1" applyBorder="1" applyProtection="1"/>
    <xf numFmtId="164" fontId="14" fillId="0" borderId="0" xfId="0" applyNumberFormat="1" applyFont="1" applyAlignment="1" applyProtection="1">
      <alignment horizontal="center"/>
      <protection locked="0"/>
    </xf>
    <xf numFmtId="0" fontId="19" fillId="0" borderId="8" xfId="0" applyFont="1" applyBorder="1" applyProtection="1"/>
    <xf numFmtId="0" fontId="3" fillId="0" borderId="8" xfId="0" applyFont="1" applyBorder="1" applyAlignment="1" applyProtection="1">
      <alignment horizontal="left" indent="1"/>
    </xf>
    <xf numFmtId="0" fontId="0" fillId="0" borderId="0" xfId="0" applyFont="1" applyProtection="1"/>
    <xf numFmtId="0" fontId="23" fillId="2" borderId="3" xfId="0" applyFont="1" applyFill="1" applyBorder="1" applyAlignment="1" applyProtection="1">
      <alignment horizontal="left"/>
    </xf>
    <xf numFmtId="0" fontId="23" fillId="2" borderId="16" xfId="0" applyFont="1" applyFill="1" applyBorder="1" applyAlignment="1" applyProtection="1">
      <alignment horizontal="left"/>
    </xf>
    <xf numFmtId="0" fontId="24" fillId="2" borderId="3" xfId="0" quotePrefix="1" applyFont="1" applyFill="1" applyBorder="1" applyAlignment="1" applyProtection="1">
      <alignment horizontal="left"/>
    </xf>
    <xf numFmtId="0" fontId="24" fillId="2" borderId="14" xfId="0" quotePrefix="1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/>
    </xf>
    <xf numFmtId="165" fontId="10" fillId="2" borderId="3" xfId="0" applyNumberFormat="1" applyFont="1" applyFill="1" applyBorder="1" applyProtection="1"/>
    <xf numFmtId="0" fontId="13" fillId="0" borderId="5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393590</xdr:colOff>
      <xdr:row>61</xdr:row>
      <xdr:rowOff>59795</xdr:rowOff>
    </xdr:from>
    <xdr:ext cx="1626471" cy="3887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C1B46CD-0F74-4AE3-AA23-AFE556AB03AB}"/>
                </a:ext>
              </a:extLst>
            </xdr:cNvPr>
            <xdr:cNvSpPr txBox="1"/>
          </xdr:nvSpPr>
          <xdr:spPr>
            <a:xfrm>
              <a:off x="4760181" y="9044769"/>
              <a:ext cx="1626471" cy="3887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𝐿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f>
                          <m:fPr>
                            <m:ctrlP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𝑉</m:t>
                            </m:r>
                          </m:num>
                          <m:den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1.318∗</m:t>
                            </m:r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  <m:sSup>
                              <m:sSupPr>
                                <m:ctrlPr>
                                  <a:rPr lang="en-US" sz="9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f>
                                  <m:fPr>
                                    <m:type m:val="skw"/>
                                    <m:ctrlPr>
                                      <a:rPr lang="en-US" sz="9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9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lang="en-US" sz="9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4</m:t>
                                    </m:r>
                                  </m:den>
                                </m:f>
                              </m:e>
                              <m:sup>
                                <m:r>
                                  <a:rPr lang="en-US" sz="9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0.63</m:t>
                                </m:r>
                              </m:sup>
                            </m:sSup>
                          </m:den>
                        </m:f>
                      </m:e>
                      <m:sup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1.852</m:t>
                        </m:r>
                      </m:sup>
                    </m:sSup>
                    <m:r>
                      <a:rPr lang="en-US" sz="900" b="0" i="0">
                        <a:latin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𝑙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C1B46CD-0F74-4AE3-AA23-AFE556AB03AB}"/>
                </a:ext>
              </a:extLst>
            </xdr:cNvPr>
            <xdr:cNvSpPr txBox="1"/>
          </xdr:nvSpPr>
          <xdr:spPr>
            <a:xfrm>
              <a:off x="4760181" y="9044769"/>
              <a:ext cx="1626471" cy="3887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+mn-lt"/>
                </a:rPr>
                <a:t>ℎ_𝐿=〖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𝑉/(1.318∗𝐶∗〖𝐷⁄4〗^0.63 )〗^</a:t>
              </a:r>
              <a:r>
                <a:rPr lang="en-US" sz="900" b="0" i="0">
                  <a:latin typeface="+mn-lt"/>
                </a:rPr>
                <a:t>1.852∗𝑙_𝑒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7</xdr:col>
      <xdr:colOff>433340</xdr:colOff>
      <xdr:row>59</xdr:row>
      <xdr:rowOff>86308</xdr:rowOff>
    </xdr:from>
    <xdr:ext cx="930126" cy="2601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1DF18B0-6AAB-45AA-BC9F-E19C2F1CFC61}"/>
                </a:ext>
              </a:extLst>
            </xdr:cNvPr>
            <xdr:cNvSpPr txBox="1"/>
          </xdr:nvSpPr>
          <xdr:spPr>
            <a:xfrm>
              <a:off x="4799931" y="8435178"/>
              <a:ext cx="930126" cy="260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𝑄</m:t>
                        </m:r>
                      </m:num>
                      <m:den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∗448.8312</m:t>
                        </m:r>
                      </m:den>
                    </m:f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1DF18B0-6AAB-45AA-BC9F-E19C2F1CFC61}"/>
                </a:ext>
              </a:extLst>
            </xdr:cNvPr>
            <xdr:cNvSpPr txBox="1"/>
          </xdr:nvSpPr>
          <xdr:spPr>
            <a:xfrm>
              <a:off x="4799931" y="8435178"/>
              <a:ext cx="930126" cy="260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+mn-lt"/>
                </a:rPr>
                <a:t>𝑉=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𝑄/(𝐴 ∗448.8312)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6</xdr:col>
      <xdr:colOff>430695</xdr:colOff>
      <xdr:row>58</xdr:row>
      <xdr:rowOff>13255</xdr:rowOff>
    </xdr:from>
    <xdr:ext cx="2322046" cy="1511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396F334-A422-4EC3-8680-0D25488BB0CC}"/>
                </a:ext>
              </a:extLst>
            </xdr:cNvPr>
            <xdr:cNvSpPr txBox="1"/>
          </xdr:nvSpPr>
          <xdr:spPr>
            <a:xfrm>
              <a:off x="4101547" y="8521151"/>
              <a:ext cx="2322046" cy="1511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𝑙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𝑙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𝑝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#</m:t>
                            </m:r>
                          </m:e>
                          <m:sub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45</m:t>
                            </m:r>
                          </m:sub>
                        </m:sSub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∗10′</m:t>
                        </m:r>
                      </m:e>
                    </m:d>
                    <m:r>
                      <a:rPr lang="en-US" sz="900" b="0" i="1">
                        <a:latin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#</m:t>
                            </m:r>
                          </m:e>
                          <m:sub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90</m:t>
                            </m:r>
                          </m:sub>
                        </m:s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∗20′</m:t>
                        </m:r>
                      </m:e>
                    </m:d>
                    <m:r>
                      <a:rPr lang="en-US" sz="900" b="0" i="1">
                        <a:latin typeface="Cambria Math" panose="02040503050406030204" pitchFamily="18" charset="0"/>
                      </a:rPr>
                      <m:t>+ </m:t>
                    </m:r>
                    <m:d>
                      <m:d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#</m:t>
                            </m:r>
                          </m:e>
                          <m:sub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b>
                        </m:s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∗20′</m:t>
                        </m:r>
                      </m:e>
                    </m:d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396F334-A422-4EC3-8680-0D25488BB0CC}"/>
                </a:ext>
              </a:extLst>
            </xdr:cNvPr>
            <xdr:cNvSpPr txBox="1"/>
          </xdr:nvSpPr>
          <xdr:spPr>
            <a:xfrm>
              <a:off x="4101547" y="8521151"/>
              <a:ext cx="2322046" cy="1511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+mn-lt"/>
                </a:rPr>
                <a:t>𝑙_𝑒=𝑙_𝑝+(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#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_45∗10′)</a:t>
              </a:r>
              <a:r>
                <a:rPr lang="en-US" sz="900" b="0" i="0">
                  <a:latin typeface="+mn-lt"/>
                </a:rPr>
                <a:t>+(</a:t>
              </a:r>
              <a:r>
                <a:rPr lang="en-US" sz="900" b="0" i="0">
                  <a:latin typeface="Cambria Math" panose="02040503050406030204" pitchFamily="18" charset="0"/>
                </a:rPr>
                <a:t>#</a:t>
              </a:r>
              <a:r>
                <a:rPr lang="en-US" sz="900" b="0" i="0">
                  <a:latin typeface="+mn-lt"/>
                </a:rPr>
                <a:t>_90∗20′)+ (</a:t>
              </a:r>
              <a:r>
                <a:rPr lang="en-US" sz="900" b="0" i="0">
                  <a:latin typeface="Cambria Math" panose="02040503050406030204" pitchFamily="18" charset="0"/>
                </a:rPr>
                <a:t>#</a:t>
              </a:r>
              <a:r>
                <a:rPr lang="en-US" sz="900" b="0" i="0">
                  <a:latin typeface="+mn-lt"/>
                </a:rPr>
                <a:t>_𝑇∗20′)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340558</xdr:colOff>
      <xdr:row>62</xdr:row>
      <xdr:rowOff>119430</xdr:rowOff>
    </xdr:from>
    <xdr:ext cx="531619" cy="3021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6605113-6232-4DB7-9389-4CA26229FC7C}"/>
                </a:ext>
              </a:extLst>
            </xdr:cNvPr>
            <xdr:cNvSpPr txBox="1"/>
          </xdr:nvSpPr>
          <xdr:spPr>
            <a:xfrm>
              <a:off x="4707149" y="9263430"/>
              <a:ext cx="531619" cy="302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𝐿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𝐾</m:t>
                    </m:r>
                    <m:f>
                      <m:f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𝑔</m:t>
                        </m:r>
                      </m:den>
                    </m:f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6605113-6232-4DB7-9389-4CA26229FC7C}"/>
                </a:ext>
              </a:extLst>
            </xdr:cNvPr>
            <xdr:cNvSpPr txBox="1"/>
          </xdr:nvSpPr>
          <xdr:spPr>
            <a:xfrm>
              <a:off x="4707149" y="9263430"/>
              <a:ext cx="531619" cy="302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+mn-lt"/>
                </a:rPr>
                <a:t>ℎ_𝐿=</a:t>
              </a:r>
              <a:r>
                <a:rPr lang="en-US" sz="900" b="0" i="0">
                  <a:latin typeface="Cambria Math" panose="02040503050406030204" pitchFamily="18" charset="0"/>
                </a:rPr>
                <a:t>𝐾 𝑉^2/2𝑔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</xdr:col>
      <xdr:colOff>161670</xdr:colOff>
      <xdr:row>62</xdr:row>
      <xdr:rowOff>119438</xdr:rowOff>
    </xdr:from>
    <xdr:ext cx="930126" cy="2601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62C210F-2503-443D-A61B-5271392BF48F}"/>
                </a:ext>
              </a:extLst>
            </xdr:cNvPr>
            <xdr:cNvSpPr txBox="1"/>
          </xdr:nvSpPr>
          <xdr:spPr>
            <a:xfrm>
              <a:off x="353827" y="9263438"/>
              <a:ext cx="930126" cy="260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𝑄</m:t>
                        </m:r>
                      </m:num>
                      <m:den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∗448.8312</m:t>
                        </m:r>
                      </m:den>
                    </m:f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62C210F-2503-443D-A61B-5271392BF48F}"/>
                </a:ext>
              </a:extLst>
            </xdr:cNvPr>
            <xdr:cNvSpPr txBox="1"/>
          </xdr:nvSpPr>
          <xdr:spPr>
            <a:xfrm>
              <a:off x="353827" y="9263438"/>
              <a:ext cx="930126" cy="260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+mn-lt"/>
                </a:rPr>
                <a:t>𝑉=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𝑄/(𝐴 ∗448.8312)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</xdr:col>
      <xdr:colOff>251791</xdr:colOff>
      <xdr:row>62</xdr:row>
      <xdr:rowOff>125895</xdr:rowOff>
    </xdr:from>
    <xdr:ext cx="2320764" cy="2822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A022B3D-81CA-4FC1-8DAB-37C932C6C9FA}"/>
                </a:ext>
              </a:extLst>
            </xdr:cNvPr>
            <xdr:cNvSpPr txBox="1"/>
          </xdr:nvSpPr>
          <xdr:spPr>
            <a:xfrm>
              <a:off x="1835426" y="9269895"/>
              <a:ext cx="2320764" cy="2822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𝐾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=0.63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,45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+0.9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,90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+1.8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,+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5087</m:t>
                        </m:r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p>
                            <m:f>
                              <m:fPr>
                                <m:type m:val="lin"/>
                                <m:ctrlP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</m:num>
                              <m:den>
                                <m: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  <m:t>3</m:t>
                                </m:r>
                              </m:den>
                            </m:f>
                          </m:sup>
                        </m:sSup>
                      </m:den>
                    </m:f>
                    <m:r>
                      <a:rPr lang="en-US" sz="900" b="0" i="1">
                        <a:latin typeface="Cambria Math" panose="02040503050406030204" pitchFamily="18" charset="0"/>
                      </a:rPr>
                      <m:t>𝑙</m:t>
                    </m:r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A022B3D-81CA-4FC1-8DAB-37C932C6C9FA}"/>
                </a:ext>
              </a:extLst>
            </xdr:cNvPr>
            <xdr:cNvSpPr txBox="1"/>
          </xdr:nvSpPr>
          <xdr:spPr>
            <a:xfrm>
              <a:off x="1835426" y="9269895"/>
              <a:ext cx="2320764" cy="2822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Cambria Math" panose="02040503050406030204" pitchFamily="18" charset="0"/>
                </a:rPr>
                <a:t>𝐾</a:t>
              </a:r>
              <a:r>
                <a:rPr lang="en-US" sz="900" b="0" i="0">
                  <a:latin typeface="+mn-lt"/>
                </a:rPr>
                <a:t>=</a:t>
              </a:r>
              <a:r>
                <a:rPr lang="en-US" sz="900" b="0" i="0">
                  <a:latin typeface="Cambria Math" panose="02040503050406030204" pitchFamily="18" charset="0"/>
                </a:rPr>
                <a:t>0.63𝐾_(𝑏,45)+0.9𝐾_(𝑏,90)+1.8𝐾_(𝑏,+)+(5087𝑛^2)/𝐷^(4∕3)  𝑙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307427</xdr:colOff>
      <xdr:row>73</xdr:row>
      <xdr:rowOff>112804</xdr:rowOff>
    </xdr:from>
    <xdr:ext cx="531619" cy="3021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6C997BD-585C-4EA9-93E4-6C6569B05E35}"/>
                </a:ext>
              </a:extLst>
            </xdr:cNvPr>
            <xdr:cNvSpPr txBox="1"/>
          </xdr:nvSpPr>
          <xdr:spPr>
            <a:xfrm>
              <a:off x="3978279" y="9654369"/>
              <a:ext cx="531619" cy="302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𝐿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𝐾</m:t>
                    </m:r>
                    <m:f>
                      <m:f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𝑔</m:t>
                        </m:r>
                      </m:den>
                    </m:f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6C997BD-585C-4EA9-93E4-6C6569B05E35}"/>
                </a:ext>
              </a:extLst>
            </xdr:cNvPr>
            <xdr:cNvSpPr txBox="1"/>
          </xdr:nvSpPr>
          <xdr:spPr>
            <a:xfrm>
              <a:off x="3978279" y="9654369"/>
              <a:ext cx="531619" cy="302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+mn-lt"/>
                </a:rPr>
                <a:t>ℎ_𝐿=</a:t>
              </a:r>
              <a:r>
                <a:rPr lang="en-US" sz="900" b="0" i="0">
                  <a:latin typeface="Cambria Math" panose="02040503050406030204" pitchFamily="18" charset="0"/>
                </a:rPr>
                <a:t>𝐾 𝑉^2/2𝑔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</xdr:col>
      <xdr:colOff>161670</xdr:colOff>
      <xdr:row>73</xdr:row>
      <xdr:rowOff>119438</xdr:rowOff>
    </xdr:from>
    <xdr:ext cx="930126" cy="2601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6E06B58-0A87-417B-9D13-403012E64141}"/>
                </a:ext>
              </a:extLst>
            </xdr:cNvPr>
            <xdr:cNvSpPr txBox="1"/>
          </xdr:nvSpPr>
          <xdr:spPr>
            <a:xfrm>
              <a:off x="352170" y="9286298"/>
              <a:ext cx="930126" cy="260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𝑄</m:t>
                        </m:r>
                      </m:num>
                      <m:den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∗448.8312</m:t>
                        </m:r>
                      </m:den>
                    </m:f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6E06B58-0A87-417B-9D13-403012E64141}"/>
                </a:ext>
              </a:extLst>
            </xdr:cNvPr>
            <xdr:cNvSpPr txBox="1"/>
          </xdr:nvSpPr>
          <xdr:spPr>
            <a:xfrm>
              <a:off x="352170" y="9286298"/>
              <a:ext cx="930126" cy="260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+mn-lt"/>
                </a:rPr>
                <a:t>𝑉=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𝑄/(𝐴 ∗448.8312)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</xdr:col>
      <xdr:colOff>298173</xdr:colOff>
      <xdr:row>73</xdr:row>
      <xdr:rowOff>119269</xdr:rowOff>
    </xdr:from>
    <xdr:ext cx="2320764" cy="2822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CC841A51-8B9C-4BA6-985F-3953EAF25E09}"/>
                </a:ext>
              </a:extLst>
            </xdr:cNvPr>
            <xdr:cNvSpPr txBox="1"/>
          </xdr:nvSpPr>
          <xdr:spPr>
            <a:xfrm>
              <a:off x="1881808" y="9660834"/>
              <a:ext cx="2320764" cy="2822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𝐾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=0.63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,45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+0.9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,90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+1.8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,+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5087</m:t>
                        </m:r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p>
                            <m:f>
                              <m:fPr>
                                <m:type m:val="lin"/>
                                <m:ctrlP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</m:num>
                              <m:den>
                                <m: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  <m:t>3</m:t>
                                </m:r>
                              </m:den>
                            </m:f>
                          </m:sup>
                        </m:sSup>
                      </m:den>
                    </m:f>
                    <m:r>
                      <a:rPr lang="en-US" sz="900" b="0" i="1">
                        <a:latin typeface="Cambria Math" panose="02040503050406030204" pitchFamily="18" charset="0"/>
                      </a:rPr>
                      <m:t>𝑙</m:t>
                    </m:r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CC841A51-8B9C-4BA6-985F-3953EAF25E09}"/>
                </a:ext>
              </a:extLst>
            </xdr:cNvPr>
            <xdr:cNvSpPr txBox="1"/>
          </xdr:nvSpPr>
          <xdr:spPr>
            <a:xfrm>
              <a:off x="1881808" y="9660834"/>
              <a:ext cx="2320764" cy="2822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Cambria Math" panose="02040503050406030204" pitchFamily="18" charset="0"/>
                </a:rPr>
                <a:t>𝐾</a:t>
              </a:r>
              <a:r>
                <a:rPr lang="en-US" sz="900" b="0" i="0">
                  <a:latin typeface="+mn-lt"/>
                </a:rPr>
                <a:t>=</a:t>
              </a:r>
              <a:r>
                <a:rPr lang="en-US" sz="900" b="0" i="0">
                  <a:latin typeface="Cambria Math" panose="02040503050406030204" pitchFamily="18" charset="0"/>
                </a:rPr>
                <a:t>0.63𝐾_(𝑏,45)+0.9𝐾_(𝑏,90)+1.8𝐾_(𝑏,+)+(5087𝑛^2)/𝐷^(4∕3)  𝑙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</xdr:col>
      <xdr:colOff>185529</xdr:colOff>
      <xdr:row>77</xdr:row>
      <xdr:rowOff>19876</xdr:rowOff>
    </xdr:from>
    <xdr:ext cx="1927835" cy="1497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E340782-AA32-4BE0-A87C-4CFC23DED9AE}"/>
                </a:ext>
              </a:extLst>
            </xdr:cNvPr>
            <xdr:cNvSpPr txBox="1"/>
          </xdr:nvSpPr>
          <xdr:spPr>
            <a:xfrm>
              <a:off x="377686" y="10197546"/>
              <a:ext cx="1927835" cy="1497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𝑇𝐷𝐻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𝑤𝑒𝑙𝑙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𝐸𝑙</m:t>
                            </m:r>
                          </m:e>
                          <m:sub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𝐸𝑙</m:t>
                            </m:r>
                          </m:e>
                          <m:sub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en-US" sz="9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𝑓</m:t>
                        </m:r>
                      </m:sub>
                    </m:sSub>
                    <m:r>
                      <a:rPr lang="en-US" sz="900" b="0" i="1">
                        <a:latin typeface="Cambria Math" panose="02040503050406030204" pitchFamily="18" charset="0"/>
                      </a:rPr>
                      <m:t>+3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𝑓𝑡</m:t>
                    </m:r>
                  </m:oMath>
                </m:oMathPara>
              </a14:m>
              <a:endParaRPr lang="en-US" sz="900">
                <a:latin typeface="+mn-lt"/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E340782-AA32-4BE0-A87C-4CFC23DED9AE}"/>
                </a:ext>
              </a:extLst>
            </xdr:cNvPr>
            <xdr:cNvSpPr txBox="1"/>
          </xdr:nvSpPr>
          <xdr:spPr>
            <a:xfrm>
              <a:off x="377686" y="10197546"/>
              <a:ext cx="1927835" cy="1497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b="0" i="0">
                  <a:latin typeface="Cambria Math" panose="02040503050406030204" pitchFamily="18" charset="0"/>
                </a:rPr>
                <a:t>𝑇𝐷𝐻</a:t>
              </a:r>
              <a:r>
                <a:rPr lang="en-US" sz="900" b="0" i="0">
                  <a:latin typeface="+mn-lt"/>
                </a:rPr>
                <a:t>=</a:t>
              </a:r>
              <a:r>
                <a:rPr lang="en-US" sz="900" b="0" i="0">
                  <a:latin typeface="Cambria Math" panose="02040503050406030204" pitchFamily="18" charset="0"/>
                </a:rPr>
                <a:t>𝐷_𝑤𝑒𝑙𝑙+(〖𝐸𝑙〗_2−〖𝐸𝑙〗_2 )+ℎ_𝑓+3𝑓𝑡</a:t>
              </a:r>
              <a:endParaRPr lang="en-US" sz="900"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gineeringtoolbox.com/hazen-williams-water-d_797.html" TargetMode="External"/><Relationship Id="rId1" Type="http://schemas.openxmlformats.org/officeDocument/2006/relationships/hyperlink" Target="https://www.engineeringtoolbox.com/hazen-williams-coefficients-d_798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reenvillecounty.org/LandDevelopment/pdf/designmanual/DesignManualChapter6revJan2018.pdf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reenvillecounty.org/LandDevelopment/pdf/designmanual/DesignManualChapter6revJan2018.pdf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01"/>
  <sheetViews>
    <sheetView showGridLines="0" tabSelected="1" view="pageLayout" zoomScale="115" zoomScaleNormal="100" zoomScalePageLayoutView="115" workbookViewId="0">
      <selection activeCell="G28" sqref="G28"/>
    </sheetView>
  </sheetViews>
  <sheetFormatPr defaultRowHeight="13.2" x14ac:dyDescent="0.25"/>
  <cols>
    <col min="1" max="1" width="2.6640625" style="3" customWidth="1"/>
    <col min="2" max="10" width="9.88671875" style="3" customWidth="1"/>
    <col min="11" max="16384" width="8.88671875" style="3"/>
  </cols>
  <sheetData>
    <row r="1" spans="1:10" ht="12.9" customHeight="1" x14ac:dyDescent="0.25">
      <c r="A1" s="13"/>
      <c r="B1" s="14" t="s">
        <v>56</v>
      </c>
      <c r="C1" s="11" t="s">
        <v>65</v>
      </c>
      <c r="D1" s="12"/>
      <c r="E1" s="12"/>
      <c r="F1" s="12"/>
      <c r="G1" s="14" t="s">
        <v>59</v>
      </c>
      <c r="H1" s="11" t="s">
        <v>65</v>
      </c>
      <c r="I1" s="12"/>
      <c r="J1" s="12"/>
    </row>
    <row r="2" spans="1:10" ht="12.9" customHeight="1" x14ac:dyDescent="0.25">
      <c r="A2" s="13"/>
      <c r="B2" s="14" t="s">
        <v>57</v>
      </c>
      <c r="C2" s="11" t="s">
        <v>65</v>
      </c>
      <c r="D2" s="15"/>
      <c r="E2" s="14" t="s">
        <v>58</v>
      </c>
      <c r="F2" s="11" t="s">
        <v>65</v>
      </c>
      <c r="G2" s="14" t="s">
        <v>60</v>
      </c>
      <c r="H2" s="11" t="s">
        <v>65</v>
      </c>
      <c r="I2" s="14" t="s">
        <v>64</v>
      </c>
      <c r="J2" s="11" t="s">
        <v>65</v>
      </c>
    </row>
    <row r="3" spans="1:10" ht="12.9" customHeight="1" x14ac:dyDescent="0.25">
      <c r="A3" s="13"/>
      <c r="B3" s="14" t="s">
        <v>61</v>
      </c>
      <c r="C3" s="11" t="s">
        <v>65</v>
      </c>
      <c r="D3" s="15"/>
      <c r="E3" s="14" t="s">
        <v>62</v>
      </c>
      <c r="F3" s="10" t="s">
        <v>65</v>
      </c>
      <c r="G3" s="14" t="s">
        <v>63</v>
      </c>
      <c r="H3" s="11" t="s">
        <v>65</v>
      </c>
      <c r="I3" s="14" t="s">
        <v>62</v>
      </c>
      <c r="J3" s="11" t="s">
        <v>65</v>
      </c>
    </row>
    <row r="4" spans="1:10" ht="6.45" customHeight="1" x14ac:dyDescent="0.25">
      <c r="A4" s="13"/>
      <c r="B4" s="14"/>
      <c r="C4" s="25"/>
      <c r="D4" s="25"/>
      <c r="E4" s="26"/>
      <c r="F4" s="25"/>
      <c r="G4" s="14"/>
      <c r="H4" s="25"/>
      <c r="I4" s="14"/>
      <c r="J4" s="25"/>
    </row>
    <row r="5" spans="1:10" ht="12.9" customHeight="1" x14ac:dyDescent="0.25">
      <c r="A5" s="13"/>
      <c r="B5" s="14" t="s">
        <v>66</v>
      </c>
      <c r="C5" s="11" t="s">
        <v>65</v>
      </c>
      <c r="D5" s="12"/>
      <c r="E5" s="12"/>
      <c r="F5" s="12"/>
      <c r="G5" s="16"/>
      <c r="H5" s="13"/>
      <c r="I5" s="13"/>
      <c r="J5" s="13"/>
    </row>
    <row r="6" spans="1:10" ht="6.45" customHeight="1" thickBot="1" x14ac:dyDescent="0.3">
      <c r="A6" s="13"/>
      <c r="B6" s="27"/>
      <c r="C6" s="17"/>
      <c r="D6" s="17"/>
      <c r="E6" s="27"/>
      <c r="F6" s="17"/>
      <c r="G6" s="27"/>
      <c r="H6" s="17"/>
      <c r="I6" s="27"/>
      <c r="J6" s="17"/>
    </row>
    <row r="7" spans="1:10" ht="6.45" customHeight="1" thickTop="1" x14ac:dyDescent="0.25">
      <c r="A7" s="13"/>
      <c r="B7" s="26"/>
      <c r="C7" s="25"/>
      <c r="D7" s="25"/>
      <c r="E7" s="26"/>
      <c r="F7" s="25"/>
      <c r="G7" s="26"/>
      <c r="H7" s="25"/>
      <c r="I7" s="26"/>
      <c r="J7" s="25"/>
    </row>
    <row r="8" spans="1:10" ht="12.9" customHeight="1" x14ac:dyDescent="0.25">
      <c r="A8" s="1"/>
      <c r="D8" s="2"/>
      <c r="E8" s="2"/>
      <c r="F8" s="1"/>
      <c r="G8" s="29" t="s">
        <v>67</v>
      </c>
      <c r="I8" s="1"/>
      <c r="J8" s="1"/>
    </row>
    <row r="9" spans="1:10" ht="12.9" customHeight="1" x14ac:dyDescent="0.25">
      <c r="G9" s="28" t="s">
        <v>68</v>
      </c>
    </row>
    <row r="10" spans="1:10" ht="6.45" customHeight="1" x14ac:dyDescent="0.25">
      <c r="B10" s="28"/>
    </row>
    <row r="11" spans="1:10" ht="12.9" customHeight="1" x14ac:dyDescent="0.25">
      <c r="B11" s="59" t="s">
        <v>9</v>
      </c>
      <c r="C11" s="57"/>
      <c r="D11" s="57"/>
    </row>
    <row r="12" spans="1:10" ht="12.9" customHeight="1" x14ac:dyDescent="0.25">
      <c r="B12" s="4" t="s">
        <v>12</v>
      </c>
      <c r="C12" s="5"/>
      <c r="D12" s="5"/>
      <c r="E12" s="5"/>
      <c r="F12" s="5"/>
      <c r="G12" s="54">
        <v>50</v>
      </c>
      <c r="H12" s="6" t="s">
        <v>78</v>
      </c>
      <c r="I12" s="19"/>
    </row>
    <row r="13" spans="1:10" ht="12.9" customHeight="1" x14ac:dyDescent="0.25">
      <c r="B13" s="4" t="s">
        <v>13</v>
      </c>
      <c r="C13" s="5"/>
      <c r="D13" s="5"/>
      <c r="E13" s="5"/>
      <c r="F13" s="5"/>
      <c r="G13" s="54">
        <v>100</v>
      </c>
      <c r="H13" s="6" t="s">
        <v>78</v>
      </c>
      <c r="I13" s="19"/>
    </row>
    <row r="14" spans="1:10" ht="6.45" customHeight="1" x14ac:dyDescent="0.25"/>
    <row r="15" spans="1:10" ht="12.9" customHeight="1" x14ac:dyDescent="0.25">
      <c r="B15" s="59" t="s">
        <v>72</v>
      </c>
      <c r="C15" s="60"/>
      <c r="D15" s="60"/>
      <c r="E15" s="5"/>
      <c r="F15" s="5"/>
      <c r="G15" s="18"/>
      <c r="H15" s="6"/>
      <c r="I15" s="19"/>
    </row>
    <row r="16" spans="1:10" ht="12.9" customHeight="1" x14ac:dyDescent="0.25">
      <c r="B16" s="5" t="s">
        <v>24</v>
      </c>
      <c r="C16" s="5"/>
      <c r="D16" s="5"/>
      <c r="E16" s="5"/>
      <c r="F16" s="5"/>
      <c r="G16" s="55">
        <v>150</v>
      </c>
      <c r="H16" s="6" t="s">
        <v>25</v>
      </c>
      <c r="I16" s="58" t="s">
        <v>69</v>
      </c>
      <c r="J16" s="57"/>
    </row>
    <row r="17" spans="2:9" ht="12.9" customHeight="1" x14ac:dyDescent="0.25">
      <c r="B17" s="5" t="s">
        <v>0</v>
      </c>
      <c r="C17" s="5"/>
      <c r="D17" s="5"/>
      <c r="E17" s="5"/>
      <c r="F17" s="5"/>
      <c r="G17" s="55">
        <v>2000</v>
      </c>
      <c r="H17" s="6" t="s">
        <v>5</v>
      </c>
      <c r="I17" s="19"/>
    </row>
    <row r="18" spans="2:9" ht="12.9" customHeight="1" x14ac:dyDescent="0.25">
      <c r="B18" s="4" t="s">
        <v>11</v>
      </c>
      <c r="C18" s="5"/>
      <c r="D18" s="5"/>
      <c r="E18" s="5"/>
      <c r="F18" s="5"/>
      <c r="G18" s="54">
        <v>1</v>
      </c>
      <c r="H18" s="6" t="s">
        <v>6</v>
      </c>
      <c r="I18" s="7" t="str">
        <f>IF(G18&gt;8,"DECREASE DIAMETER!",IF(G18&lt;0.75,"INCREASE DIAMETER!","OK TO USE"))</f>
        <v>OK TO USE</v>
      </c>
    </row>
    <row r="19" spans="2:9" ht="12.9" customHeight="1" x14ac:dyDescent="0.25">
      <c r="B19" s="4" t="s">
        <v>73</v>
      </c>
      <c r="C19" s="5"/>
      <c r="D19" s="5"/>
      <c r="E19" s="5"/>
      <c r="F19" s="5"/>
      <c r="G19" s="55">
        <v>0</v>
      </c>
      <c r="H19" s="6" t="s">
        <v>7</v>
      </c>
      <c r="I19" s="19"/>
    </row>
    <row r="20" spans="2:9" ht="12.9" customHeight="1" x14ac:dyDescent="0.25">
      <c r="B20" s="4" t="s">
        <v>74</v>
      </c>
      <c r="C20" s="5"/>
      <c r="D20" s="5"/>
      <c r="E20" s="5"/>
      <c r="F20" s="5"/>
      <c r="G20" s="55">
        <v>2</v>
      </c>
      <c r="H20" s="6" t="s">
        <v>7</v>
      </c>
      <c r="I20" s="19"/>
    </row>
    <row r="21" spans="2:9" ht="12.9" customHeight="1" x14ac:dyDescent="0.25">
      <c r="B21" s="5" t="s">
        <v>1</v>
      </c>
      <c r="C21" s="5"/>
      <c r="D21" s="5"/>
      <c r="E21" s="5"/>
      <c r="F21" s="5"/>
      <c r="G21" s="55">
        <v>3</v>
      </c>
      <c r="H21" s="6" t="s">
        <v>7</v>
      </c>
      <c r="I21" s="19"/>
    </row>
    <row r="22" spans="2:9" ht="12.9" customHeight="1" x14ac:dyDescent="0.25">
      <c r="B22" s="21" t="s">
        <v>45</v>
      </c>
      <c r="C22" s="5"/>
      <c r="D22" s="5"/>
      <c r="E22" s="5"/>
      <c r="F22" s="5"/>
      <c r="G22" s="22">
        <f>G17+(G19*10)+(G20*20)+(G21*20)</f>
        <v>2100</v>
      </c>
      <c r="H22" s="6" t="s">
        <v>46</v>
      </c>
      <c r="I22" s="19"/>
    </row>
    <row r="23" spans="2:9" ht="12.9" customHeight="1" x14ac:dyDescent="0.25">
      <c r="B23" s="4" t="s">
        <v>14</v>
      </c>
      <c r="C23" s="5"/>
      <c r="D23" s="5"/>
      <c r="E23" s="5"/>
      <c r="F23" s="5"/>
      <c r="G23" s="56">
        <v>1.85</v>
      </c>
      <c r="H23" s="6" t="s">
        <v>8</v>
      </c>
      <c r="I23" s="20" t="s">
        <v>49</v>
      </c>
    </row>
    <row r="24" spans="2:9" ht="12.9" customHeight="1" x14ac:dyDescent="0.25">
      <c r="B24" s="5" t="s">
        <v>19</v>
      </c>
      <c r="C24" s="5"/>
      <c r="D24" s="5"/>
      <c r="E24" s="5"/>
      <c r="F24" s="5"/>
      <c r="G24" s="55">
        <v>40</v>
      </c>
      <c r="H24" s="6" t="s">
        <v>15</v>
      </c>
      <c r="I24" s="19"/>
    </row>
    <row r="25" spans="2:9" ht="12.9" customHeight="1" x14ac:dyDescent="0.25">
      <c r="B25" s="5" t="s">
        <v>16</v>
      </c>
      <c r="C25" s="5"/>
      <c r="D25" s="5"/>
      <c r="E25" s="5"/>
      <c r="F25" s="5"/>
      <c r="G25" s="55">
        <v>60</v>
      </c>
      <c r="H25" s="6" t="s">
        <v>15</v>
      </c>
      <c r="I25" s="19"/>
    </row>
    <row r="26" spans="2:9" ht="12.9" customHeight="1" x14ac:dyDescent="0.25">
      <c r="B26" s="5" t="s">
        <v>21</v>
      </c>
      <c r="C26" s="5"/>
      <c r="D26" s="5"/>
      <c r="E26" s="5"/>
      <c r="F26" s="5"/>
      <c r="G26" s="55">
        <v>100</v>
      </c>
      <c r="H26" s="6" t="s">
        <v>15</v>
      </c>
      <c r="I26" s="19"/>
    </row>
    <row r="27" spans="2:9" ht="12.9" customHeight="1" x14ac:dyDescent="0.25">
      <c r="B27" s="5" t="s">
        <v>22</v>
      </c>
      <c r="C27" s="5"/>
      <c r="D27" s="5"/>
      <c r="E27" s="5"/>
      <c r="F27" s="5"/>
      <c r="G27" s="55">
        <v>5</v>
      </c>
      <c r="H27" s="6" t="s">
        <v>15</v>
      </c>
      <c r="I27" s="19"/>
    </row>
    <row r="28" spans="2:9" ht="12.9" customHeight="1" x14ac:dyDescent="0.25">
      <c r="B28" s="5" t="s">
        <v>23</v>
      </c>
      <c r="C28" s="5"/>
      <c r="D28" s="5"/>
      <c r="E28" s="5"/>
      <c r="F28" s="5"/>
      <c r="G28" s="55">
        <v>85</v>
      </c>
      <c r="H28" s="6" t="s">
        <v>15</v>
      </c>
      <c r="I28" s="19"/>
    </row>
    <row r="29" spans="2:9" ht="6.45" customHeight="1" x14ac:dyDescent="0.25">
      <c r="B29" s="5"/>
      <c r="C29" s="5"/>
      <c r="D29" s="5"/>
      <c r="E29" s="5"/>
      <c r="F29" s="5"/>
      <c r="G29" s="22"/>
      <c r="I29" s="19"/>
    </row>
    <row r="30" spans="2:9" ht="12.9" customHeight="1" x14ac:dyDescent="0.25">
      <c r="B30" s="59" t="s">
        <v>10</v>
      </c>
      <c r="C30" s="60"/>
      <c r="D30" s="60"/>
      <c r="E30" s="5"/>
      <c r="F30" s="5"/>
      <c r="G30" s="22"/>
      <c r="I30" s="19"/>
    </row>
    <row r="31" spans="2:9" ht="12.9" customHeight="1" x14ac:dyDescent="0.25">
      <c r="B31" s="5" t="s">
        <v>2</v>
      </c>
      <c r="C31" s="5"/>
      <c r="D31" s="5"/>
      <c r="E31" s="5"/>
      <c r="F31" s="5"/>
      <c r="G31" s="30">
        <f>PI()*(($G$18/12)^2)*0.25</f>
        <v>5.4541539124822796E-3</v>
      </c>
      <c r="H31" s="6" t="s">
        <v>77</v>
      </c>
      <c r="I31" s="19"/>
    </row>
    <row r="32" spans="2:9" ht="12.9" customHeight="1" x14ac:dyDescent="0.25">
      <c r="B32" s="5" t="s">
        <v>3</v>
      </c>
      <c r="C32" s="5"/>
      <c r="D32" s="5"/>
      <c r="E32" s="5"/>
      <c r="F32" s="5"/>
      <c r="G32" s="31">
        <f>($G$23*(1/7.48052)*(1/60))/$G$31</f>
        <v>0.7557206689674143</v>
      </c>
      <c r="H32" s="6" t="s">
        <v>4</v>
      </c>
      <c r="I32" s="19"/>
    </row>
    <row r="33" spans="2:11" ht="12.9" customHeight="1" x14ac:dyDescent="0.25">
      <c r="B33" s="5" t="s">
        <v>47</v>
      </c>
      <c r="C33" s="5"/>
      <c r="D33" s="5"/>
      <c r="E33" s="5"/>
      <c r="F33" s="5"/>
      <c r="G33" s="31">
        <f>(($G$32/(1.318*$G$16*(($G$18/48)^0.63)))^(1.852))*$G$22</f>
        <v>6.4024338128878826</v>
      </c>
      <c r="H33" s="6" t="s">
        <v>5</v>
      </c>
      <c r="I33" s="19"/>
    </row>
    <row r="34" spans="2:11" ht="12.9" customHeight="1" x14ac:dyDescent="0.25">
      <c r="B34" s="5" t="s">
        <v>17</v>
      </c>
      <c r="C34" s="5"/>
      <c r="D34" s="5"/>
      <c r="E34" s="5"/>
      <c r="F34" s="5"/>
      <c r="G34" s="31">
        <f>((G24*(2.31))+(G12-G13)-G33)*0.443</f>
        <v>15.946921820890669</v>
      </c>
      <c r="H34" s="6" t="s">
        <v>15</v>
      </c>
      <c r="I34" s="7" t="str">
        <f>IF(G34&lt;0,"ERROR-NEGATIVE PRESSURE!",IF(G34&lt;G27,"INCREASE DIAMETER!","OK TO USE"))</f>
        <v>OK TO USE</v>
      </c>
      <c r="J34" s="23"/>
    </row>
    <row r="35" spans="2:11" ht="12.9" customHeight="1" x14ac:dyDescent="0.25">
      <c r="B35" s="5" t="s">
        <v>18</v>
      </c>
      <c r="C35" s="5"/>
      <c r="D35" s="5"/>
      <c r="E35" s="5"/>
      <c r="F35" s="5"/>
      <c r="G35" s="31">
        <f>((G25*(2.31))+(G12-G13)-G33)*0.443</f>
        <v>36.413521820890665</v>
      </c>
      <c r="H35" s="6" t="s">
        <v>15</v>
      </c>
      <c r="I35" s="7" t="str">
        <f>IF(G35&lt;0,"ERROR-NEGATIVE PRESSURE!",IF(G35&gt;G28,"DECREASE DIAMETER!","OK TO USE"))</f>
        <v>OK TO USE</v>
      </c>
      <c r="J35" s="23"/>
    </row>
    <row r="36" spans="2:11" ht="12.9" customHeight="1" x14ac:dyDescent="0.25">
      <c r="B36" s="3" t="s">
        <v>20</v>
      </c>
      <c r="G36" s="31">
        <f>(((G12-G13)*(0.443))+G25)</f>
        <v>37.85</v>
      </c>
      <c r="H36" s="8" t="s">
        <v>15</v>
      </c>
    </row>
    <row r="37" spans="2:11" ht="6.45" customHeight="1" x14ac:dyDescent="0.25">
      <c r="H37" s="5"/>
    </row>
    <row r="38" spans="2:11" ht="12.9" customHeight="1" x14ac:dyDescent="0.25">
      <c r="B38" s="68" t="str">
        <f>IF(G36&lt;(G26*0.72)*AND(G35&lt;G26*0.72),"Note: The selected pressure rating of pipe selected is satisfactory.","Note: The selected pressure rating of pipe is too low, select a pipe with a higher pressure rating!")</f>
        <v>Note: The selected pressure rating of pipe selected is satisfactory.</v>
      </c>
      <c r="C38" s="69"/>
      <c r="D38" s="69"/>
      <c r="E38" s="69"/>
      <c r="F38" s="69"/>
      <c r="G38" s="69"/>
      <c r="H38" s="70"/>
      <c r="I38" s="71"/>
    </row>
    <row r="39" spans="2:11" ht="6.45" customHeight="1" x14ac:dyDescent="0.25"/>
    <row r="40" spans="2:11" ht="12.9" customHeight="1" x14ac:dyDescent="0.25">
      <c r="B40" s="53" t="s">
        <v>48</v>
      </c>
    </row>
    <row r="41" spans="2:11" ht="6.45" customHeight="1" x14ac:dyDescent="0.25"/>
    <row r="42" spans="2:11" ht="12.9" customHeight="1" x14ac:dyDescent="0.25">
      <c r="B42" s="24"/>
      <c r="C42" s="83" t="s">
        <v>28</v>
      </c>
      <c r="D42" s="83"/>
      <c r="E42" s="83" t="s">
        <v>31</v>
      </c>
      <c r="F42" s="83"/>
      <c r="G42" s="84"/>
      <c r="H42" s="51"/>
    </row>
    <row r="43" spans="2:11" ht="12.9" customHeight="1" x14ac:dyDescent="0.25">
      <c r="B43" s="42"/>
      <c r="C43" s="46" t="s">
        <v>29</v>
      </c>
      <c r="D43" s="46" t="s">
        <v>30</v>
      </c>
      <c r="E43" s="46" t="s">
        <v>32</v>
      </c>
      <c r="F43" s="46" t="s">
        <v>34</v>
      </c>
      <c r="G43" s="48" t="s">
        <v>34</v>
      </c>
      <c r="H43" s="52" t="s">
        <v>37</v>
      </c>
    </row>
    <row r="44" spans="2:11" ht="12.9" customHeight="1" x14ac:dyDescent="0.25">
      <c r="B44" s="42"/>
      <c r="C44" s="47" t="s">
        <v>51</v>
      </c>
      <c r="D44" s="47" t="s">
        <v>50</v>
      </c>
      <c r="E44" s="47" t="s">
        <v>33</v>
      </c>
      <c r="F44" s="47" t="s">
        <v>35</v>
      </c>
      <c r="G44" s="49" t="s">
        <v>36</v>
      </c>
      <c r="H44" s="47" t="s">
        <v>38</v>
      </c>
    </row>
    <row r="45" spans="2:11" ht="12.9" customHeight="1" x14ac:dyDescent="0.25">
      <c r="B45" s="43" t="s">
        <v>26</v>
      </c>
      <c r="C45" s="44" t="s">
        <v>40</v>
      </c>
      <c r="D45" s="45" t="s">
        <v>41</v>
      </c>
      <c r="E45" s="45">
        <v>15</v>
      </c>
      <c r="F45" s="45">
        <v>18</v>
      </c>
      <c r="G45" s="45">
        <v>25</v>
      </c>
      <c r="H45" s="50">
        <v>27</v>
      </c>
    </row>
    <row r="46" spans="2:11" ht="12.9" customHeight="1" x14ac:dyDescent="0.25">
      <c r="B46" s="43" t="s">
        <v>27</v>
      </c>
      <c r="C46" s="45" t="s">
        <v>42</v>
      </c>
      <c r="D46" s="45" t="s">
        <v>43</v>
      </c>
      <c r="E46" s="45">
        <v>7</v>
      </c>
      <c r="F46" s="45">
        <v>9</v>
      </c>
      <c r="G46" s="45">
        <v>13</v>
      </c>
      <c r="H46" s="45">
        <v>14</v>
      </c>
    </row>
    <row r="47" spans="2:11" ht="12.9" customHeight="1" x14ac:dyDescent="0.25"/>
    <row r="48" spans="2:11" ht="12.9" customHeight="1" x14ac:dyDescent="0.25">
      <c r="B48" s="24" t="s">
        <v>39</v>
      </c>
      <c r="C48" s="24"/>
      <c r="D48" s="24"/>
      <c r="E48" s="24"/>
      <c r="F48" s="24"/>
      <c r="G48" s="24"/>
      <c r="H48" s="24"/>
      <c r="I48" s="24"/>
      <c r="J48" s="24"/>
      <c r="K48" s="24"/>
    </row>
    <row r="49" spans="2:11" ht="12.9" customHeight="1" x14ac:dyDescent="0.25">
      <c r="B49" s="66" t="s">
        <v>44</v>
      </c>
      <c r="C49" s="24"/>
      <c r="D49" s="24"/>
      <c r="E49" s="24"/>
      <c r="F49" s="24"/>
      <c r="G49" s="24"/>
      <c r="H49" s="24"/>
      <c r="I49" s="24"/>
      <c r="J49" s="24"/>
      <c r="K49" s="24"/>
    </row>
    <row r="50" spans="2:11" ht="12.9" customHeight="1" x14ac:dyDescent="0.25">
      <c r="B50" s="67" t="s">
        <v>86</v>
      </c>
      <c r="C50" s="62"/>
      <c r="D50" s="24"/>
      <c r="E50" s="24"/>
      <c r="F50" s="24"/>
      <c r="G50" s="24"/>
      <c r="H50" s="24"/>
      <c r="I50" s="24"/>
      <c r="J50" s="24"/>
      <c r="K50" s="24"/>
    </row>
    <row r="51" spans="2:11" ht="12.9" customHeight="1" x14ac:dyDescent="0.25">
      <c r="B51" s="62"/>
      <c r="C51" s="62" t="s">
        <v>52</v>
      </c>
      <c r="D51" s="24"/>
      <c r="F51" s="24"/>
      <c r="G51" s="24"/>
      <c r="H51" s="24"/>
      <c r="J51" s="24"/>
      <c r="K51" s="24"/>
    </row>
    <row r="52" spans="2:11" ht="12.9" customHeight="1" x14ac:dyDescent="0.25">
      <c r="B52" s="61"/>
      <c r="C52" s="62" t="s">
        <v>53</v>
      </c>
      <c r="D52" s="24"/>
      <c r="E52" s="24"/>
      <c r="F52" s="24"/>
      <c r="G52" s="24"/>
      <c r="H52" s="24"/>
    </row>
    <row r="53" spans="2:11" ht="12.9" customHeight="1" x14ac:dyDescent="0.25">
      <c r="B53" s="61"/>
      <c r="C53" s="62" t="s">
        <v>54</v>
      </c>
      <c r="D53" s="24"/>
      <c r="E53" s="24"/>
      <c r="F53" s="24"/>
      <c r="G53" s="24"/>
      <c r="H53" s="24"/>
    </row>
    <row r="54" spans="2:11" ht="12.9" customHeight="1" x14ac:dyDescent="0.25">
      <c r="B54" s="61"/>
      <c r="C54" s="62" t="s">
        <v>55</v>
      </c>
      <c r="D54" s="24"/>
      <c r="E54" s="24"/>
      <c r="F54" s="24"/>
      <c r="G54" s="24"/>
      <c r="H54" s="24"/>
    </row>
    <row r="55" spans="2:11" ht="12.9" customHeight="1" x14ac:dyDescent="0.25">
      <c r="C55" s="24"/>
      <c r="D55" s="24"/>
      <c r="E55" s="24"/>
      <c r="G55" s="62" t="s">
        <v>76</v>
      </c>
      <c r="H55" s="24"/>
    </row>
    <row r="56" spans="2:11" ht="12.9" customHeight="1" x14ac:dyDescent="0.25">
      <c r="C56" s="24"/>
      <c r="D56" s="24"/>
      <c r="E56" s="24"/>
      <c r="G56" s="62" t="s">
        <v>75</v>
      </c>
      <c r="H56" s="24"/>
    </row>
    <row r="57" spans="2:11" ht="12.9" customHeight="1" x14ac:dyDescent="0.25">
      <c r="B57" s="65" t="s">
        <v>70</v>
      </c>
      <c r="C57" s="32"/>
      <c r="D57" s="32"/>
      <c r="E57" s="32"/>
      <c r="F57" s="32"/>
      <c r="G57" s="32"/>
      <c r="H57" s="64" t="s">
        <v>84</v>
      </c>
      <c r="I57" s="32"/>
      <c r="J57" s="33"/>
    </row>
    <row r="58" spans="2:11" ht="12.9" customHeight="1" x14ac:dyDescent="0.25">
      <c r="B58" s="40" t="s">
        <v>79</v>
      </c>
      <c r="C58" s="1"/>
      <c r="D58" s="1"/>
      <c r="E58" s="1"/>
      <c r="F58" s="1"/>
      <c r="G58" s="1"/>
      <c r="H58" s="63" t="s">
        <v>87</v>
      </c>
      <c r="I58" s="1"/>
      <c r="J58" s="35"/>
    </row>
    <row r="59" spans="2:11" ht="12.9" customHeight="1" x14ac:dyDescent="0.25">
      <c r="B59" s="40" t="s">
        <v>80</v>
      </c>
      <c r="C59" s="1"/>
      <c r="D59" s="1"/>
      <c r="E59" s="1"/>
      <c r="F59" s="1"/>
      <c r="G59" s="1"/>
      <c r="I59" s="1"/>
      <c r="J59" s="35"/>
    </row>
    <row r="60" spans="2:11" ht="12.9" customHeight="1" x14ac:dyDescent="0.25">
      <c r="B60" s="39"/>
      <c r="C60" s="41" t="s">
        <v>81</v>
      </c>
      <c r="D60" s="1"/>
      <c r="E60" s="1"/>
      <c r="F60" s="1"/>
      <c r="G60" s="1"/>
      <c r="H60" s="63" t="s">
        <v>85</v>
      </c>
      <c r="I60" s="1"/>
      <c r="J60" s="35"/>
    </row>
    <row r="61" spans="2:11" ht="12.9" customHeight="1" x14ac:dyDescent="0.25">
      <c r="B61" s="40" t="s">
        <v>82</v>
      </c>
      <c r="C61" s="1"/>
      <c r="D61" s="1"/>
      <c r="E61" s="1"/>
      <c r="F61" s="1"/>
      <c r="G61" s="1"/>
      <c r="H61" s="1"/>
      <c r="I61" s="1"/>
      <c r="J61" s="35"/>
    </row>
    <row r="62" spans="2:11" ht="12.9" customHeight="1" x14ac:dyDescent="0.25">
      <c r="B62" s="34"/>
      <c r="C62" s="41" t="s">
        <v>71</v>
      </c>
      <c r="D62" s="1"/>
      <c r="E62" s="1"/>
      <c r="F62" s="1"/>
      <c r="G62" s="1"/>
      <c r="H62" s="63" t="s">
        <v>83</v>
      </c>
      <c r="I62" s="1"/>
      <c r="J62" s="35"/>
    </row>
    <row r="63" spans="2:11" ht="12.9" customHeight="1" x14ac:dyDescent="0.25">
      <c r="B63" s="34"/>
      <c r="C63" s="1"/>
      <c r="D63" s="1"/>
      <c r="E63" s="1"/>
      <c r="F63" s="1"/>
      <c r="G63" s="1"/>
      <c r="H63" s="1"/>
      <c r="I63" s="1"/>
      <c r="J63" s="35"/>
    </row>
    <row r="64" spans="2:11" ht="12.9" customHeight="1" x14ac:dyDescent="0.25">
      <c r="B64" s="34"/>
      <c r="C64" s="1"/>
      <c r="D64" s="1"/>
      <c r="E64" s="1"/>
      <c r="F64" s="1"/>
      <c r="G64" s="1"/>
      <c r="H64" s="1"/>
      <c r="I64" s="1"/>
      <c r="J64" s="35"/>
    </row>
    <row r="65" spans="2:10" ht="12.9" customHeight="1" x14ac:dyDescent="0.25">
      <c r="B65" s="36"/>
      <c r="C65" s="37"/>
      <c r="D65" s="37"/>
      <c r="E65" s="37"/>
      <c r="F65" s="37"/>
      <c r="G65" s="37"/>
      <c r="H65" s="37"/>
      <c r="I65" s="37"/>
      <c r="J65" s="38"/>
    </row>
    <row r="66" spans="2:10" ht="12.9" customHeight="1" x14ac:dyDescent="0.25"/>
    <row r="67" spans="2:10" ht="12.9" customHeight="1" x14ac:dyDescent="0.25"/>
    <row r="68" spans="2:10" ht="12.9" customHeight="1" x14ac:dyDescent="0.25"/>
    <row r="69" spans="2:10" ht="12.9" customHeight="1" x14ac:dyDescent="0.25"/>
    <row r="70" spans="2:10" ht="12.9" customHeight="1" x14ac:dyDescent="0.25"/>
    <row r="71" spans="2:10" ht="12.9" customHeight="1" x14ac:dyDescent="0.25"/>
    <row r="72" spans="2:10" ht="12.9" customHeight="1" x14ac:dyDescent="0.25"/>
    <row r="73" spans="2:10" ht="12.9" customHeight="1" x14ac:dyDescent="0.25"/>
    <row r="74" spans="2:10" ht="12.9" customHeight="1" x14ac:dyDescent="0.25"/>
    <row r="75" spans="2:10" ht="12.9" customHeight="1" x14ac:dyDescent="0.25"/>
    <row r="76" spans="2:10" ht="12.9" customHeight="1" x14ac:dyDescent="0.25"/>
    <row r="77" spans="2:10" ht="12.9" customHeight="1" x14ac:dyDescent="0.25"/>
    <row r="78" spans="2:10" ht="12.9" customHeight="1" x14ac:dyDescent="0.25"/>
    <row r="79" spans="2:10" ht="12.9" customHeight="1" x14ac:dyDescent="0.25"/>
    <row r="80" spans="2:1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</sheetData>
  <sheetProtection sheet="1" objects="1" scenarios="1" selectLockedCells="1"/>
  <mergeCells count="2">
    <mergeCell ref="C42:D42"/>
    <mergeCell ref="E42:G42"/>
  </mergeCells>
  <phoneticPr fontId="9" type="noConversion"/>
  <conditionalFormatting sqref="B38">
    <cfRule type="expression" dxfId="20" priority="8">
      <formula>OR(G36&gt;(G26*0.72),G35&gt;G26*0.72)</formula>
    </cfRule>
  </conditionalFormatting>
  <conditionalFormatting sqref="I35">
    <cfRule type="expression" dxfId="19" priority="1">
      <formula>$G$35&lt;0</formula>
    </cfRule>
    <cfRule type="expression" dxfId="18" priority="6">
      <formula>$G$35&gt;$G$28</formula>
    </cfRule>
  </conditionalFormatting>
  <conditionalFormatting sqref="I18">
    <cfRule type="expression" dxfId="17" priority="4">
      <formula>$G$18&lt;0.75</formula>
    </cfRule>
    <cfRule type="expression" dxfId="16" priority="5">
      <formula>$G$18&gt;8</formula>
    </cfRule>
  </conditionalFormatting>
  <conditionalFormatting sqref="I34">
    <cfRule type="expression" dxfId="15" priority="2">
      <formula>$G$34&lt;$G$27</formula>
    </cfRule>
    <cfRule type="expression" dxfId="14" priority="3">
      <formula>$G$34&lt;0</formula>
    </cfRule>
  </conditionalFormatting>
  <dataValidations count="1">
    <dataValidation type="list" allowBlank="1" showInputMessage="1" sqref="G16" xr:uid="{5EB63C66-2484-4349-8024-37C79E53F973}">
      <formula1>"140, 150"</formula1>
    </dataValidation>
  </dataValidations>
  <hyperlinks>
    <hyperlink ref="C62" r:id="rId1" xr:uid="{98BFE845-8B33-4D7C-8DCA-CC989BFE7F94}"/>
    <hyperlink ref="C60" r:id="rId2" xr:uid="{D2516A0F-BD29-4D24-9947-9E760F825D29}"/>
  </hyperlinks>
  <pageMargins left="0.7" right="0.7" top="1.5" bottom="0.75" header="0.5" footer="0.5"/>
  <pageSetup orientation="portrait" r:id="rId3"/>
  <headerFooter alignWithMargins="0">
    <oddHeader>&amp;L&amp;G&amp;C&amp;11
Pipeline Design Spreadsheet
&amp;"Arial,Bold"&amp;10Pressure System
Hazen-Williams&amp;R&amp;8MDNRCS-ENG
&amp;"Arial,Bold"Ver 1.0
04/2020&amp;"Arial,Regular"
Sheet &amp;P of &amp;N</oddHeader>
    <oddFooter>&amp;L&amp;8Pipeline Design Sheet for Trough or Hydrant&amp;R&amp;8Written September 17, 2002
Updated April 13, 2020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0D630-A1E6-42A7-A65E-17A87BBAEE3D}">
  <sheetPr codeName="Sheet2"/>
  <dimension ref="A1:K101"/>
  <sheetViews>
    <sheetView showGridLines="0" view="pageLayout" topLeftCell="A7" zoomScale="115" zoomScaleNormal="100" zoomScalePageLayoutView="115" workbookViewId="0">
      <selection activeCell="G12" sqref="G12"/>
    </sheetView>
  </sheetViews>
  <sheetFormatPr defaultRowHeight="13.2" x14ac:dyDescent="0.25"/>
  <cols>
    <col min="1" max="1" width="2.6640625" style="3" customWidth="1"/>
    <col min="2" max="10" width="9.88671875" style="3" customWidth="1"/>
    <col min="11" max="16384" width="8.88671875" style="3"/>
  </cols>
  <sheetData>
    <row r="1" spans="1:10" ht="12.9" customHeight="1" x14ac:dyDescent="0.25">
      <c r="A1" s="13"/>
      <c r="B1" s="14" t="s">
        <v>56</v>
      </c>
      <c r="C1" s="11" t="s">
        <v>65</v>
      </c>
      <c r="D1" s="12"/>
      <c r="E1" s="12"/>
      <c r="F1" s="12"/>
      <c r="G1" s="14" t="s">
        <v>59</v>
      </c>
      <c r="H1" s="11" t="s">
        <v>65</v>
      </c>
      <c r="I1" s="12"/>
      <c r="J1" s="12"/>
    </row>
    <row r="2" spans="1:10" ht="12.9" customHeight="1" x14ac:dyDescent="0.25">
      <c r="A2" s="13"/>
      <c r="B2" s="14" t="s">
        <v>57</v>
      </c>
      <c r="C2" s="11" t="s">
        <v>65</v>
      </c>
      <c r="D2" s="15"/>
      <c r="E2" s="14" t="s">
        <v>58</v>
      </c>
      <c r="F2" s="11" t="s">
        <v>65</v>
      </c>
      <c r="G2" s="14" t="s">
        <v>60</v>
      </c>
      <c r="H2" s="11" t="s">
        <v>65</v>
      </c>
      <c r="I2" s="14" t="s">
        <v>64</v>
      </c>
      <c r="J2" s="11" t="s">
        <v>65</v>
      </c>
    </row>
    <row r="3" spans="1:10" ht="12.9" customHeight="1" x14ac:dyDescent="0.25">
      <c r="A3" s="13"/>
      <c r="B3" s="14" t="s">
        <v>61</v>
      </c>
      <c r="C3" s="11" t="s">
        <v>65</v>
      </c>
      <c r="D3" s="15"/>
      <c r="E3" s="14" t="s">
        <v>62</v>
      </c>
      <c r="F3" s="10" t="s">
        <v>65</v>
      </c>
      <c r="G3" s="14" t="s">
        <v>63</v>
      </c>
      <c r="H3" s="11" t="s">
        <v>65</v>
      </c>
      <c r="I3" s="14" t="s">
        <v>62</v>
      </c>
      <c r="J3" s="11" t="s">
        <v>65</v>
      </c>
    </row>
    <row r="4" spans="1:10" ht="6.45" customHeight="1" x14ac:dyDescent="0.25">
      <c r="A4" s="13"/>
      <c r="B4" s="14"/>
      <c r="C4" s="25"/>
      <c r="D4" s="25"/>
      <c r="E4" s="26"/>
      <c r="F4" s="25"/>
      <c r="G4" s="14"/>
      <c r="H4" s="25"/>
      <c r="I4" s="14"/>
      <c r="J4" s="25"/>
    </row>
    <row r="5" spans="1:10" ht="12.9" customHeight="1" x14ac:dyDescent="0.25">
      <c r="A5" s="13"/>
      <c r="B5" s="14" t="s">
        <v>66</v>
      </c>
      <c r="C5" s="11" t="s">
        <v>65</v>
      </c>
      <c r="D5" s="12"/>
      <c r="E5" s="12"/>
      <c r="F5" s="12"/>
      <c r="G5" s="16"/>
      <c r="H5" s="13"/>
      <c r="I5" s="13"/>
      <c r="J5" s="13"/>
    </row>
    <row r="6" spans="1:10" ht="6.45" customHeight="1" thickBot="1" x14ac:dyDescent="0.3">
      <c r="A6" s="13"/>
      <c r="B6" s="27"/>
      <c r="C6" s="17"/>
      <c r="D6" s="17"/>
      <c r="E6" s="27"/>
      <c r="F6" s="17"/>
      <c r="G6" s="27"/>
      <c r="H6" s="17"/>
      <c r="I6" s="27"/>
      <c r="J6" s="17"/>
    </row>
    <row r="7" spans="1:10" ht="6.45" customHeight="1" thickTop="1" x14ac:dyDescent="0.25">
      <c r="A7" s="13"/>
      <c r="B7" s="26"/>
      <c r="C7" s="25"/>
      <c r="D7" s="25"/>
      <c r="E7" s="26"/>
      <c r="F7" s="25"/>
      <c r="G7" s="26"/>
      <c r="H7" s="25"/>
      <c r="I7" s="26"/>
      <c r="J7" s="25"/>
    </row>
    <row r="8" spans="1:10" ht="12.9" customHeight="1" x14ac:dyDescent="0.25">
      <c r="A8" s="1"/>
      <c r="D8" s="2"/>
      <c r="E8" s="2"/>
      <c r="F8" s="1"/>
      <c r="G8" s="29" t="s">
        <v>67</v>
      </c>
      <c r="I8" s="1"/>
      <c r="J8" s="1"/>
    </row>
    <row r="9" spans="1:10" ht="12.9" customHeight="1" x14ac:dyDescent="0.25">
      <c r="G9" s="28" t="s">
        <v>68</v>
      </c>
    </row>
    <row r="10" spans="1:10" ht="6.45" customHeight="1" x14ac:dyDescent="0.25">
      <c r="B10" s="28"/>
    </row>
    <row r="11" spans="1:10" ht="12.9" customHeight="1" x14ac:dyDescent="0.25">
      <c r="B11" s="59" t="s">
        <v>9</v>
      </c>
      <c r="C11" s="57"/>
      <c r="D11" s="57"/>
    </row>
    <row r="12" spans="1:10" ht="12.9" customHeight="1" x14ac:dyDescent="0.25">
      <c r="B12" s="4" t="s">
        <v>12</v>
      </c>
      <c r="C12" s="5"/>
      <c r="D12" s="5"/>
      <c r="E12" s="5"/>
      <c r="F12" s="5"/>
      <c r="G12" s="54">
        <v>50</v>
      </c>
      <c r="H12" s="6" t="s">
        <v>78</v>
      </c>
      <c r="I12" s="19"/>
    </row>
    <row r="13" spans="1:10" ht="12.9" customHeight="1" x14ac:dyDescent="0.25">
      <c r="B13" s="4" t="s">
        <v>13</v>
      </c>
      <c r="C13" s="5"/>
      <c r="D13" s="5"/>
      <c r="E13" s="5"/>
      <c r="F13" s="5"/>
      <c r="G13" s="54">
        <v>48</v>
      </c>
      <c r="H13" s="6" t="s">
        <v>78</v>
      </c>
      <c r="I13" s="19"/>
    </row>
    <row r="14" spans="1:10" ht="6.45" customHeight="1" x14ac:dyDescent="0.25"/>
    <row r="15" spans="1:10" ht="12.9" customHeight="1" x14ac:dyDescent="0.25">
      <c r="B15" s="59" t="s">
        <v>72</v>
      </c>
      <c r="C15" s="60"/>
      <c r="D15" s="60"/>
      <c r="E15" s="5"/>
      <c r="F15" s="5"/>
      <c r="G15" s="18"/>
      <c r="H15" s="6"/>
      <c r="I15" s="19"/>
    </row>
    <row r="16" spans="1:10" ht="12.9" customHeight="1" x14ac:dyDescent="0.25">
      <c r="B16" s="5" t="s">
        <v>0</v>
      </c>
      <c r="C16" s="5"/>
      <c r="D16" s="5"/>
      <c r="E16" s="5"/>
      <c r="F16" s="5"/>
      <c r="G16" s="55">
        <v>100</v>
      </c>
      <c r="H16" s="6" t="s">
        <v>5</v>
      </c>
      <c r="I16" s="19"/>
    </row>
    <row r="17" spans="2:9" ht="12.9" customHeight="1" x14ac:dyDescent="0.25">
      <c r="B17" s="4" t="s">
        <v>11</v>
      </c>
      <c r="C17" s="5"/>
      <c r="D17" s="5"/>
      <c r="E17" s="5"/>
      <c r="F17" s="5"/>
      <c r="G17" s="54">
        <v>1</v>
      </c>
      <c r="H17" s="6" t="s">
        <v>6</v>
      </c>
      <c r="I17" s="7" t="str">
        <f>IF(G17&gt;8,"DECREASE DIAMETER!",IF(G17&lt;0.75,"INCREASE DIAMETER!","OK TO USE"))</f>
        <v>OK TO USE</v>
      </c>
    </row>
    <row r="18" spans="2:9" ht="12.9" customHeight="1" x14ac:dyDescent="0.25">
      <c r="B18" s="4" t="s">
        <v>88</v>
      </c>
      <c r="C18" s="5"/>
      <c r="D18" s="5"/>
      <c r="E18" s="5"/>
      <c r="F18" s="5"/>
      <c r="G18" s="72">
        <v>1.2E-2</v>
      </c>
      <c r="H18" s="6"/>
      <c r="I18" s="7"/>
    </row>
    <row r="19" spans="2:9" ht="12.9" customHeight="1" x14ac:dyDescent="0.25">
      <c r="B19" s="4" t="s">
        <v>73</v>
      </c>
      <c r="C19" s="5"/>
      <c r="D19" s="5"/>
      <c r="E19" s="5"/>
      <c r="F19" s="5"/>
      <c r="G19" s="55">
        <v>0</v>
      </c>
      <c r="H19" s="6" t="s">
        <v>7</v>
      </c>
      <c r="I19" s="19"/>
    </row>
    <row r="20" spans="2:9" ht="12.9" customHeight="1" x14ac:dyDescent="0.25">
      <c r="B20" s="4" t="s">
        <v>74</v>
      </c>
      <c r="C20" s="5"/>
      <c r="D20" s="5"/>
      <c r="E20" s="5"/>
      <c r="F20" s="5"/>
      <c r="G20" s="55">
        <v>2</v>
      </c>
      <c r="H20" s="6" t="s">
        <v>7</v>
      </c>
      <c r="I20" s="19"/>
    </row>
    <row r="21" spans="2:9" ht="12.9" customHeight="1" x14ac:dyDescent="0.25">
      <c r="B21" s="5" t="s">
        <v>1</v>
      </c>
      <c r="C21" s="5"/>
      <c r="D21" s="5"/>
      <c r="E21" s="5"/>
      <c r="F21" s="5"/>
      <c r="G21" s="55">
        <v>3</v>
      </c>
      <c r="H21" s="6" t="s">
        <v>7</v>
      </c>
      <c r="I21" s="19"/>
    </row>
    <row r="22" spans="2:9" ht="12.9" customHeight="1" x14ac:dyDescent="0.25">
      <c r="B22" s="4" t="s">
        <v>14</v>
      </c>
      <c r="C22" s="5"/>
      <c r="D22" s="5"/>
      <c r="E22" s="5"/>
      <c r="F22" s="5"/>
      <c r="G22" s="56">
        <v>3.7</v>
      </c>
      <c r="H22" s="6" t="s">
        <v>8</v>
      </c>
      <c r="I22" s="20" t="s">
        <v>49</v>
      </c>
    </row>
    <row r="23" spans="2:9" ht="12.9" customHeight="1" x14ac:dyDescent="0.25">
      <c r="B23" s="5" t="s">
        <v>19</v>
      </c>
      <c r="C23" s="5"/>
      <c r="D23" s="5"/>
      <c r="E23" s="5"/>
      <c r="F23" s="5"/>
      <c r="G23" s="55">
        <v>40</v>
      </c>
      <c r="H23" s="6" t="s">
        <v>15</v>
      </c>
      <c r="I23" s="19"/>
    </row>
    <row r="24" spans="2:9" ht="12.9" customHeight="1" x14ac:dyDescent="0.25">
      <c r="B24" s="5" t="s">
        <v>16</v>
      </c>
      <c r="C24" s="5"/>
      <c r="D24" s="5"/>
      <c r="E24" s="5"/>
      <c r="F24" s="5"/>
      <c r="G24" s="55">
        <v>60</v>
      </c>
      <c r="H24" s="6" t="s">
        <v>15</v>
      </c>
      <c r="I24" s="19"/>
    </row>
    <row r="25" spans="2:9" ht="12.9" customHeight="1" x14ac:dyDescent="0.25">
      <c r="B25" s="5" t="s">
        <v>21</v>
      </c>
      <c r="C25" s="5"/>
      <c r="D25" s="5"/>
      <c r="E25" s="5"/>
      <c r="F25" s="5"/>
      <c r="G25" s="55">
        <v>200</v>
      </c>
      <c r="H25" s="6" t="s">
        <v>15</v>
      </c>
      <c r="I25" s="19"/>
    </row>
    <row r="26" spans="2:9" ht="12.9" customHeight="1" x14ac:dyDescent="0.25">
      <c r="B26" s="5" t="s">
        <v>22</v>
      </c>
      <c r="C26" s="5"/>
      <c r="D26" s="5"/>
      <c r="E26" s="5"/>
      <c r="F26" s="5"/>
      <c r="G26" s="55">
        <v>5</v>
      </c>
      <c r="H26" s="6" t="s">
        <v>15</v>
      </c>
      <c r="I26" s="19"/>
    </row>
    <row r="27" spans="2:9" ht="12.9" customHeight="1" x14ac:dyDescent="0.25">
      <c r="B27" s="5" t="s">
        <v>23</v>
      </c>
      <c r="C27" s="5"/>
      <c r="D27" s="5"/>
      <c r="E27" s="5"/>
      <c r="F27" s="5"/>
      <c r="G27" s="55">
        <v>85</v>
      </c>
      <c r="H27" s="6" t="s">
        <v>15</v>
      </c>
      <c r="I27" s="19"/>
    </row>
    <row r="28" spans="2:9" ht="6.45" customHeight="1" x14ac:dyDescent="0.25">
      <c r="B28" s="5"/>
      <c r="C28" s="5"/>
      <c r="D28" s="5"/>
      <c r="E28" s="5"/>
      <c r="F28" s="5"/>
      <c r="G28" s="22"/>
      <c r="I28" s="19"/>
    </row>
    <row r="29" spans="2:9" ht="12.9" customHeight="1" x14ac:dyDescent="0.25">
      <c r="B29" s="59" t="s">
        <v>10</v>
      </c>
      <c r="C29" s="60"/>
      <c r="D29" s="60"/>
      <c r="E29" s="5"/>
      <c r="F29" s="5"/>
      <c r="G29" s="22"/>
      <c r="I29" s="19"/>
    </row>
    <row r="30" spans="2:9" ht="12.9" customHeight="1" x14ac:dyDescent="0.25">
      <c r="B30" s="5" t="s">
        <v>2</v>
      </c>
      <c r="C30" s="5"/>
      <c r="D30" s="5"/>
      <c r="E30" s="5"/>
      <c r="F30" s="5"/>
      <c r="G30" s="30">
        <f>PI()*(($G$17/12)^2)*0.25</f>
        <v>5.4541539124822796E-3</v>
      </c>
      <c r="H30" s="6" t="s">
        <v>77</v>
      </c>
      <c r="I30" s="19"/>
    </row>
    <row r="31" spans="2:9" ht="12.9" customHeight="1" x14ac:dyDescent="0.25">
      <c r="B31" s="5" t="s">
        <v>3</v>
      </c>
      <c r="C31" s="5"/>
      <c r="D31" s="5"/>
      <c r="E31" s="5"/>
      <c r="F31" s="5"/>
      <c r="G31" s="31">
        <f>($G$22*(1/7.48052)*(1/60))/$G$30</f>
        <v>1.5114413379348286</v>
      </c>
      <c r="H31" s="6" t="s">
        <v>4</v>
      </c>
      <c r="I31" s="19"/>
    </row>
    <row r="32" spans="2:9" ht="12.9" customHeight="1" x14ac:dyDescent="0.25">
      <c r="B32" s="5" t="s">
        <v>93</v>
      </c>
      <c r="C32" s="5"/>
      <c r="D32" s="5"/>
      <c r="E32" s="5"/>
      <c r="F32" s="5"/>
      <c r="G32" s="31">
        <f>((0.63*G19)+(0.9*G20)+(1.8*G21))+(((5087*(G18^2))/(G17^(4/3)))*G16)</f>
        <v>80.452800000000011</v>
      </c>
      <c r="H32" s="6"/>
      <c r="I32" s="19"/>
    </row>
    <row r="33" spans="2:11" ht="12.9" customHeight="1" x14ac:dyDescent="0.25">
      <c r="B33" s="5" t="s">
        <v>89</v>
      </c>
      <c r="C33" s="5"/>
      <c r="D33" s="5"/>
      <c r="E33" s="5"/>
      <c r="F33" s="5"/>
      <c r="G33" s="31">
        <f>G32*((G31^2)/(2*32.2))</f>
        <v>2.8538943265269667</v>
      </c>
      <c r="H33" s="6" t="s">
        <v>5</v>
      </c>
      <c r="I33" s="19"/>
    </row>
    <row r="34" spans="2:11" ht="12.9" customHeight="1" x14ac:dyDescent="0.25">
      <c r="B34" s="5" t="s">
        <v>17</v>
      </c>
      <c r="C34" s="5"/>
      <c r="D34" s="5"/>
      <c r="E34" s="5"/>
      <c r="F34" s="5"/>
      <c r="G34" s="31">
        <f>((G23*(2.31))+(G12-G13)-G33)*0.443</f>
        <v>40.554924813348556</v>
      </c>
      <c r="H34" s="6" t="s">
        <v>15</v>
      </c>
      <c r="I34" s="7" t="str">
        <f>IF(G34&lt;0,"ERROR-NEGATIVE PRESSURE!",IF(G34&lt;G26,"INCREASE DIAMETER!","OK TO USE"))</f>
        <v>OK TO USE</v>
      </c>
      <c r="J34" s="23"/>
    </row>
    <row r="35" spans="2:11" ht="12.9" customHeight="1" x14ac:dyDescent="0.25">
      <c r="B35" s="5" t="s">
        <v>18</v>
      </c>
      <c r="C35" s="5"/>
      <c r="D35" s="5"/>
      <c r="E35" s="5"/>
      <c r="F35" s="5"/>
      <c r="G35" s="31">
        <f>((G24*(2.31))+(G12-G13)-G33)*0.443</f>
        <v>61.021524813348556</v>
      </c>
      <c r="H35" s="6" t="s">
        <v>15</v>
      </c>
      <c r="I35" s="7" t="str">
        <f>IF(G35&lt;0,"ERROR-NEGATIVE PRESSURE!",IF(G35&gt;G27,"DECREASE DIAMETER!","OK TO USE"))</f>
        <v>OK TO USE</v>
      </c>
      <c r="J35" s="23"/>
    </row>
    <row r="36" spans="2:11" ht="12.9" customHeight="1" x14ac:dyDescent="0.25">
      <c r="B36" s="3" t="s">
        <v>20</v>
      </c>
      <c r="G36" s="31">
        <f>(((G12-G13)*(0.443))+G24)</f>
        <v>60.886000000000003</v>
      </c>
      <c r="H36" s="8" t="s">
        <v>15</v>
      </c>
    </row>
    <row r="37" spans="2:11" ht="6.45" customHeight="1" x14ac:dyDescent="0.25">
      <c r="H37" s="5"/>
    </row>
    <row r="38" spans="2:11" ht="12.9" customHeight="1" x14ac:dyDescent="0.25">
      <c r="B38" s="68" t="str">
        <f>IF(G36&lt;(G25*0.72)*AND(G35&lt;G25*0.72),"Note: The selected pressure rating of pipe selected is satisfactory.","Note: The selected pressure rating of pipe is too low, select a pipe with a higher pressure rating!")</f>
        <v>Note: The selected pressure rating of pipe selected is satisfactory.</v>
      </c>
      <c r="C38" s="69"/>
      <c r="D38" s="69"/>
      <c r="E38" s="69"/>
      <c r="F38" s="69"/>
      <c r="G38" s="69"/>
      <c r="H38" s="70"/>
      <c r="I38" s="71"/>
    </row>
    <row r="39" spans="2:11" ht="6.45" customHeight="1" x14ac:dyDescent="0.25"/>
    <row r="40" spans="2:11" ht="12.9" customHeight="1" x14ac:dyDescent="0.25">
      <c r="B40" s="53" t="s">
        <v>48</v>
      </c>
    </row>
    <row r="41" spans="2:11" ht="6.45" customHeight="1" x14ac:dyDescent="0.25"/>
    <row r="42" spans="2:11" ht="12.9" customHeight="1" x14ac:dyDescent="0.25">
      <c r="B42" s="24"/>
      <c r="C42" s="83" t="s">
        <v>28</v>
      </c>
      <c r="D42" s="83"/>
      <c r="E42" s="83" t="s">
        <v>31</v>
      </c>
      <c r="F42" s="83"/>
      <c r="G42" s="84"/>
      <c r="H42" s="51"/>
    </row>
    <row r="43" spans="2:11" ht="12.9" customHeight="1" x14ac:dyDescent="0.25">
      <c r="B43" s="42"/>
      <c r="C43" s="46" t="s">
        <v>29</v>
      </c>
      <c r="D43" s="46" t="s">
        <v>30</v>
      </c>
      <c r="E43" s="46" t="s">
        <v>32</v>
      </c>
      <c r="F43" s="46" t="s">
        <v>34</v>
      </c>
      <c r="G43" s="48" t="s">
        <v>34</v>
      </c>
      <c r="H43" s="52" t="s">
        <v>37</v>
      </c>
    </row>
    <row r="44" spans="2:11" ht="12.9" customHeight="1" x14ac:dyDescent="0.25">
      <c r="B44" s="42"/>
      <c r="C44" s="47" t="s">
        <v>51</v>
      </c>
      <c r="D44" s="47" t="s">
        <v>50</v>
      </c>
      <c r="E44" s="47" t="s">
        <v>33</v>
      </c>
      <c r="F44" s="47" t="s">
        <v>35</v>
      </c>
      <c r="G44" s="49" t="s">
        <v>36</v>
      </c>
      <c r="H44" s="47" t="s">
        <v>38</v>
      </c>
    </row>
    <row r="45" spans="2:11" ht="12.9" customHeight="1" x14ac:dyDescent="0.25">
      <c r="B45" s="43" t="s">
        <v>26</v>
      </c>
      <c r="C45" s="44" t="s">
        <v>40</v>
      </c>
      <c r="D45" s="45" t="s">
        <v>41</v>
      </c>
      <c r="E45" s="45">
        <v>15</v>
      </c>
      <c r="F45" s="45">
        <v>18</v>
      </c>
      <c r="G45" s="45">
        <v>25</v>
      </c>
      <c r="H45" s="50">
        <v>27</v>
      </c>
    </row>
    <row r="46" spans="2:11" ht="12.9" customHeight="1" x14ac:dyDescent="0.25">
      <c r="B46" s="43" t="s">
        <v>27</v>
      </c>
      <c r="C46" s="45" t="s">
        <v>42</v>
      </c>
      <c r="D46" s="45" t="s">
        <v>43</v>
      </c>
      <c r="E46" s="45">
        <v>7</v>
      </c>
      <c r="F46" s="45">
        <v>9</v>
      </c>
      <c r="G46" s="45">
        <v>13</v>
      </c>
      <c r="H46" s="45">
        <v>14</v>
      </c>
    </row>
    <row r="47" spans="2:11" ht="12.9" customHeight="1" x14ac:dyDescent="0.25"/>
    <row r="48" spans="2:11" ht="12.9" customHeight="1" x14ac:dyDescent="0.25">
      <c r="B48" s="24" t="s">
        <v>39</v>
      </c>
      <c r="C48" s="24"/>
      <c r="D48" s="24"/>
      <c r="E48" s="24"/>
      <c r="F48" s="24"/>
      <c r="G48" s="24"/>
      <c r="H48" s="24"/>
      <c r="I48" s="24"/>
      <c r="J48" s="24"/>
      <c r="K48" s="24"/>
    </row>
    <row r="49" spans="2:11" ht="12.9" customHeight="1" x14ac:dyDescent="0.25">
      <c r="B49" s="66" t="s">
        <v>44</v>
      </c>
      <c r="C49" s="24"/>
      <c r="D49" s="24"/>
      <c r="E49" s="24"/>
      <c r="F49" s="24"/>
      <c r="G49" s="24"/>
      <c r="H49" s="24"/>
      <c r="I49" s="24"/>
      <c r="J49" s="24"/>
      <c r="K49" s="24"/>
    </row>
    <row r="50" spans="2:11" ht="12.9" customHeight="1" x14ac:dyDescent="0.25">
      <c r="B50" s="67" t="s">
        <v>86</v>
      </c>
      <c r="C50" s="62"/>
      <c r="D50" s="24"/>
      <c r="E50" s="24"/>
      <c r="F50" s="24"/>
      <c r="G50" s="24"/>
      <c r="H50" s="24"/>
      <c r="I50" s="24"/>
      <c r="J50" s="24"/>
      <c r="K50" s="24"/>
    </row>
    <row r="51" spans="2:11" ht="12.9" customHeight="1" x14ac:dyDescent="0.25">
      <c r="B51" s="62"/>
      <c r="C51" s="62" t="s">
        <v>52</v>
      </c>
      <c r="D51" s="24"/>
      <c r="F51" s="24"/>
      <c r="G51" s="24"/>
      <c r="H51" s="24"/>
      <c r="J51" s="24"/>
      <c r="K51" s="24"/>
    </row>
    <row r="52" spans="2:11" ht="12.9" customHeight="1" x14ac:dyDescent="0.25">
      <c r="B52" s="61"/>
      <c r="C52" s="62" t="s">
        <v>53</v>
      </c>
      <c r="D52" s="24"/>
      <c r="E52" s="24"/>
      <c r="F52" s="24"/>
      <c r="G52" s="24"/>
      <c r="H52" s="24"/>
    </row>
    <row r="53" spans="2:11" ht="12.9" customHeight="1" x14ac:dyDescent="0.25">
      <c r="B53" s="61"/>
      <c r="C53" s="62" t="s">
        <v>54</v>
      </c>
      <c r="D53" s="24"/>
      <c r="E53" s="24"/>
      <c r="F53" s="24"/>
      <c r="G53" s="24"/>
      <c r="H53" s="24"/>
    </row>
    <row r="54" spans="2:11" ht="12.9" customHeight="1" x14ac:dyDescent="0.25">
      <c r="B54" s="61"/>
      <c r="C54" s="62" t="s">
        <v>55</v>
      </c>
      <c r="D54" s="24"/>
      <c r="E54" s="24"/>
      <c r="F54" s="24"/>
      <c r="G54" s="24"/>
      <c r="H54" s="24"/>
    </row>
    <row r="55" spans="2:11" ht="12.9" customHeight="1" x14ac:dyDescent="0.25">
      <c r="C55" s="24"/>
      <c r="D55" s="24"/>
      <c r="E55" s="24"/>
      <c r="G55" s="62" t="s">
        <v>76</v>
      </c>
      <c r="H55" s="24"/>
    </row>
    <row r="56" spans="2:11" ht="12.9" customHeight="1" x14ac:dyDescent="0.25">
      <c r="C56" s="24"/>
      <c r="D56" s="24"/>
      <c r="E56" s="24"/>
      <c r="G56" s="62" t="s">
        <v>75</v>
      </c>
      <c r="H56" s="24"/>
    </row>
    <row r="57" spans="2:11" ht="12.9" customHeight="1" x14ac:dyDescent="0.25">
      <c r="B57" s="65" t="s">
        <v>70</v>
      </c>
      <c r="C57" s="32"/>
      <c r="D57" s="32"/>
      <c r="E57" s="32"/>
      <c r="F57" s="32"/>
      <c r="G57" s="32"/>
      <c r="H57" s="32"/>
      <c r="I57" s="32"/>
      <c r="J57" s="33"/>
    </row>
    <row r="58" spans="2:11" ht="12.9" customHeight="1" x14ac:dyDescent="0.25">
      <c r="B58" s="40" t="s">
        <v>91</v>
      </c>
      <c r="C58" s="1"/>
      <c r="D58" s="1"/>
      <c r="E58" s="1"/>
      <c r="F58" s="1"/>
      <c r="G58" s="1"/>
      <c r="H58" s="63"/>
      <c r="I58" s="1"/>
      <c r="J58" s="35"/>
    </row>
    <row r="59" spans="2:11" ht="12.9" customHeight="1" x14ac:dyDescent="0.25">
      <c r="B59" s="39"/>
      <c r="C59" s="41" t="s">
        <v>90</v>
      </c>
      <c r="D59" s="1"/>
      <c r="E59" s="1"/>
      <c r="F59" s="1"/>
      <c r="G59" s="1"/>
      <c r="H59" s="1"/>
      <c r="I59" s="1"/>
      <c r="J59" s="35"/>
    </row>
    <row r="60" spans="2:11" ht="12.9" customHeight="1" x14ac:dyDescent="0.3">
      <c r="B60" s="40" t="s">
        <v>92</v>
      </c>
      <c r="C60" s="1"/>
      <c r="D60" s="1"/>
      <c r="E60" s="1"/>
      <c r="F60" s="1"/>
      <c r="G60" s="1"/>
      <c r="H60" s="1"/>
      <c r="I60" s="1"/>
      <c r="J60" s="35"/>
    </row>
    <row r="61" spans="2:11" ht="12.9" customHeight="1" x14ac:dyDescent="0.25">
      <c r="B61" s="34"/>
      <c r="C61" s="41"/>
      <c r="D61" s="1"/>
      <c r="E61" s="1"/>
      <c r="F61" s="1"/>
      <c r="G61" s="1"/>
      <c r="H61" s="1"/>
      <c r="I61" s="1"/>
      <c r="J61" s="35"/>
    </row>
    <row r="62" spans="2:11" ht="12.9" customHeight="1" x14ac:dyDescent="0.25">
      <c r="B62" s="73" t="s">
        <v>84</v>
      </c>
      <c r="C62" s="1"/>
      <c r="D62" s="1"/>
      <c r="E62" s="1"/>
      <c r="F62" s="1"/>
      <c r="G62" s="1"/>
      <c r="I62" s="1"/>
      <c r="J62" s="35"/>
    </row>
    <row r="63" spans="2:11" ht="12.9" customHeight="1" x14ac:dyDescent="0.25">
      <c r="B63" s="74" t="s">
        <v>85</v>
      </c>
      <c r="C63" s="1"/>
      <c r="D63" s="63" t="s">
        <v>95</v>
      </c>
      <c r="E63" s="1"/>
      <c r="F63" s="1"/>
      <c r="G63" s="1"/>
      <c r="H63" s="63" t="s">
        <v>94</v>
      </c>
      <c r="I63" s="1"/>
      <c r="J63" s="35"/>
    </row>
    <row r="64" spans="2:11" ht="12.9" customHeight="1" x14ac:dyDescent="0.25">
      <c r="B64" s="34"/>
      <c r="C64" s="1"/>
      <c r="D64" s="1"/>
      <c r="E64" s="1"/>
      <c r="F64" s="1"/>
      <c r="G64" s="1"/>
      <c r="H64" s="1"/>
      <c r="I64" s="1"/>
      <c r="J64" s="35"/>
    </row>
    <row r="65" spans="2:10" ht="12.9" customHeight="1" x14ac:dyDescent="0.25">
      <c r="B65" s="36"/>
      <c r="C65" s="37"/>
      <c r="D65" s="37"/>
      <c r="E65" s="37"/>
      <c r="F65" s="37"/>
      <c r="G65" s="37"/>
      <c r="H65" s="37"/>
      <c r="I65" s="37"/>
      <c r="J65" s="38"/>
    </row>
    <row r="66" spans="2:10" ht="12.9" customHeight="1" x14ac:dyDescent="0.25"/>
    <row r="67" spans="2:10" ht="12.9" customHeight="1" x14ac:dyDescent="0.25"/>
    <row r="68" spans="2:10" ht="12.9" customHeight="1" x14ac:dyDescent="0.25"/>
    <row r="69" spans="2:10" ht="12.9" customHeight="1" x14ac:dyDescent="0.25"/>
    <row r="70" spans="2:10" ht="12.9" customHeight="1" x14ac:dyDescent="0.25"/>
    <row r="71" spans="2:10" ht="12.9" customHeight="1" x14ac:dyDescent="0.25"/>
    <row r="72" spans="2:10" ht="12.9" customHeight="1" x14ac:dyDescent="0.25"/>
    <row r="73" spans="2:10" ht="12.9" customHeight="1" x14ac:dyDescent="0.25"/>
    <row r="74" spans="2:10" ht="12.9" customHeight="1" x14ac:dyDescent="0.25"/>
    <row r="75" spans="2:10" ht="12.9" customHeight="1" x14ac:dyDescent="0.25"/>
    <row r="76" spans="2:10" ht="12.9" customHeight="1" x14ac:dyDescent="0.25"/>
    <row r="77" spans="2:10" ht="12.9" customHeight="1" x14ac:dyDescent="0.25"/>
    <row r="78" spans="2:10" ht="12.9" customHeight="1" x14ac:dyDescent="0.25"/>
    <row r="79" spans="2:10" ht="12.9" customHeight="1" x14ac:dyDescent="0.25"/>
    <row r="80" spans="2:1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</sheetData>
  <sheetProtection sheet="1" objects="1" scenarios="1" selectLockedCells="1"/>
  <mergeCells count="2">
    <mergeCell ref="C42:D42"/>
    <mergeCell ref="E42:G42"/>
  </mergeCells>
  <conditionalFormatting sqref="B38">
    <cfRule type="expression" dxfId="13" priority="7">
      <formula>OR(G36&gt;(G25*0.72),G35&gt;G25*0.72)</formula>
    </cfRule>
  </conditionalFormatting>
  <conditionalFormatting sqref="I35">
    <cfRule type="expression" dxfId="12" priority="1">
      <formula>$G$35&lt;0</formula>
    </cfRule>
    <cfRule type="expression" dxfId="11" priority="6">
      <formula>$G$35&gt;$G$27</formula>
    </cfRule>
  </conditionalFormatting>
  <conditionalFormatting sqref="I17:I18">
    <cfRule type="expression" dxfId="10" priority="4">
      <formula>$G$17&lt;0.75</formula>
    </cfRule>
    <cfRule type="expression" dxfId="9" priority="5">
      <formula>$G$17&gt;8</formula>
    </cfRule>
  </conditionalFormatting>
  <conditionalFormatting sqref="I34">
    <cfRule type="expression" dxfId="8" priority="2">
      <formula>$G$34&lt;$G$26</formula>
    </cfRule>
    <cfRule type="expression" dxfId="7" priority="3">
      <formula>$G$34&lt;0</formula>
    </cfRule>
  </conditionalFormatting>
  <hyperlinks>
    <hyperlink ref="C59" r:id="rId1" xr:uid="{CA3FF553-841D-4BF4-B736-C10401A6A1D7}"/>
  </hyperlinks>
  <pageMargins left="0.7" right="0.7" top="1.5" bottom="0.75" header="0.5" footer="0.5"/>
  <pageSetup orientation="portrait" r:id="rId2"/>
  <headerFooter alignWithMargins="0">
    <oddHeader>&amp;L&amp;G&amp;C&amp;11
Pipeline Design Spreadsheet
&amp;"Arial,Bold"&amp;10Pressure System 
Manning Pipe Formula&amp;R&amp;8MDNRCS-ENG
&amp;"Arial,Bold"Ver 1.0
04/2020&amp;"Arial,Regular"
Sheet &amp;P of &amp;N</oddHeader>
    <oddFooter>&amp;L&amp;8Pipeline Design Sheet for Trough or Hydrant&amp;R&amp;8Written September 17, 2002
Updated April 13, 2020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6F62-1EC2-4F96-835C-ECD253908F98}">
  <sheetPr codeName="Sheet4"/>
  <dimension ref="A1:K112"/>
  <sheetViews>
    <sheetView showGridLines="0" view="pageLayout" zoomScale="115" zoomScaleNormal="100" zoomScalePageLayoutView="115" workbookViewId="0">
      <selection activeCell="C1" sqref="C1"/>
    </sheetView>
  </sheetViews>
  <sheetFormatPr defaultRowHeight="13.2" x14ac:dyDescent="0.25"/>
  <cols>
    <col min="1" max="1" width="2.6640625" style="3" customWidth="1"/>
    <col min="2" max="10" width="9.88671875" style="3" customWidth="1"/>
    <col min="11" max="16384" width="8.88671875" style="3"/>
  </cols>
  <sheetData>
    <row r="1" spans="1:10" ht="12.9" customHeight="1" x14ac:dyDescent="0.25">
      <c r="A1" s="13"/>
      <c r="B1" s="14" t="s">
        <v>56</v>
      </c>
      <c r="C1" s="11" t="s">
        <v>65</v>
      </c>
      <c r="D1" s="12"/>
      <c r="E1" s="12"/>
      <c r="F1" s="12"/>
      <c r="G1" s="14" t="s">
        <v>59</v>
      </c>
      <c r="H1" s="11" t="s">
        <v>65</v>
      </c>
      <c r="I1" s="12"/>
      <c r="J1" s="12"/>
    </row>
    <row r="2" spans="1:10" ht="12.9" customHeight="1" x14ac:dyDescent="0.25">
      <c r="A2" s="13"/>
      <c r="B2" s="14" t="s">
        <v>57</v>
      </c>
      <c r="C2" s="11" t="s">
        <v>65</v>
      </c>
      <c r="D2" s="15"/>
      <c r="E2" s="14" t="s">
        <v>58</v>
      </c>
      <c r="F2" s="11" t="s">
        <v>65</v>
      </c>
      <c r="G2" s="14" t="s">
        <v>60</v>
      </c>
      <c r="H2" s="11" t="s">
        <v>65</v>
      </c>
      <c r="I2" s="14" t="s">
        <v>64</v>
      </c>
      <c r="J2" s="11" t="s">
        <v>65</v>
      </c>
    </row>
    <row r="3" spans="1:10" ht="12.9" customHeight="1" x14ac:dyDescent="0.25">
      <c r="A3" s="13"/>
      <c r="B3" s="14" t="s">
        <v>61</v>
      </c>
      <c r="C3" s="11" t="s">
        <v>65</v>
      </c>
      <c r="D3" s="15"/>
      <c r="E3" s="14" t="s">
        <v>62</v>
      </c>
      <c r="F3" s="10" t="s">
        <v>65</v>
      </c>
      <c r="G3" s="14" t="s">
        <v>63</v>
      </c>
      <c r="H3" s="11" t="s">
        <v>65</v>
      </c>
      <c r="I3" s="14" t="s">
        <v>62</v>
      </c>
      <c r="J3" s="11" t="s">
        <v>65</v>
      </c>
    </row>
    <row r="4" spans="1:10" ht="6.45" customHeight="1" x14ac:dyDescent="0.25">
      <c r="A4" s="13"/>
      <c r="B4" s="14"/>
      <c r="C4" s="25"/>
      <c r="D4" s="25"/>
      <c r="E4" s="26"/>
      <c r="F4" s="25"/>
      <c r="G4" s="14"/>
      <c r="H4" s="25"/>
      <c r="I4" s="14"/>
      <c r="J4" s="25"/>
    </row>
    <row r="5" spans="1:10" ht="12.9" customHeight="1" x14ac:dyDescent="0.25">
      <c r="A5" s="13"/>
      <c r="B5" s="14" t="s">
        <v>66</v>
      </c>
      <c r="C5" s="11" t="s">
        <v>65</v>
      </c>
      <c r="D5" s="12"/>
      <c r="E5" s="12"/>
      <c r="F5" s="12"/>
      <c r="G5" s="16"/>
      <c r="H5" s="13"/>
      <c r="I5" s="13"/>
      <c r="J5" s="13"/>
    </row>
    <row r="6" spans="1:10" ht="6.45" customHeight="1" thickBot="1" x14ac:dyDescent="0.3">
      <c r="A6" s="13"/>
      <c r="B6" s="27"/>
      <c r="C6" s="17"/>
      <c r="D6" s="17"/>
      <c r="E6" s="27"/>
      <c r="F6" s="17"/>
      <c r="G6" s="27"/>
      <c r="H6" s="17"/>
      <c r="I6" s="27"/>
      <c r="J6" s="17"/>
    </row>
    <row r="7" spans="1:10" ht="6.45" customHeight="1" thickTop="1" x14ac:dyDescent="0.25">
      <c r="A7" s="13"/>
      <c r="B7" s="26"/>
      <c r="C7" s="25"/>
      <c r="D7" s="25"/>
      <c r="E7" s="26"/>
      <c r="F7" s="25"/>
      <c r="G7" s="26"/>
      <c r="H7" s="25"/>
      <c r="I7" s="26"/>
      <c r="J7" s="25"/>
    </row>
    <row r="8" spans="1:10" ht="12.9" customHeight="1" x14ac:dyDescent="0.25">
      <c r="A8" s="1"/>
      <c r="D8" s="2"/>
      <c r="E8" s="2"/>
      <c r="F8" s="1"/>
      <c r="G8" s="29" t="s">
        <v>67</v>
      </c>
      <c r="I8" s="1"/>
      <c r="J8" s="1"/>
    </row>
    <row r="9" spans="1:10" ht="12.9" customHeight="1" x14ac:dyDescent="0.25">
      <c r="G9" s="28" t="s">
        <v>68</v>
      </c>
    </row>
    <row r="10" spans="1:10" ht="6.45" customHeight="1" x14ac:dyDescent="0.25">
      <c r="B10" s="28"/>
    </row>
    <row r="11" spans="1:10" ht="12.9" customHeight="1" x14ac:dyDescent="0.25">
      <c r="B11" s="59" t="s">
        <v>9</v>
      </c>
      <c r="C11" s="57"/>
      <c r="D11" s="57"/>
    </row>
    <row r="12" spans="1:10" ht="12.9" customHeight="1" x14ac:dyDescent="0.25">
      <c r="B12" s="4" t="s">
        <v>101</v>
      </c>
      <c r="C12" s="5"/>
      <c r="D12" s="5"/>
      <c r="G12" s="54">
        <v>300</v>
      </c>
      <c r="H12" s="6" t="s">
        <v>97</v>
      </c>
    </row>
    <row r="13" spans="1:10" ht="12.9" customHeight="1" x14ac:dyDescent="0.25">
      <c r="B13" s="4" t="s">
        <v>12</v>
      </c>
      <c r="C13" s="5"/>
      <c r="D13" s="5"/>
      <c r="E13" s="5"/>
      <c r="F13" s="5"/>
      <c r="G13" s="54">
        <v>100</v>
      </c>
      <c r="H13" s="6" t="s">
        <v>78</v>
      </c>
      <c r="I13" s="19"/>
    </row>
    <row r="14" spans="1:10" ht="12.9" customHeight="1" x14ac:dyDescent="0.25">
      <c r="B14" s="4" t="s">
        <v>13</v>
      </c>
      <c r="C14" s="5"/>
      <c r="D14" s="5"/>
      <c r="E14" s="5"/>
      <c r="F14" s="5"/>
      <c r="G14" s="54">
        <v>120</v>
      </c>
      <c r="H14" s="6" t="s">
        <v>78</v>
      </c>
      <c r="I14" s="19"/>
    </row>
    <row r="15" spans="1:10" ht="6.45" customHeight="1" x14ac:dyDescent="0.25"/>
    <row r="16" spans="1:10" ht="12.9" customHeight="1" x14ac:dyDescent="0.25">
      <c r="B16" s="59" t="s">
        <v>72</v>
      </c>
      <c r="C16" s="60"/>
      <c r="D16" s="60"/>
      <c r="E16" s="5"/>
      <c r="F16" s="5"/>
      <c r="G16" s="18"/>
      <c r="H16" s="6"/>
      <c r="I16" s="19"/>
    </row>
    <row r="17" spans="2:9" ht="12.9" customHeight="1" x14ac:dyDescent="0.25">
      <c r="B17" s="5" t="s">
        <v>0</v>
      </c>
      <c r="C17" s="5"/>
      <c r="D17" s="5"/>
      <c r="E17" s="5"/>
      <c r="F17" s="5"/>
      <c r="G17" s="55">
        <v>300</v>
      </c>
      <c r="H17" s="6" t="s">
        <v>5</v>
      </c>
      <c r="I17" s="19"/>
    </row>
    <row r="18" spans="2:9" ht="12.9" customHeight="1" x14ac:dyDescent="0.25">
      <c r="B18" s="4" t="s">
        <v>11</v>
      </c>
      <c r="C18" s="5"/>
      <c r="D18" s="5"/>
      <c r="E18" s="5"/>
      <c r="F18" s="5"/>
      <c r="G18" s="54">
        <v>1.5</v>
      </c>
      <c r="H18" s="6" t="s">
        <v>6</v>
      </c>
      <c r="I18" s="7" t="str">
        <f>IF(G18&gt;8,"DECREASE DIAMETER!",IF(G18&lt;0.75,"INCREASE DIAMETER!","OK TO USE"))</f>
        <v>OK TO USE</v>
      </c>
    </row>
    <row r="19" spans="2:9" ht="12.9" customHeight="1" x14ac:dyDescent="0.25">
      <c r="B19" s="4" t="s">
        <v>88</v>
      </c>
      <c r="C19" s="5"/>
      <c r="D19" s="5"/>
      <c r="E19" s="5"/>
      <c r="F19" s="5"/>
      <c r="G19" s="72">
        <v>1.2E-2</v>
      </c>
      <c r="H19" s="6"/>
      <c r="I19" s="7"/>
    </row>
    <row r="20" spans="2:9" ht="12.9" customHeight="1" x14ac:dyDescent="0.25">
      <c r="B20" s="4" t="s">
        <v>73</v>
      </c>
      <c r="C20" s="5"/>
      <c r="D20" s="5"/>
      <c r="E20" s="5"/>
      <c r="F20" s="5"/>
      <c r="G20" s="55">
        <v>0</v>
      </c>
      <c r="H20" s="6" t="s">
        <v>7</v>
      </c>
      <c r="I20" s="19"/>
    </row>
    <row r="21" spans="2:9" ht="12.9" customHeight="1" x14ac:dyDescent="0.25">
      <c r="B21" s="4" t="s">
        <v>74</v>
      </c>
      <c r="C21" s="5"/>
      <c r="D21" s="5"/>
      <c r="E21" s="5"/>
      <c r="F21" s="5"/>
      <c r="G21" s="55">
        <v>2</v>
      </c>
      <c r="H21" s="6" t="s">
        <v>7</v>
      </c>
      <c r="I21" s="19"/>
    </row>
    <row r="22" spans="2:9" ht="12.9" customHeight="1" x14ac:dyDescent="0.25">
      <c r="B22" s="5" t="s">
        <v>1</v>
      </c>
      <c r="C22" s="5"/>
      <c r="D22" s="5"/>
      <c r="E22" s="5"/>
      <c r="F22" s="5"/>
      <c r="G22" s="55">
        <v>1</v>
      </c>
      <c r="H22" s="6" t="s">
        <v>7</v>
      </c>
      <c r="I22" s="19"/>
    </row>
    <row r="23" spans="2:9" ht="12.9" customHeight="1" x14ac:dyDescent="0.25">
      <c r="B23" s="4" t="s">
        <v>14</v>
      </c>
      <c r="C23" s="5"/>
      <c r="D23" s="5"/>
      <c r="E23" s="5"/>
      <c r="F23" s="5"/>
      <c r="G23" s="56">
        <v>20</v>
      </c>
      <c r="H23" s="6" t="s">
        <v>8</v>
      </c>
      <c r="I23" s="20" t="s">
        <v>49</v>
      </c>
    </row>
    <row r="24" spans="2:9" ht="12.9" customHeight="1" x14ac:dyDescent="0.25">
      <c r="B24" s="5" t="s">
        <v>19</v>
      </c>
      <c r="C24" s="5"/>
      <c r="D24" s="5"/>
      <c r="E24" s="5"/>
      <c r="F24" s="5"/>
      <c r="G24" s="55">
        <v>30</v>
      </c>
      <c r="H24" s="6" t="s">
        <v>15</v>
      </c>
      <c r="I24" s="19"/>
    </row>
    <row r="25" spans="2:9" ht="12.9" customHeight="1" x14ac:dyDescent="0.25">
      <c r="B25" s="5" t="s">
        <v>16</v>
      </c>
      <c r="C25" s="5"/>
      <c r="D25" s="5"/>
      <c r="E25" s="5"/>
      <c r="F25" s="5"/>
      <c r="G25" s="55">
        <v>50</v>
      </c>
      <c r="H25" s="6" t="s">
        <v>15</v>
      </c>
      <c r="I25" s="19"/>
    </row>
    <row r="26" spans="2:9" ht="12.9" customHeight="1" x14ac:dyDescent="0.25">
      <c r="B26" s="5" t="s">
        <v>21</v>
      </c>
      <c r="C26" s="5"/>
      <c r="D26" s="5"/>
      <c r="E26" s="5"/>
      <c r="F26" s="5"/>
      <c r="G26" s="55">
        <v>100</v>
      </c>
      <c r="H26" s="6" t="s">
        <v>15</v>
      </c>
      <c r="I26" s="19"/>
    </row>
    <row r="27" spans="2:9" ht="12.9" customHeight="1" x14ac:dyDescent="0.25">
      <c r="B27" s="5" t="s">
        <v>22</v>
      </c>
      <c r="C27" s="5"/>
      <c r="D27" s="5"/>
      <c r="E27" s="5"/>
      <c r="F27" s="5"/>
      <c r="G27" s="55">
        <v>5</v>
      </c>
      <c r="H27" s="6" t="s">
        <v>15</v>
      </c>
      <c r="I27" s="19"/>
    </row>
    <row r="28" spans="2:9" ht="12.9" customHeight="1" x14ac:dyDescent="0.25">
      <c r="B28" s="5" t="s">
        <v>23</v>
      </c>
      <c r="C28" s="5"/>
      <c r="D28" s="5"/>
      <c r="E28" s="5"/>
      <c r="F28" s="5"/>
      <c r="G28" s="55">
        <v>85</v>
      </c>
      <c r="H28" s="6" t="s">
        <v>15</v>
      </c>
      <c r="I28" s="19"/>
    </row>
    <row r="29" spans="2:9" ht="6.45" customHeight="1" x14ac:dyDescent="0.25">
      <c r="B29" s="5"/>
      <c r="C29" s="5"/>
      <c r="D29" s="5"/>
      <c r="E29" s="5"/>
      <c r="F29" s="5"/>
      <c r="G29" s="22"/>
      <c r="I29" s="19"/>
    </row>
    <row r="30" spans="2:9" ht="12.9" customHeight="1" x14ac:dyDescent="0.25">
      <c r="B30" s="59" t="s">
        <v>10</v>
      </c>
      <c r="C30" s="60"/>
      <c r="D30" s="60"/>
      <c r="E30" s="5"/>
      <c r="F30" s="5"/>
      <c r="G30" s="22"/>
      <c r="I30" s="19"/>
    </row>
    <row r="31" spans="2:9" ht="12.9" customHeight="1" x14ac:dyDescent="0.25">
      <c r="B31" s="5" t="s">
        <v>2</v>
      </c>
      <c r="C31" s="5"/>
      <c r="D31" s="5"/>
      <c r="E31" s="5"/>
      <c r="F31" s="5"/>
      <c r="G31" s="30">
        <f>PI()*(($G$18/12)^2)*0.25</f>
        <v>1.2271846303085129E-2</v>
      </c>
      <c r="H31" s="6" t="s">
        <v>77</v>
      </c>
      <c r="I31" s="19"/>
    </row>
    <row r="32" spans="2:9" ht="12.9" customHeight="1" x14ac:dyDescent="0.25">
      <c r="B32" s="5" t="s">
        <v>3</v>
      </c>
      <c r="C32" s="5"/>
      <c r="D32" s="5"/>
      <c r="E32" s="5"/>
      <c r="F32" s="5"/>
      <c r="G32" s="31">
        <f>($G$23*(1/7.48052)*(1/60))/$G$31</f>
        <v>3.6310903013449338</v>
      </c>
      <c r="H32" s="6" t="s">
        <v>4</v>
      </c>
      <c r="I32" s="19"/>
    </row>
    <row r="33" spans="2:10" ht="12.9" customHeight="1" x14ac:dyDescent="0.25">
      <c r="B33" s="5" t="s">
        <v>93</v>
      </c>
      <c r="C33" s="5"/>
      <c r="D33" s="5"/>
      <c r="E33" s="5"/>
      <c r="F33" s="5"/>
      <c r="G33" s="31">
        <f>((0.63*G20)+(0.9*G21)+(1.8*G22))+(((5087*(G19^2))/(G18^(4/3)))*G17)</f>
        <v>131.58443013447032</v>
      </c>
      <c r="H33" s="6"/>
      <c r="I33" s="19"/>
    </row>
    <row r="34" spans="2:10" ht="12.9" customHeight="1" x14ac:dyDescent="0.25">
      <c r="B34" s="5" t="s">
        <v>89</v>
      </c>
      <c r="C34" s="5"/>
      <c r="D34" s="5"/>
      <c r="E34" s="5"/>
      <c r="F34" s="5"/>
      <c r="G34" s="31">
        <f>G33*((G32^2)/(2*32.2))</f>
        <v>26.939698788291171</v>
      </c>
      <c r="H34" s="6" t="s">
        <v>5</v>
      </c>
      <c r="I34" s="19"/>
    </row>
    <row r="35" spans="2:10" ht="12.9" customHeight="1" x14ac:dyDescent="0.25">
      <c r="B35" s="5" t="s">
        <v>17</v>
      </c>
      <c r="C35" s="5"/>
      <c r="D35" s="5"/>
      <c r="E35" s="5"/>
      <c r="F35" s="5"/>
      <c r="G35" s="31">
        <f>((G24*(2.31))+(G13-G14)-G34)*0.443</f>
        <v>9.9056134367870108</v>
      </c>
      <c r="H35" s="6" t="s">
        <v>15</v>
      </c>
      <c r="I35" s="7" t="str">
        <f>IF(G35&lt;0,"ERROR-NEGATIVE PRESSURE!",IF(G35&lt;G27,"INCREASE DIAMETER!","OK TO USE"))</f>
        <v>OK TO USE</v>
      </c>
      <c r="J35" s="23"/>
    </row>
    <row r="36" spans="2:10" ht="12.9" customHeight="1" x14ac:dyDescent="0.25">
      <c r="B36" s="5" t="s">
        <v>18</v>
      </c>
      <c r="C36" s="5"/>
      <c r="D36" s="5"/>
      <c r="E36" s="5"/>
      <c r="F36" s="5"/>
      <c r="G36" s="31">
        <f>((G25*(2.31))+(G13-G14)-G34)*0.443</f>
        <v>30.372213436787014</v>
      </c>
      <c r="H36" s="6" t="s">
        <v>15</v>
      </c>
      <c r="I36" s="7" t="str">
        <f>IF(G36&lt;0,"ERROR-NEGATIVE PRESSURE!",IF(G36&gt;G28,"DECREASE DIAMETER!","OK TO USE"))</f>
        <v>OK TO USE</v>
      </c>
      <c r="J36" s="23"/>
    </row>
    <row r="37" spans="2:10" ht="12.9" customHeight="1" x14ac:dyDescent="0.25">
      <c r="B37" s="3" t="s">
        <v>20</v>
      </c>
      <c r="G37" s="31">
        <f>(((G13-G14)*(0.443))+G25)</f>
        <v>41.14</v>
      </c>
      <c r="H37" s="8" t="s">
        <v>15</v>
      </c>
    </row>
    <row r="38" spans="2:10" ht="12.9" customHeight="1" x14ac:dyDescent="0.25">
      <c r="B38" s="75" t="s">
        <v>96</v>
      </c>
      <c r="G38" s="31">
        <f>G12+(G14-G13)+G34+3</f>
        <v>349.9396987882912</v>
      </c>
      <c r="H38" s="8" t="s">
        <v>5</v>
      </c>
      <c r="I38" s="9"/>
    </row>
    <row r="39" spans="2:10" ht="6.45" customHeight="1" x14ac:dyDescent="0.25">
      <c r="H39" s="5"/>
    </row>
    <row r="40" spans="2:10" ht="12.9" customHeight="1" x14ac:dyDescent="0.25">
      <c r="B40" s="68" t="str">
        <f>IF(G37&lt;(G26*0.72)*AND(G36&lt;G26*0.72),"Note: The selected pressure rating of pipe selected is satisfactory.","Note: The selected pressure rating of pipe is too low, select a pipe with a higher pressure rating!")</f>
        <v>Note: The selected pressure rating of pipe selected is satisfactory.</v>
      </c>
      <c r="C40" s="69"/>
      <c r="D40" s="69"/>
      <c r="E40" s="69"/>
      <c r="F40" s="69"/>
      <c r="G40" s="69"/>
      <c r="H40" s="70"/>
      <c r="I40" s="71"/>
    </row>
    <row r="41" spans="2:10" ht="6.45" customHeight="1" x14ac:dyDescent="0.25"/>
    <row r="42" spans="2:10" ht="12.9" customHeight="1" x14ac:dyDescent="0.25">
      <c r="B42" s="79" t="s">
        <v>98</v>
      </c>
      <c r="C42" s="69"/>
      <c r="D42" s="69"/>
      <c r="E42" s="82">
        <f>ROUNDUP($G$23,1)</f>
        <v>20</v>
      </c>
      <c r="F42" s="76" t="s">
        <v>8</v>
      </c>
      <c r="G42" s="78" t="s">
        <v>99</v>
      </c>
      <c r="H42" s="70"/>
      <c r="I42" s="82">
        <f>ROUNDUP($G$38,1)</f>
        <v>350</v>
      </c>
      <c r="J42" s="77" t="s">
        <v>97</v>
      </c>
    </row>
    <row r="43" spans="2:10" ht="6.45" customHeight="1" x14ac:dyDescent="0.25"/>
    <row r="44" spans="2:10" ht="12.9" customHeight="1" x14ac:dyDescent="0.25">
      <c r="B44" s="53" t="s">
        <v>48</v>
      </c>
    </row>
    <row r="45" spans="2:10" ht="6.45" customHeight="1" x14ac:dyDescent="0.25"/>
    <row r="46" spans="2:10" ht="12.9" customHeight="1" x14ac:dyDescent="0.25">
      <c r="B46" s="24"/>
      <c r="C46" s="83" t="s">
        <v>28</v>
      </c>
      <c r="D46" s="83"/>
      <c r="E46" s="83" t="s">
        <v>31</v>
      </c>
      <c r="F46" s="83"/>
      <c r="G46" s="84"/>
      <c r="H46" s="51"/>
    </row>
    <row r="47" spans="2:10" ht="12.9" customHeight="1" x14ac:dyDescent="0.25">
      <c r="B47" s="42"/>
      <c r="C47" s="46" t="s">
        <v>29</v>
      </c>
      <c r="D47" s="46" t="s">
        <v>30</v>
      </c>
      <c r="E47" s="46" t="s">
        <v>32</v>
      </c>
      <c r="F47" s="46" t="s">
        <v>34</v>
      </c>
      <c r="G47" s="48" t="s">
        <v>34</v>
      </c>
      <c r="H47" s="52" t="s">
        <v>37</v>
      </c>
    </row>
    <row r="48" spans="2:10" ht="12.9" customHeight="1" x14ac:dyDescent="0.25">
      <c r="B48" s="42"/>
      <c r="C48" s="47" t="s">
        <v>51</v>
      </c>
      <c r="D48" s="47" t="s">
        <v>50</v>
      </c>
      <c r="E48" s="47" t="s">
        <v>33</v>
      </c>
      <c r="F48" s="47" t="s">
        <v>35</v>
      </c>
      <c r="G48" s="49" t="s">
        <v>36</v>
      </c>
      <c r="H48" s="47" t="s">
        <v>38</v>
      </c>
    </row>
    <row r="49" spans="2:11" ht="12.9" customHeight="1" x14ac:dyDescent="0.25">
      <c r="B49" s="43" t="s">
        <v>26</v>
      </c>
      <c r="C49" s="44" t="s">
        <v>40</v>
      </c>
      <c r="D49" s="45" t="s">
        <v>41</v>
      </c>
      <c r="E49" s="45">
        <v>15</v>
      </c>
      <c r="F49" s="45">
        <v>18</v>
      </c>
      <c r="G49" s="45">
        <v>25</v>
      </c>
      <c r="H49" s="50">
        <v>27</v>
      </c>
    </row>
    <row r="50" spans="2:11" ht="12.9" customHeight="1" x14ac:dyDescent="0.25">
      <c r="B50" s="43" t="s">
        <v>27</v>
      </c>
      <c r="C50" s="45" t="s">
        <v>42</v>
      </c>
      <c r="D50" s="45" t="s">
        <v>43</v>
      </c>
      <c r="E50" s="45">
        <v>7</v>
      </c>
      <c r="F50" s="45">
        <v>9</v>
      </c>
      <c r="G50" s="45">
        <v>13</v>
      </c>
      <c r="H50" s="45">
        <v>14</v>
      </c>
    </row>
    <row r="51" spans="2:11" ht="12.9" customHeight="1" x14ac:dyDescent="0.25">
      <c r="B51" s="80"/>
      <c r="C51" s="81"/>
      <c r="D51" s="81"/>
      <c r="E51" s="81"/>
      <c r="F51" s="81"/>
      <c r="G51" s="81"/>
      <c r="H51" s="81"/>
    </row>
    <row r="52" spans="2:11" ht="12.9" customHeight="1" x14ac:dyDescent="0.25">
      <c r="B52" s="80"/>
      <c r="C52" s="81"/>
      <c r="D52" s="81"/>
      <c r="E52" s="81"/>
      <c r="F52" s="81"/>
      <c r="G52" s="81"/>
      <c r="H52" s="81"/>
    </row>
    <row r="53" spans="2:11" ht="12.9" customHeight="1" x14ac:dyDescent="0.25">
      <c r="B53" s="80"/>
      <c r="C53" s="81"/>
      <c r="D53" s="81"/>
      <c r="E53" s="81"/>
      <c r="F53" s="81"/>
      <c r="G53" s="81"/>
      <c r="H53" s="81"/>
    </row>
    <row r="54" spans="2:11" ht="12.9" customHeight="1" x14ac:dyDescent="0.25">
      <c r="B54" s="80"/>
      <c r="C54" s="81"/>
      <c r="D54" s="81"/>
      <c r="E54" s="81"/>
      <c r="F54" s="81"/>
      <c r="G54" s="81"/>
      <c r="H54" s="81"/>
    </row>
    <row r="55" spans="2:11" ht="12.9" customHeight="1" x14ac:dyDescent="0.25">
      <c r="B55" s="80"/>
      <c r="C55" s="81"/>
      <c r="D55" s="81"/>
      <c r="E55" s="81"/>
      <c r="F55" s="81"/>
      <c r="G55" s="81"/>
      <c r="H55" s="81"/>
    </row>
    <row r="56" spans="2:11" ht="12.9" customHeight="1" x14ac:dyDescent="0.25"/>
    <row r="57" spans="2:11" ht="12.9" customHeight="1" x14ac:dyDescent="0.25"/>
    <row r="58" spans="2:11" ht="12.9" customHeight="1" x14ac:dyDescent="0.25">
      <c r="B58" s="24" t="s">
        <v>39</v>
      </c>
      <c r="C58" s="24"/>
      <c r="D58" s="24"/>
      <c r="E58" s="24"/>
      <c r="F58" s="24"/>
      <c r="G58" s="24"/>
      <c r="H58" s="24"/>
      <c r="I58" s="24"/>
      <c r="J58" s="24"/>
      <c r="K58" s="24"/>
    </row>
    <row r="59" spans="2:11" ht="12.9" customHeight="1" x14ac:dyDescent="0.25">
      <c r="B59" s="66" t="s">
        <v>44</v>
      </c>
      <c r="C59" s="24"/>
      <c r="D59" s="24"/>
      <c r="E59" s="24"/>
      <c r="F59" s="24"/>
      <c r="G59" s="24"/>
      <c r="H59" s="24"/>
      <c r="I59" s="24"/>
      <c r="J59" s="24"/>
      <c r="K59" s="24"/>
    </row>
    <row r="60" spans="2:11" ht="12.9" customHeight="1" x14ac:dyDescent="0.25">
      <c r="B60" s="67" t="s">
        <v>86</v>
      </c>
      <c r="C60" s="62"/>
      <c r="D60" s="24"/>
      <c r="E60" s="24"/>
      <c r="F60" s="24"/>
      <c r="G60" s="24"/>
      <c r="H60" s="24"/>
      <c r="I60" s="24"/>
      <c r="J60" s="24"/>
      <c r="K60" s="24"/>
    </row>
    <row r="61" spans="2:11" ht="12.9" customHeight="1" x14ac:dyDescent="0.25">
      <c r="B61" s="62"/>
      <c r="C61" s="62" t="s">
        <v>52</v>
      </c>
      <c r="D61" s="24"/>
      <c r="F61" s="24"/>
      <c r="G61" s="24"/>
      <c r="H61" s="24"/>
      <c r="J61" s="24"/>
      <c r="K61" s="24"/>
    </row>
    <row r="62" spans="2:11" ht="12.9" customHeight="1" x14ac:dyDescent="0.25">
      <c r="B62" s="61"/>
      <c r="C62" s="62" t="s">
        <v>53</v>
      </c>
      <c r="D62" s="24"/>
      <c r="E62" s="24"/>
      <c r="F62" s="24"/>
      <c r="G62" s="24"/>
      <c r="H62" s="24"/>
    </row>
    <row r="63" spans="2:11" ht="12.9" customHeight="1" x14ac:dyDescent="0.25">
      <c r="B63" s="61"/>
      <c r="C63" s="62" t="s">
        <v>54</v>
      </c>
      <c r="D63" s="24"/>
      <c r="E63" s="24"/>
      <c r="F63" s="24"/>
      <c r="G63" s="24"/>
      <c r="H63" s="24"/>
    </row>
    <row r="64" spans="2:11" ht="12.9" customHeight="1" x14ac:dyDescent="0.25">
      <c r="B64" s="61"/>
      <c r="C64" s="62" t="s">
        <v>55</v>
      </c>
      <c r="D64" s="24"/>
      <c r="E64" s="24"/>
      <c r="F64" s="24"/>
      <c r="G64" s="24"/>
      <c r="H64" s="24"/>
    </row>
    <row r="65" spans="2:10" ht="12.9" customHeight="1" x14ac:dyDescent="0.25">
      <c r="C65" s="24"/>
      <c r="D65" s="24"/>
      <c r="E65" s="24"/>
      <c r="G65" s="62" t="s">
        <v>76</v>
      </c>
      <c r="H65" s="24"/>
    </row>
    <row r="66" spans="2:10" ht="12.9" customHeight="1" x14ac:dyDescent="0.25">
      <c r="C66" s="24"/>
      <c r="D66" s="24"/>
      <c r="E66" s="24"/>
      <c r="G66" s="62" t="s">
        <v>75</v>
      </c>
      <c r="H66" s="24"/>
    </row>
    <row r="67" spans="2:10" ht="12.9" customHeight="1" x14ac:dyDescent="0.25">
      <c r="C67" s="24"/>
      <c r="D67" s="24"/>
      <c r="E67" s="24"/>
      <c r="G67" s="62"/>
      <c r="H67" s="24"/>
    </row>
    <row r="68" spans="2:10" ht="12.9" customHeight="1" x14ac:dyDescent="0.25">
      <c r="B68" s="65" t="s">
        <v>70</v>
      </c>
      <c r="C68" s="32"/>
      <c r="D68" s="32"/>
      <c r="E68" s="32"/>
      <c r="F68" s="32"/>
      <c r="G68" s="32"/>
      <c r="H68" s="32"/>
      <c r="I68" s="32"/>
      <c r="J68" s="33"/>
    </row>
    <row r="69" spans="2:10" ht="12.9" customHeight="1" x14ac:dyDescent="0.25">
      <c r="B69" s="40" t="s">
        <v>91</v>
      </c>
      <c r="C69" s="1"/>
      <c r="D69" s="1"/>
      <c r="E69" s="1"/>
      <c r="F69" s="1"/>
      <c r="G69" s="1"/>
      <c r="H69" s="63"/>
      <c r="I69" s="1"/>
      <c r="J69" s="35"/>
    </row>
    <row r="70" spans="2:10" ht="12.9" customHeight="1" x14ac:dyDescent="0.25">
      <c r="B70" s="39"/>
      <c r="C70" s="41" t="s">
        <v>90</v>
      </c>
      <c r="D70" s="1"/>
      <c r="E70" s="1"/>
      <c r="F70" s="1"/>
      <c r="G70" s="1"/>
      <c r="H70" s="1"/>
      <c r="I70" s="1"/>
      <c r="J70" s="35"/>
    </row>
    <row r="71" spans="2:10" ht="12.9" customHeight="1" x14ac:dyDescent="0.3">
      <c r="B71" s="40" t="s">
        <v>92</v>
      </c>
      <c r="C71" s="1"/>
      <c r="D71" s="1"/>
      <c r="E71" s="1"/>
      <c r="F71" s="1"/>
      <c r="G71" s="1"/>
      <c r="H71" s="1"/>
      <c r="I71" s="1"/>
      <c r="J71" s="35"/>
    </row>
    <row r="72" spans="2:10" ht="12.9" customHeight="1" x14ac:dyDescent="0.25">
      <c r="B72" s="34"/>
      <c r="C72" s="41"/>
      <c r="D72" s="1"/>
      <c r="E72" s="1"/>
      <c r="F72" s="1"/>
      <c r="G72" s="1"/>
      <c r="H72" s="1"/>
      <c r="I72" s="1"/>
      <c r="J72" s="35"/>
    </row>
    <row r="73" spans="2:10" ht="12.9" customHeight="1" x14ac:dyDescent="0.25">
      <c r="B73" s="73" t="s">
        <v>84</v>
      </c>
      <c r="C73" s="1"/>
      <c r="D73" s="1"/>
      <c r="E73" s="1"/>
      <c r="F73" s="1"/>
      <c r="G73" s="1"/>
      <c r="H73" s="1"/>
      <c r="I73" s="1"/>
      <c r="J73" s="35"/>
    </row>
    <row r="74" spans="2:10" ht="12.9" customHeight="1" x14ac:dyDescent="0.25">
      <c r="B74" s="74" t="s">
        <v>85</v>
      </c>
      <c r="C74" s="1"/>
      <c r="D74" s="63" t="s">
        <v>95</v>
      </c>
      <c r="E74" s="1"/>
      <c r="F74" s="1"/>
      <c r="G74" s="1"/>
      <c r="H74" s="63" t="s">
        <v>94</v>
      </c>
      <c r="I74" s="1"/>
      <c r="J74" s="35"/>
    </row>
    <row r="75" spans="2:10" ht="12.9" customHeight="1" x14ac:dyDescent="0.25">
      <c r="B75" s="34"/>
      <c r="C75" s="1"/>
      <c r="D75" s="1"/>
      <c r="E75" s="1"/>
      <c r="F75" s="1"/>
      <c r="G75" s="1"/>
      <c r="H75" s="1"/>
      <c r="I75" s="1"/>
      <c r="J75" s="35"/>
    </row>
    <row r="76" spans="2:10" ht="12.9" customHeight="1" x14ac:dyDescent="0.25">
      <c r="B76" s="34"/>
      <c r="C76" s="1"/>
      <c r="D76" s="1"/>
      <c r="E76" s="1"/>
      <c r="F76" s="1"/>
      <c r="G76" s="1"/>
      <c r="H76" s="1"/>
      <c r="I76" s="1"/>
      <c r="J76" s="35"/>
    </row>
    <row r="77" spans="2:10" ht="12.9" customHeight="1" x14ac:dyDescent="0.25">
      <c r="B77" s="74" t="s">
        <v>100</v>
      </c>
      <c r="C77" s="1"/>
      <c r="D77" s="1"/>
      <c r="E77" s="1"/>
      <c r="F77" s="1"/>
      <c r="G77" s="1"/>
      <c r="H77" s="1"/>
      <c r="I77" s="1"/>
      <c r="J77" s="35"/>
    </row>
    <row r="78" spans="2:10" ht="12.9" customHeight="1" x14ac:dyDescent="0.25">
      <c r="B78" s="34"/>
      <c r="C78" s="1"/>
      <c r="D78" s="1"/>
      <c r="E78" s="1"/>
      <c r="F78" s="1"/>
      <c r="G78" s="1"/>
      <c r="H78" s="1"/>
      <c r="I78" s="1"/>
      <c r="J78" s="35"/>
    </row>
    <row r="79" spans="2:10" ht="12.9" customHeight="1" x14ac:dyDescent="0.25">
      <c r="B79" s="36"/>
      <c r="C79" s="37"/>
      <c r="D79" s="37"/>
      <c r="E79" s="37"/>
      <c r="F79" s="37"/>
      <c r="G79" s="37"/>
      <c r="H79" s="37"/>
      <c r="I79" s="37"/>
      <c r="J79" s="38"/>
    </row>
    <row r="80" spans="2:1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</sheetData>
  <sheetProtection sheet="1" objects="1" scenarios="1" selectLockedCells="1"/>
  <mergeCells count="2">
    <mergeCell ref="C46:D46"/>
    <mergeCell ref="E46:G46"/>
  </mergeCells>
  <conditionalFormatting sqref="B40">
    <cfRule type="expression" dxfId="6" priority="9">
      <formula>OR(G37&gt;(G26*0.72),G36&gt;G26*0.72)</formula>
    </cfRule>
  </conditionalFormatting>
  <conditionalFormatting sqref="I36">
    <cfRule type="expression" dxfId="5" priority="3">
      <formula>$G$36&lt;0</formula>
    </cfRule>
    <cfRule type="expression" dxfId="4" priority="8">
      <formula>$G$36&gt;$G$28</formula>
    </cfRule>
  </conditionalFormatting>
  <conditionalFormatting sqref="I18:I19">
    <cfRule type="expression" dxfId="3" priority="6">
      <formula>$G$18&lt;0.75</formula>
    </cfRule>
    <cfRule type="expression" dxfId="2" priority="7">
      <formula>$G$18&gt;8</formula>
    </cfRule>
  </conditionalFormatting>
  <conditionalFormatting sqref="I35">
    <cfRule type="expression" dxfId="1" priority="4">
      <formula>$G$35&lt;$G$27</formula>
    </cfRule>
    <cfRule type="expression" dxfId="0" priority="5">
      <formula>$G$35&lt;0</formula>
    </cfRule>
  </conditionalFormatting>
  <hyperlinks>
    <hyperlink ref="C70" r:id="rId1" xr:uid="{44B3A24A-D6E1-47E9-8554-A6E30E9771E9}"/>
  </hyperlinks>
  <pageMargins left="0.7" right="0.7" top="1.5" bottom="0.75" header="0.5" footer="0.5"/>
  <pageSetup orientation="portrait" r:id="rId2"/>
  <headerFooter alignWithMargins="0">
    <oddHeader>&amp;L&amp;G&amp;C&amp;11
Pipeline Design Spreadsheet
&amp;"Arial,Bold"&amp;10Pressure System 
Manning Pipe Formula
w/ TDH Summary&amp;R&amp;8MDNRCS-ENG
&amp;"Arial,Bold"Ver 1.0
04/2020&amp;"Arial,Regular"
Sheet &amp;P of &amp;N</oddHeader>
    <oddFooter>&amp;L&amp;8Pipeline Design Sheet for Trough or Hydrant&amp;R&amp;8Written September 17, 2002
Updated April 13, 2020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Props1.xml><?xml version="1.0" encoding="utf-8"?>
<ds:datastoreItem xmlns:ds="http://schemas.openxmlformats.org/officeDocument/2006/customXml" ds:itemID="{4C2BE900-3430-4564-9002-5DB6AE7232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AF9752-F6E3-4CCD-A151-2A379EC7C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37202B-1CF5-4EF8-8AFE-6F7E776627BE}">
  <ds:schemaRefs>
    <ds:schemaRef ds:uri="fc42cbfa-5a00-4c34-a641-8631d52a3b08"/>
    <ds:schemaRef ds:uri="9e9cc577-1c42-4ca9-b526-dc9ef4f358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Pipeline Design-Hazen Williams</vt:lpstr>
      <vt:lpstr>Pipeline Design-Manning</vt:lpstr>
      <vt:lpstr>Pipeline Design-PipelinePump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warren.johnson</dc:creator>
  <cp:lastModifiedBy>Dieguez, Jacob - NRCS, Annapolis, MD</cp:lastModifiedBy>
  <cp:lastPrinted>2020-04-13T19:21:17Z</cp:lastPrinted>
  <dcterms:created xsi:type="dcterms:W3CDTF">2002-02-28T18:06:41Z</dcterms:created>
  <dcterms:modified xsi:type="dcterms:W3CDTF">2020-05-21T20:18:30Z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-1315013756</vt:i4>
  </property>
  <property fmtid="{D5CDD505-2E9C-101B-9397-08002B2CF9AE}" pid="3" name="_EmailSubject">
    <vt:lpwstr>Pipeline Design for Pressure Troughs</vt:lpwstr>
  </property>
  <property fmtid="{D5CDD505-2E9C-101B-9397-08002B2CF9AE}" pid="4" name="_AuthorEmail">
    <vt:lpwstr>Ken.Wolfe@md.usda.gov</vt:lpwstr>
  </property>
  <property fmtid="{D5CDD505-2E9C-101B-9397-08002B2CF9AE}" pid="5" name="_AuthorEmailDisplayName">
    <vt:lpwstr>Ken Wolfe</vt:lpwstr>
  </property>
  <property fmtid="{D5CDD505-2E9C-101B-9397-08002B2CF9AE}" pid="6" name="_PreviousAdHocReviewCycleID">
    <vt:i4>1600063414</vt:i4>
  </property>
  <property fmtid="{D5CDD505-2E9C-101B-9397-08002B2CF9AE}" pid="7" name="_ReviewingToolsShownOnce">
    <vt:lpwstr/>
  </property>
</Properties>
</file>