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Melissa.Martin\Desktop\"/>
    </mc:Choice>
  </mc:AlternateContent>
  <xr:revisionPtr revIDLastSave="0" documentId="10_ncr:100000_{EA693262-B9C7-4EAD-9CF3-184AF9353631}" xr6:coauthVersionLast="31" xr6:coauthVersionMax="31" xr10:uidLastSave="{00000000-0000-0000-0000-000000000000}"/>
  <workbookProtection workbookAlgorithmName="SHA-512" workbookHashValue="NA82+cCKQkKH5w0VTF5KNtAtNyNJ8TaOJ4V6D+yYUhePwMpcjuSQLaJudPsg5NX7x7KQnmDfJu55TZv3J6n55w==" workbookSaltValue="Hat0v5JtiK+DwxLfX5fUsQ==" workbookSpinCount="100000" lockStructure="1"/>
  <bookViews>
    <workbookView xWindow="0" yWindow="0" windowWidth="20490" windowHeight="7545" tabRatio="966" xr2:uid="{00000000-000D-0000-FFFF-FFFF00000000}"/>
  </bookViews>
  <sheets>
    <sheet name="Rapid screening" sheetId="2" r:id="rId1"/>
    <sheet name="Weed management" sheetId="13" r:id="rId2"/>
    <sheet name="Insecticide risk" sheetId="6" r:id="rId3"/>
    <sheet name="Milkweed survey" sheetId="4" r:id="rId4"/>
    <sheet name="Nectar survey" sheetId="10" r:id="rId5"/>
    <sheet name="Calculation" sheetId="14" r:id="rId6"/>
    <sheet name="Practices" sheetId="12" r:id="rId7"/>
    <sheet name="BMPs" sheetId="17" r:id="rId8"/>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7" i="14" l="1"/>
  <c r="T16" i="14"/>
  <c r="S16" i="14"/>
  <c r="S17" i="14"/>
  <c r="R17" i="14"/>
  <c r="R16" i="14"/>
  <c r="U16" i="10" l="1"/>
  <c r="U26" i="10"/>
  <c r="U18" i="10"/>
  <c r="U14" i="10"/>
  <c r="AC19" i="4" l="1"/>
  <c r="Y7" i="10" l="1"/>
  <c r="Y6" i="10"/>
  <c r="Y14" i="4"/>
  <c r="F16" i="2" l="1"/>
  <c r="X26" i="10" l="1"/>
  <c r="X18" i="10"/>
  <c r="X16" i="10"/>
  <c r="X14" i="10"/>
  <c r="N18" i="2" l="1"/>
  <c r="K28" i="13" l="1"/>
  <c r="O9" i="13" l="1"/>
  <c r="P9" i="13"/>
  <c r="Q9" i="13"/>
  <c r="O10" i="13"/>
  <c r="P10" i="13"/>
  <c r="Q10" i="13"/>
  <c r="O11" i="13"/>
  <c r="P11" i="13"/>
  <c r="Q11" i="13"/>
  <c r="O12" i="13"/>
  <c r="P12" i="13"/>
  <c r="Q12" i="13"/>
  <c r="O13" i="13"/>
  <c r="P13" i="13"/>
  <c r="Q13" i="13"/>
  <c r="O14" i="13"/>
  <c r="P14" i="13"/>
  <c r="Q14" i="13"/>
  <c r="F18" i="2"/>
  <c r="Q15" i="13" l="1"/>
  <c r="O15" i="13"/>
  <c r="P15" i="13"/>
  <c r="M28" i="13"/>
  <c r="I28" i="13"/>
  <c r="M24" i="13"/>
  <c r="K24" i="13"/>
  <c r="I24" i="13"/>
  <c r="M20" i="13"/>
  <c r="K20" i="13"/>
  <c r="I20" i="13"/>
  <c r="M16" i="13"/>
  <c r="K16" i="13"/>
  <c r="I16" i="13"/>
  <c r="M13" i="13"/>
  <c r="K13" i="13"/>
  <c r="I13" i="13"/>
  <c r="M10" i="13"/>
  <c r="K10" i="13"/>
  <c r="I10" i="13"/>
  <c r="U24" i="4" l="1"/>
  <c r="N28" i="2" l="1"/>
  <c r="F32" i="2"/>
  <c r="AC18" i="4"/>
  <c r="U20" i="4"/>
  <c r="U18" i="4"/>
  <c r="AD18" i="4"/>
  <c r="AD19" i="4"/>
  <c r="X20" i="4"/>
  <c r="X18" i="4"/>
  <c r="AB18" i="4"/>
  <c r="O7" i="6"/>
  <c r="S8" i="6"/>
  <c r="S9" i="6"/>
  <c r="X24" i="10" l="1"/>
  <c r="U24" i="10"/>
  <c r="X22" i="10"/>
  <c r="U22" i="10"/>
  <c r="I22" i="10"/>
  <c r="I24" i="10"/>
  <c r="I26" i="10"/>
  <c r="AD24" i="10" l="1"/>
  <c r="AD23" i="10"/>
  <c r="AD22" i="10"/>
  <c r="AC24" i="10"/>
  <c r="AC23" i="10"/>
  <c r="AC22" i="10"/>
  <c r="AD12" i="10"/>
  <c r="AD14" i="10"/>
  <c r="AD13" i="10"/>
  <c r="AD11" i="10"/>
  <c r="AD10" i="10"/>
  <c r="AC14" i="10"/>
  <c r="AC13" i="10"/>
  <c r="AC12" i="10"/>
  <c r="AC11" i="10"/>
  <c r="AC10" i="10"/>
  <c r="AD23" i="4"/>
  <c r="AD22" i="4"/>
  <c r="AD21" i="4"/>
  <c r="AD20" i="4"/>
  <c r="AC23" i="4"/>
  <c r="AC22" i="4"/>
  <c r="AC21" i="4"/>
  <c r="AC20" i="4"/>
  <c r="S14" i="6"/>
  <c r="R14" i="6"/>
  <c r="Q14" i="6"/>
  <c r="S13" i="6"/>
  <c r="R13" i="6"/>
  <c r="Q13" i="6"/>
  <c r="S12" i="6"/>
  <c r="R12" i="6"/>
  <c r="Q12" i="6"/>
  <c r="S11" i="6"/>
  <c r="R11" i="6"/>
  <c r="Q11" i="6"/>
  <c r="S10" i="6"/>
  <c r="R10" i="6"/>
  <c r="Q10" i="6"/>
  <c r="R9" i="6"/>
  <c r="Q9" i="6"/>
  <c r="R8" i="6"/>
  <c r="Q8" i="6"/>
  <c r="X26" i="4"/>
  <c r="X24" i="4"/>
  <c r="X22" i="4"/>
  <c r="X28" i="4"/>
  <c r="U28" i="4"/>
  <c r="U26" i="4"/>
  <c r="U22" i="4"/>
  <c r="O33" i="6"/>
  <c r="O31" i="6"/>
  <c r="O29" i="6"/>
  <c r="O24" i="6"/>
  <c r="O22" i="6"/>
  <c r="M33" i="6"/>
  <c r="M31" i="6"/>
  <c r="M29" i="6"/>
  <c r="M24" i="6"/>
  <c r="M22" i="6"/>
  <c r="K33" i="6"/>
  <c r="K31" i="6"/>
  <c r="K29" i="6"/>
  <c r="K24" i="6"/>
  <c r="K22" i="6"/>
  <c r="O11" i="6"/>
  <c r="M11" i="6"/>
  <c r="K11" i="6"/>
  <c r="M7" i="6"/>
  <c r="K7" i="6"/>
  <c r="AB14" i="4"/>
  <c r="U10" i="10"/>
  <c r="X12" i="10"/>
  <c r="X10" i="10"/>
  <c r="U12" i="10"/>
  <c r="AB10" i="10"/>
  <c r="AB21" i="4"/>
  <c r="AD25" i="10" l="1"/>
  <c r="AD15" i="10"/>
  <c r="AD24" i="4"/>
  <c r="AC24" i="4"/>
  <c r="AC25" i="10"/>
  <c r="AC15" i="10"/>
  <c r="R15" i="6"/>
  <c r="AB22" i="10"/>
  <c r="I24" i="4"/>
  <c r="S15" i="6"/>
  <c r="Q15" i="6"/>
  <c r="AB12" i="10"/>
  <c r="I10" i="10"/>
  <c r="J16" i="14" l="1"/>
  <c r="J24" i="14"/>
  <c r="AB23" i="10"/>
  <c r="AB24" i="10"/>
  <c r="I16" i="10"/>
  <c r="AB13" i="10"/>
  <c r="I18" i="10"/>
  <c r="AB14" i="10"/>
  <c r="I12" i="10"/>
  <c r="AB11" i="10"/>
  <c r="AB23" i="4"/>
  <c r="I28" i="4"/>
  <c r="AB20" i="4"/>
  <c r="I22" i="4"/>
  <c r="I18" i="4"/>
  <c r="AB19" i="4"/>
  <c r="I20" i="4"/>
  <c r="AB22" i="4"/>
  <c r="I26" i="4"/>
  <c r="I14" i="10"/>
  <c r="F28" i="2"/>
  <c r="F24" i="2"/>
  <c r="F20" i="2"/>
  <c r="AB25" i="10" l="1"/>
  <c r="AB15" i="10"/>
  <c r="AB24" i="4"/>
  <c r="M24" i="14"/>
  <c r="M26" i="14" s="1"/>
  <c r="M16" i="14"/>
  <c r="M18" i="14" s="1"/>
  <c r="J26" i="14"/>
  <c r="T18" i="14"/>
  <c r="J18" i="14"/>
  <c r="S18" i="14"/>
  <c r="G24" i="14" l="1"/>
  <c r="G26" i="14" s="1"/>
  <c r="G16" i="14"/>
  <c r="J32" i="14"/>
  <c r="G18" i="14" l="1"/>
  <c r="R18" i="14"/>
  <c r="G32" i="14" s="1"/>
  <c r="J35" i="14"/>
  <c r="M32" i="14"/>
  <c r="M35" i="14" s="1"/>
  <c r="G35" i="14" l="1"/>
</calcChain>
</file>

<file path=xl/sharedStrings.xml><?xml version="1.0" encoding="utf-8"?>
<sst xmlns="http://schemas.openxmlformats.org/spreadsheetml/2006/main" count="227" uniqueCount="190">
  <si>
    <t>Wildlife Habitat Evaluation Guide Datasheet for the Monarch Butterfly: Western Coastal Plain</t>
  </si>
  <si>
    <t>Field Office:</t>
  </si>
  <si>
    <t>Owner/Operator:</t>
  </si>
  <si>
    <t>Date:</t>
  </si>
  <si>
    <t>NRCS Planner and/or Consulting Biologist:</t>
  </si>
  <si>
    <t>Assessment Area:</t>
  </si>
  <si>
    <t>Acres:</t>
  </si>
  <si>
    <t>Ecological Site:</t>
  </si>
  <si>
    <t>Benchmark Rating</t>
  </si>
  <si>
    <t>Crop</t>
  </si>
  <si>
    <t>Intensively managed hay</t>
  </si>
  <si>
    <t>Hayland that is commonly fertilized, mowed, and/or treated with herbicide resulting in low forb richness. Grasses often introduced.</t>
  </si>
  <si>
    <t>Intensively managed pasture</t>
  </si>
  <si>
    <t>Grassland that is commonly fertilized, mowed, and/or treated with herbicide resulting in low forb richness. Grasses often introduced.</t>
  </si>
  <si>
    <t>Pasture or range, ungrazed grassland, unmanaged hayland, associated agricultural lands, or non-commercial forest.</t>
  </si>
  <si>
    <t>Using habitat and scoring criteria in the remaining sections of this Monarch WHEG, decision maker will convert all or part of AA to monarch friendly habitat using Conservation Practice(s) Conservation Cover (327), Field Border (386), Riparian Herbaceous Buffer (390) or Upland Wildlife Habitat (645), with monarch habitat as the target condition.</t>
  </si>
  <si>
    <t>Decision maker will control brush or invasive species.  In addition to implementation of Conservation Practice Brush Management (314) or Herbaceous Weed Control (315), consider planting of monarch habitat (i.e. use of 550 or 327) and/or Prescribed Burning (338).</t>
  </si>
  <si>
    <t xml:space="preserve">Area is planted annually to produce a crop. </t>
  </si>
  <si>
    <r>
      <t xml:space="preserve">Management Alternatives                                                         (Unless selected, label AA as </t>
    </r>
    <r>
      <rPr>
        <b/>
        <i/>
        <sz val="11"/>
        <color theme="1"/>
        <rFont val="Arial"/>
        <family val="2"/>
      </rPr>
      <t>OUT</t>
    </r>
    <r>
      <rPr>
        <b/>
        <sz val="11"/>
        <color theme="1"/>
        <rFont val="Arial"/>
        <family val="2"/>
      </rPr>
      <t xml:space="preserve"> on the project map)</t>
    </r>
  </si>
  <si>
    <r>
      <rPr>
        <b/>
        <sz val="12"/>
        <color theme="0"/>
        <rFont val="Arial"/>
        <family val="2"/>
      </rPr>
      <t>STANDARD APPROACH:</t>
    </r>
    <r>
      <rPr>
        <sz val="12"/>
        <color theme="0"/>
        <rFont val="Arial"/>
        <family val="2"/>
      </rPr>
      <t xml:space="preserve"> DETERMINE MONARCH CONDITION RATINGS FOR OTHER HERBACEOUS COMMUNITIES</t>
    </r>
  </si>
  <si>
    <t>Planned Rating</t>
  </si>
  <si>
    <t>Benchmark           Score</t>
  </si>
  <si>
    <t>Planned              Score</t>
  </si>
  <si>
    <t>Applied               Score</t>
  </si>
  <si>
    <r>
      <t>·</t>
    </r>
    <r>
      <rPr>
        <sz val="10"/>
        <color rgb="FF000000"/>
        <rFont val="Calibri"/>
        <family val="2"/>
        <scheme val="minor"/>
      </rPr>
      <t> </t>
    </r>
    <r>
      <rPr>
        <i/>
        <sz val="10"/>
        <color rgb="FF000000"/>
        <rFont val="Arial"/>
        <family val="2"/>
      </rPr>
      <t>This question relates to ongoing herbicide applications that occur on a regular cycle (e.g. annually, biannually, every 5-10 years). Do not consider an assessment area as “treated with herbicides” if the application of herbicides was part of a past weed control program that has been discontinued (no treatment in recent years, or anticipated in the future).</t>
    </r>
  </si>
  <si>
    <r>
      <t>·</t>
    </r>
    <r>
      <rPr>
        <sz val="10"/>
        <color rgb="FF000000"/>
        <rFont val="Calibri"/>
        <family val="2"/>
        <scheme val="minor"/>
      </rPr>
      <t> </t>
    </r>
    <r>
      <rPr>
        <i/>
        <sz val="10"/>
        <color rgb="FF000000"/>
        <rFont val="Arial"/>
        <family val="2"/>
      </rPr>
      <t>Do not consider Individual Plant Treatments (IPT) for plants deemed undesirable (e.g., spot treatment of brush, noxious weeds, or invasive species).</t>
    </r>
  </si>
  <si>
    <r>
      <t>·</t>
    </r>
    <r>
      <rPr>
        <sz val="10"/>
        <color rgb="FF000000"/>
        <rFont val="Calibri"/>
        <family val="2"/>
        <scheme val="minor"/>
      </rPr>
      <t> </t>
    </r>
    <r>
      <rPr>
        <i/>
        <sz val="10"/>
        <color rgb="FF000000"/>
        <rFont val="Arial"/>
        <family val="2"/>
      </rPr>
      <t>Under the Planned or Applied scores, do not consider herbicide treatments that are applied for the purpose of enhancing or establishing milkweed or monarch nectaring habitat.</t>
    </r>
  </si>
  <si>
    <t xml:space="preserve">Benchmark Score
</t>
  </si>
  <si>
    <t xml:space="preserve">Planned Score
</t>
  </si>
  <si>
    <t>Applied Score</t>
  </si>
  <si>
    <t xml:space="preserve">The AA meets conditions described for a score of 0.50 or 0.70 (above). Additionally, off-site drift prevention or mitigation practices and/or techniques from Table 3 of TN 190-AGR-9 are implemented to meet a target index score of at least 20. 
</t>
  </si>
  <si>
    <t>AA is greater than 100' from any area treated with insecticides (including seed treatment).</t>
  </si>
  <si>
    <t xml:space="preserve">If &gt;25% of AA within 100' of treated areas.                                                  </t>
  </si>
  <si>
    <t xml:space="preserve">If &lt;25% of AA within 100' of treated areas. </t>
  </si>
  <si>
    <t xml:space="preserve">If &gt;25% of AA within 100' of treated areas.                                                         </t>
  </si>
  <si>
    <t>If &lt;25% of AA within 100' of treated areas.</t>
  </si>
  <si>
    <t>Direction/location:</t>
  </si>
  <si>
    <t>ROP 2 :</t>
  </si>
  <si>
    <t>ROP 3 :</t>
  </si>
  <si>
    <t>Q</t>
  </si>
  <si>
    <t>Long</t>
  </si>
  <si>
    <t>Milkweed absent in belt transects; however, individual milkweed stems present in the AA.</t>
  </si>
  <si>
    <t>Benchmark            Score</t>
  </si>
  <si>
    <t>Management Alternatives</t>
  </si>
  <si>
    <r>
      <t xml:space="preserve">Milkweed absent from belt transects                 </t>
    </r>
    <r>
      <rPr>
        <sz val="11"/>
        <color rgb="FF000000"/>
        <rFont val="Arial"/>
        <family val="2"/>
      </rPr>
      <t>and the AA.</t>
    </r>
  </si>
  <si>
    <t>1 – 250 stems per acre                                                                 (0 to 2.5 stems per transect).</t>
  </si>
  <si>
    <t>251 – 500 stems per acre                                    (2.5 to 5 stems per transect).</t>
  </si>
  <si>
    <t>501 – 2000 stems per acre                                  (5 to 20 stems per transect).</t>
  </si>
  <si>
    <t xml:space="preserve">&gt; 2000 stems per acre                                      (&gt;20 stems per transect). </t>
  </si>
  <si>
    <t>Decision maker can plant milkweed with the use of Conservation Practice(s): Conservation Cover (327), Range Planting (550), Riparian Herbaceous Buffer (390) and/or Field Border (387).</t>
  </si>
  <si>
    <t>Planned    Score</t>
  </si>
  <si>
    <t>ROP 1 :</t>
  </si>
  <si>
    <t>Belt-transect #1</t>
  </si>
  <si>
    <t>Belt-transect #2</t>
  </si>
  <si>
    <t>Belt-transect #3</t>
  </si>
  <si>
    <t>No</t>
  </si>
  <si>
    <t>Individual milkweed stem (s) present in the AA outside of the belt transect</t>
  </si>
  <si>
    <t xml:space="preserve">Yes  </t>
  </si>
  <si>
    <t>Avg</t>
  </si>
  <si>
    <t>Lat</t>
  </si>
  <si>
    <t>Dir</t>
  </si>
  <si>
    <t>&lt;1% average cover</t>
  </si>
  <si>
    <t>1.0 - 4.0 % average cover</t>
  </si>
  <si>
    <t>4.1 - 7.5 % average cover</t>
  </si>
  <si>
    <t>7.6 - 10.0 % average cover</t>
  </si>
  <si>
    <t>&gt;10 % average cover</t>
  </si>
  <si>
    <t>Decision maker can plant appropriate nectar species with the use of Conservation Cover (327), Range Planting (550), or other core conservation practice.</t>
  </si>
  <si>
    <t>Decision maker can use Conservation Practice(s); Early Successional Habitat Management (647), Prescribed Burning (338) and/or plantings (327, 550) to improve current conditions.</t>
  </si>
  <si>
    <t>Use Conservation Practice(s): Early Successional Habitat Management (647) or Prescribed Burning (338) to maintain or enhance current conditions.</t>
  </si>
  <si>
    <t>&lt; 2 average number of monarch nectaring forb species</t>
  </si>
  <si>
    <t>2 – 4 average number of monarch nectaring forb species</t>
  </si>
  <si>
    <t xml:space="preserve"> &gt; 4 average number of monarch nectaring forb species</t>
  </si>
  <si>
    <t>Decision maker can plant appropriate nectar species with the use of Conservation Cover (327) or Range Planting (550).</t>
  </si>
  <si>
    <t>Decision maker can use Conservation Practice(s); Prescribed Burning (338), Early Successional Habitat Management (647) and/or plantings to improve current conditions.</t>
  </si>
  <si>
    <t>Use Conservation Practice(s); Early Successional Habitat Management (647) or Prescribed Burning (338) to maintain or enhance current conditions.</t>
  </si>
  <si>
    <t>ROP 1: Belt-transect #1</t>
  </si>
  <si>
    <t>ROP 2: Belt-transect #2</t>
  </si>
  <si>
    <t>ROP 3: Belt-transect #3</t>
  </si>
  <si>
    <r>
      <t xml:space="preserve">Decision maker can use Conservation Practice(s): Early Successional Habitat Management (647) and/or Prescribed Burning (338) to </t>
    </r>
    <r>
      <rPr>
        <u/>
        <sz val="10"/>
        <color theme="1"/>
        <rFont val="Arial"/>
        <family val="2"/>
      </rPr>
      <t>improve</t>
    </r>
    <r>
      <rPr>
        <sz val="10"/>
        <color theme="1"/>
        <rFont val="Arial"/>
        <family val="2"/>
      </rPr>
      <t xml:space="preserve"> milkweed densities.</t>
    </r>
  </si>
  <si>
    <r>
      <t xml:space="preserve">Decision maker can use Conservation Practice(s); Early Successional Habitat Management (647) and/or Prescribed Burning (338) to </t>
    </r>
    <r>
      <rPr>
        <u/>
        <sz val="10"/>
        <color theme="1"/>
        <rFont val="Arial"/>
        <family val="2"/>
      </rPr>
      <t xml:space="preserve">maintain </t>
    </r>
    <r>
      <rPr>
        <sz val="10"/>
        <color theme="1"/>
        <rFont val="Arial"/>
        <family val="2"/>
      </rPr>
      <t>milkweed densities.</t>
    </r>
  </si>
  <si>
    <t>Apply the following formulas to determine Monarch Habitat Condition Scores (benchmark, planned, applied rating) and rate habitat according to the chart.  Scores may be improved by applying management alternatives as outlined in the individual Variable scoring tables above. The planned cumulative score must be “Excellent” to meet planning criteria AND neither the breeding nor nectaring score can be less than “Good” to meet planning criteria.</t>
  </si>
  <si>
    <t>0.00 - 0.25 = Poor</t>
  </si>
  <si>
    <t>0.26 - 0.49 = Fair</t>
  </si>
  <si>
    <t>0.75 - 1.00 = Excellent</t>
  </si>
  <si>
    <t>0.50 - 0.74 = Good</t>
  </si>
  <si>
    <t>Monarch Breeding Habitat Condition Score</t>
  </si>
  <si>
    <t>Formula</t>
  </si>
  <si>
    <t>Applied Rating</t>
  </si>
  <si>
    <t>Monarch Nectaring Habitat Condition Score</t>
  </si>
  <si>
    <t>Cumulative Monarch Habitat Condition Score</t>
  </si>
  <si>
    <t>Breeding          Nectaring</t>
  </si>
  <si>
    <t>Conservation Practices for Resource Concerns</t>
  </si>
  <si>
    <t>Habitat score of 0.5 or less, consider the following conservation practices.</t>
  </si>
  <si>
    <t>The following practices have been reviewed and approved by the NRCS Monarch Butterfly Habitat Development Project Working Group.</t>
  </si>
  <si>
    <t>CORE NATIONAL CONSERVATION PRACTICES</t>
  </si>
  <si>
    <t>314 – Brush management - The management or removal of woody (non- herbaceous or succulent) plants including those that are invasive and noxious.</t>
  </si>
  <si>
    <t>327 – Conservation Cover - Establishing and maintaining permanent vegetative cover.</t>
  </si>
  <si>
    <t>338 – Prescribed Burning - Controlled fire applied to a predetermined area.</t>
  </si>
  <si>
    <t>386 – Field Border - A strip of permanent vegetation established at the edge or around the perimeter of a field.</t>
  </si>
  <si>
    <t>511 – Forage Harvest Management ­ The timely cutting and removal of forages to maintain and/or improve wildlife habitat and desired plant communities.</t>
  </si>
  <si>
    <t>528 – Prescribed Grazing - Apply grazing to meet a vegetative objective.</t>
  </si>
  <si>
    <t>550 – Range Planting - Establishing and maintaining permanent vegetative cover to support grazing and wildlife.</t>
  </si>
  <si>
    <t>645 – Upland Wildlife Habitat Management - Provide and manage upland habitats and connectivity within the landscape for wildlife.</t>
  </si>
  <si>
    <t>647 – Early Successional Habitat Management/Development - Manage plant succession to develop and maintain early successional habitat to benefit desired wildlife and/or natural communities.</t>
  </si>
  <si>
    <t>FACILITATIVE NATIONAL CONSERVATION PRACTICES</t>
  </si>
  <si>
    <t>315 – Herbaceous Weed Control - The removal or control of herbaceous weeds including invasive, noxious and prohibited plants.</t>
  </si>
  <si>
    <t>382 – Fence - To provide a means to control of animals and people.</t>
  </si>
  <si>
    <t>394 – Fire Break - Permanent or temporary strip of vegetation to reduce the spread of wildfire and contain prescribed burns.</t>
  </si>
  <si>
    <t>516 – Livestock Pipeline - Provide livestock a source of water to facilitate Prescribed Grazing.</t>
  </si>
  <si>
    <t>533 – Pumping Plant - Provide livestock a source of water to facilitate Prescribed Grazing.</t>
  </si>
  <si>
    <t>561 – Heavy Use Area Protection - Provide stable, non-eroding surface to protect water source for livestock to facilitate Prescribed Grazing.</t>
  </si>
  <si>
    <t>595 – Integrated Pest Management - Prevent or mitigate off-site pesticide risks to soil, water, air, plants, animals and humans from drift and volatilization losses.</t>
  </si>
  <si>
    <t>614 – Watering Facility - Provide livestock a source of water to facilitate Prescribed Grazing.</t>
  </si>
  <si>
    <t>642 – Water Well – Provide livestock a source of water to facilitate Prescribed Grazing.</t>
  </si>
  <si>
    <t>644 – Wetland Wildlife Habitat Management - Retaining, developing or managing wetland habitat for wetland wildlife.</t>
  </si>
  <si>
    <t>666 – Forest Stand Improvement - The manipulation of species composition, stand structure and stocking by cutting or killing selected trees and understory vegetation.</t>
  </si>
  <si>
    <t>Both of the following are met:                                                                                                      i. A portion of the AA is located within 100' of areas treated with insecticides, AND                                   ii. No insecticide drift techniques can be assured.</t>
  </si>
  <si>
    <t xml:space="preserve">The following is met:                                                                                                                        A portion of the AA is treated with insecticides (including insecticidal seed treatments). (Stop the assessment and provide an overall rating of poor for the AA, no matter quality of habitat.)
</t>
  </si>
  <si>
    <t xml:space="preserve">Both of the following are met:                                                                                                      i.  A portion of the AA is located within 100' of areas treated with insecticides (e.g. cropland), AND                                                                                                                                                               ii. The AA is either (a) located where it is not downwind of the areas treated with insecticides, based on prevailing wind direction during the growing season or (b) insecticides are not applied when wind is blowing towards the AA, including situations when insecticidal seed-treated crops are being planted. </t>
  </si>
  <si>
    <t>AA treated with herbicides, OR weed management within the AA is inconsistent with the monarch Best Management Practices (BMPs) adopted by the state.</t>
  </si>
  <si>
    <t xml:space="preserve">A portion of the AA is located within 30' of areas treated with herbicides, AND weed management within the AA is consistent with the BMPs adopted by the state. </t>
  </si>
  <si>
    <t>The entire AA is greater than 100' from any area treated with herbicides, AND weed management is consistent with all applicable monarch Best Management Practices.</t>
  </si>
  <si>
    <t>Woody, noxious, and invasive species dominate at a density such that monarch habitat is mostly absent.</t>
  </si>
  <si>
    <t>Other herbaceous plant communities including open forest communities</t>
  </si>
  <si>
    <t>Excluded forests</t>
  </si>
  <si>
    <t xml:space="preserve">Forest areas that have very low potential as monarch habitat.  </t>
  </si>
  <si>
    <t>Select Appropriate Monarch Plant                       Community Type for AA</t>
  </si>
  <si>
    <r>
      <t>Vegetative Survey</t>
    </r>
    <r>
      <rPr>
        <b/>
        <sz val="10.5"/>
        <color rgb="FF000000"/>
        <rFont val="Arial"/>
        <family val="2"/>
      </rPr>
      <t xml:space="preserve">: </t>
    </r>
    <r>
      <rPr>
        <sz val="10.5"/>
        <color rgb="FF000000"/>
        <rFont val="Arial"/>
        <family val="2"/>
      </rPr>
      <t>Locate three Representative Observation Points (ROP) within each Assessment Area (AA), if size allows, and within each stretch a tape 72.6 foot (note location of starting point and direction below). Tally milkweed stems rooted within 3 feet of each side of the tape along the entire length (72.6’ x 6’ belt-transect). Within three 6’x6’ quadrats placed at the beginning of the 10, 40 and 60 foot marks on the tape, estimate percent cover and numbers of species of preferred monarch nectaring plants (refer to the monarch plant list and/or identification guide for preferred species).</t>
    </r>
  </si>
  <si>
    <t>Incorporate these best practices into your monarch butterfly habitat conservation plan:</t>
  </si>
  <si>
    <t>Use Approved Decision Support Tools</t>
  </si>
  <si>
    <t xml:space="preserve">Use the monarch butterfly wildlife habitat evaluation guide (Monarch WHEG) as a decision-support tool to inform the planning process, and to implement a monarch butterfly habitat plan. </t>
  </si>
  <si>
    <t>Use Time-of-Year Restrictions</t>
  </si>
  <si>
    <r>
      <t xml:space="preserve">Lands Identified as </t>
    </r>
    <r>
      <rPr>
        <i/>
        <u/>
        <sz val="11"/>
        <color theme="1"/>
        <rFont val="Arial"/>
        <family val="2"/>
      </rPr>
      <t>Good</t>
    </r>
    <r>
      <rPr>
        <u/>
        <sz val="11"/>
        <color theme="1"/>
        <rFont val="Arial"/>
        <family val="2"/>
      </rPr>
      <t xml:space="preserve"> or</t>
    </r>
    <r>
      <rPr>
        <i/>
        <u/>
        <sz val="11"/>
        <color theme="1"/>
        <rFont val="Arial"/>
        <family val="2"/>
      </rPr>
      <t xml:space="preserve"> Excellent</t>
    </r>
    <r>
      <rPr>
        <u/>
        <sz val="11"/>
        <color theme="1"/>
        <rFont val="Arial"/>
        <family val="2"/>
      </rPr>
      <t xml:space="preserve"> Monarch Habitat</t>
    </r>
    <r>
      <rPr>
        <sz val="11"/>
        <color theme="1"/>
        <rFont val="Arial"/>
        <family val="2"/>
      </rPr>
      <t xml:space="preserve">: The use of habitat rated as </t>
    </r>
    <r>
      <rPr>
        <i/>
        <sz val="11"/>
        <color theme="1"/>
        <rFont val="Arial"/>
        <family val="2"/>
      </rPr>
      <t xml:space="preserve">good </t>
    </r>
    <r>
      <rPr>
        <sz val="11"/>
        <color theme="1"/>
        <rFont val="Arial"/>
        <family val="2"/>
      </rPr>
      <t xml:space="preserve">or </t>
    </r>
    <r>
      <rPr>
        <i/>
        <sz val="11"/>
        <color theme="1"/>
        <rFont val="Arial"/>
        <family val="2"/>
      </rPr>
      <t>excellent</t>
    </r>
    <r>
      <rPr>
        <sz val="11"/>
        <color theme="1"/>
        <rFont val="Arial"/>
        <family val="2"/>
      </rPr>
      <t xml:space="preserve"> is expected to be high. Thus, the risk of mortality associated with disturbance is high in these areas. Minimize monarch mortality associated with normal farm and ranch management activities by minimizing disturbance during the period of the year when the habitat is in use by monarchs.</t>
    </r>
  </si>
  <si>
    <r>
      <t>Lands Identified as Poor or Fair Monarch Habitat</t>
    </r>
    <r>
      <rPr>
        <sz val="11"/>
        <color theme="1"/>
        <rFont val="Arial"/>
        <family val="2"/>
      </rPr>
      <t xml:space="preserve">: Adherence to time-of-year restrictions should not preclude activities being implemented to increase habitat quality on areas rated as </t>
    </r>
    <r>
      <rPr>
        <i/>
        <sz val="11"/>
        <color theme="1"/>
        <rFont val="Arial"/>
        <family val="2"/>
      </rPr>
      <t xml:space="preserve">poor </t>
    </r>
    <r>
      <rPr>
        <sz val="11"/>
        <color theme="1"/>
        <rFont val="Arial"/>
        <family val="2"/>
      </rPr>
      <t xml:space="preserve">or </t>
    </r>
    <r>
      <rPr>
        <i/>
        <sz val="11"/>
        <color theme="1"/>
        <rFont val="Arial"/>
        <family val="2"/>
      </rPr>
      <t>fair</t>
    </r>
    <r>
      <rPr>
        <sz val="11"/>
        <color theme="1"/>
        <rFont val="Arial"/>
        <family val="2"/>
      </rPr>
      <t xml:space="preserve">. </t>
    </r>
  </si>
  <si>
    <t>Look Before Acting</t>
  </si>
  <si>
    <t xml:space="preserve">Implementing and managing the plan consistent with an applicable time-of-year restriction ensures best outcomes. Journey North animation maps  (https://journeynorth.org/monarchs) are excellent predictors of when monarch butterflies will be in the area. </t>
  </si>
  <si>
    <r>
      <rPr>
        <b/>
        <sz val="11"/>
        <color theme="1"/>
        <rFont val="Arial"/>
        <family val="2"/>
      </rPr>
      <t xml:space="preserve">• Why? </t>
    </r>
    <r>
      <rPr>
        <sz val="11"/>
        <color theme="1"/>
        <rFont val="Arial"/>
        <family val="2"/>
      </rPr>
      <t xml:space="preserve">Curbing activities during peak breeding and migration periods is paramount to achieving best outcomes. Adhering to all applicable best practices in </t>
    </r>
    <r>
      <rPr>
        <i/>
        <sz val="11"/>
        <color theme="1"/>
        <rFont val="Arial"/>
        <family val="2"/>
      </rPr>
      <t xml:space="preserve">good </t>
    </r>
    <r>
      <rPr>
        <sz val="11"/>
        <color theme="1"/>
        <rFont val="Arial"/>
        <family val="2"/>
      </rPr>
      <t xml:space="preserve">or </t>
    </r>
    <r>
      <rPr>
        <i/>
        <sz val="11"/>
        <color theme="1"/>
        <rFont val="Arial"/>
        <family val="2"/>
      </rPr>
      <t xml:space="preserve">excellent </t>
    </r>
    <r>
      <rPr>
        <sz val="11"/>
        <color theme="1"/>
        <rFont val="Arial"/>
        <family val="2"/>
      </rPr>
      <t xml:space="preserve">habitat during a time-of-year restriction period helps avoid and minimize larval and adult mortality.  Research suggests that some land management activities (mowing or burning) within the time-of-year restriction period can be beneficial to monarchs if conducted strategically to assure that all habitat is not being impacted.  For example, a midsummer burn or mowing on a portion of the habitat, will result in younger milkweed plants with higher digestibility.  These plants are sought after for egg laying by late season gravid females.   </t>
    </r>
  </si>
  <si>
    <r>
      <t xml:space="preserve">• </t>
    </r>
    <r>
      <rPr>
        <b/>
        <sz val="11"/>
        <color theme="1"/>
        <rFont val="Arial"/>
        <family val="2"/>
      </rPr>
      <t xml:space="preserve">Why? </t>
    </r>
    <r>
      <rPr>
        <sz val="11"/>
        <color theme="1"/>
        <rFont val="Arial"/>
        <family val="2"/>
      </rPr>
      <t>The WHEG is The decision-support tool used by NRCS planners and their clients to identify habitat deficiencies, and then to identify alternatives available for monarch butterfly habitat improvement.</t>
    </r>
  </si>
  <si>
    <r>
      <rPr>
        <b/>
        <sz val="11"/>
        <color theme="1"/>
        <rFont val="Arial"/>
        <family val="2"/>
      </rPr>
      <t xml:space="preserve">• Why? </t>
    </r>
    <r>
      <rPr>
        <sz val="11"/>
        <color theme="1"/>
        <rFont val="Arial"/>
        <family val="2"/>
      </rPr>
      <t xml:space="preserve">Activities related to plan implementation or management in habitat with a WHEG rating of </t>
    </r>
    <r>
      <rPr>
        <i/>
        <sz val="11"/>
        <color theme="1"/>
        <rFont val="Arial"/>
        <family val="2"/>
      </rPr>
      <t xml:space="preserve">poor </t>
    </r>
    <r>
      <rPr>
        <sz val="11"/>
        <color theme="1"/>
        <rFont val="Arial"/>
        <family val="2"/>
      </rPr>
      <t xml:space="preserve">or </t>
    </r>
    <r>
      <rPr>
        <i/>
        <sz val="11"/>
        <color theme="1"/>
        <rFont val="Arial"/>
        <family val="2"/>
      </rPr>
      <t>fair</t>
    </r>
    <r>
      <rPr>
        <sz val="11"/>
        <color theme="1"/>
        <rFont val="Arial"/>
        <family val="2"/>
      </rPr>
      <t xml:space="preserve"> will have long-term beneficial effects that will more than replace any short-term monarch mortality resulting from the habitat improvement activities.</t>
    </r>
  </si>
  <si>
    <t xml:space="preserve">To the extent practicable, monitor the habitat for the presence of eggs and larvae before undertaking management activities. The Monarch Larva Monitoring Project provides an excellent monitoring protocol and online training (https://monarchlab.org/mlmp). It is especially important to conduct monitoring before undertaking activities within the time-of-year restriction period. </t>
  </si>
  <si>
    <t>Coordinate Activities with Neighbors</t>
  </si>
  <si>
    <t>To the extent practicable, use an adaptive, landscape approach by coordinating plan implementation and management activities with neighbors.</t>
  </si>
  <si>
    <t>Burning</t>
  </si>
  <si>
    <r>
      <t xml:space="preserve">When possible, implement prescribed burning on no more than 1/3 of the habitat, unless suitable monarch habitat exists nearby, or the WHEG rating is </t>
    </r>
    <r>
      <rPr>
        <i/>
        <sz val="11"/>
        <color theme="1"/>
        <rFont val="Arial"/>
        <family val="2"/>
      </rPr>
      <t xml:space="preserve">poor </t>
    </r>
    <r>
      <rPr>
        <sz val="11"/>
        <color theme="1"/>
        <rFont val="Arial"/>
        <family val="2"/>
      </rPr>
      <t xml:space="preserve">or </t>
    </r>
    <r>
      <rPr>
        <i/>
        <sz val="11"/>
        <color theme="1"/>
        <rFont val="Arial"/>
        <family val="2"/>
      </rPr>
      <t>fair</t>
    </r>
    <r>
      <rPr>
        <sz val="11"/>
        <color theme="1"/>
        <rFont val="Arial"/>
        <family val="2"/>
      </rPr>
      <t>.</t>
    </r>
  </si>
  <si>
    <t>When possible, allow fires to burn in a patchy, finger-like pattern within units.</t>
  </si>
  <si>
    <t>Grazing</t>
  </si>
  <si>
    <t xml:space="preserve">Monarch habitat should be fenced from grazed areas.  Short-term grazing can be used to target grasses, which can benefit forbs.  Monitor the area and move cattle when they begin to forage extensively on the forbs.  </t>
  </si>
  <si>
    <t>Herbicide Applications</t>
  </si>
  <si>
    <t>Herbicides are often an essential tool when establishing new monarch habitat.  Additionally, herbicides can be a viable management tool following planting and to manage established monarch habitat.</t>
  </si>
  <si>
    <t>Mowing and Haying</t>
  </si>
  <si>
    <t>Do not mow any area more than once every 4-5 years. Mow or hay no more than 1/3 of the habitat per year, and when possible leave patches. The use of individual plant treatment (IPT) to control invasion of woody plants may be required between mowing intervals.</t>
  </si>
  <si>
    <r>
      <rPr>
        <b/>
        <sz val="11"/>
        <color theme="1"/>
        <rFont val="Arial"/>
        <family val="2"/>
      </rPr>
      <t xml:space="preserve">• Why? </t>
    </r>
    <r>
      <rPr>
        <sz val="11"/>
        <color theme="1"/>
        <rFont val="Arial"/>
        <family val="2"/>
      </rPr>
      <t>Coordinating activities with neighbors may allow for a more effective approach to habitat development and management by staggering disturbances (e.g. mowing or burning) which will better assure successful monarch production in the immediate area.</t>
    </r>
  </si>
  <si>
    <r>
      <rPr>
        <b/>
        <sz val="11"/>
        <color theme="1"/>
        <rFont val="Arial"/>
        <family val="2"/>
      </rPr>
      <t>• Why?</t>
    </r>
    <r>
      <rPr>
        <sz val="11"/>
        <color theme="1"/>
        <rFont val="Arial"/>
        <family val="2"/>
      </rPr>
      <t xml:space="preserve">  Prescribed burning is a common management technique used to set back ecological succession and increase the abundance of milkweed and nectaring forbs. Restricting burning to a fraction of the habitat retains suitable habitat, promotes ecological heterogeneity, and promotes abundant breeding and nectaring resources.</t>
    </r>
  </si>
  <si>
    <r>
      <rPr>
        <b/>
        <sz val="11"/>
        <color theme="1"/>
        <rFont val="Arial"/>
        <family val="2"/>
      </rPr>
      <t xml:space="preserve">• Why?  </t>
    </r>
    <r>
      <rPr>
        <sz val="11"/>
        <color theme="1"/>
        <rFont val="Arial"/>
        <family val="2"/>
      </rPr>
      <t>Unburned patches of suitable habitat promote ecological heterogeneity and long-term benefits important to the monarch’s life cycle.</t>
    </r>
  </si>
  <si>
    <r>
      <rPr>
        <b/>
        <sz val="11"/>
        <color theme="1"/>
        <rFont val="Arial"/>
        <family val="2"/>
      </rPr>
      <t xml:space="preserve">• Why?  </t>
    </r>
    <r>
      <rPr>
        <sz val="11"/>
        <color theme="1"/>
        <rFont val="Arial"/>
        <family val="2"/>
      </rPr>
      <t>Many excellent monarch nectaring forbs are of higher digestibility than are grasses.  In these situations, livestock will target these high-quality forbs. Conversely, milkweed is avoided by livestock, and grazing stands of milkweed will have little impact on reproductive habitat. Through a prescribed grazing plan, with monarch butterflies as a consideration, higher quality habitat may be achieved.</t>
    </r>
  </si>
  <si>
    <r>
      <rPr>
        <b/>
        <sz val="11"/>
        <color theme="1"/>
        <rFont val="Arial"/>
        <family val="2"/>
      </rPr>
      <t xml:space="preserve">• Why? </t>
    </r>
    <r>
      <rPr>
        <sz val="11"/>
        <color theme="1"/>
        <rFont val="Arial"/>
        <family val="2"/>
      </rPr>
      <t>Broadcast application of herbicides is often the most cost-effective and efficient way to prepare existing stands to high quality, species-rich monarch habitat. Depending on the existing cover, aggressive treatment may be necessary. After establishment, individual plant treatment (IPT) can be used to control noxious and invasive species.  If grass becomes too dense, the use of grass specific herbicides (graminicides) can be used to release the forb component.</t>
    </r>
  </si>
  <si>
    <t>Mow at 12-16 inches, but not less than 8 inches.  When practical defer mowing until after fall migration.</t>
  </si>
  <si>
    <t>Tillage</t>
  </si>
  <si>
    <t>Shallow-till no more than 1/2 of the habitat per year, if possible. Leave patches of untilled habitat for the entire year.</t>
  </si>
  <si>
    <t>Useful Resources:</t>
  </si>
  <si>
    <r>
      <rPr>
        <b/>
        <sz val="11"/>
        <color theme="1"/>
        <rFont val="Arial"/>
        <family val="2"/>
      </rPr>
      <t xml:space="preserve">• Why? </t>
    </r>
    <r>
      <rPr>
        <sz val="11"/>
        <color theme="1"/>
        <rFont val="Arial"/>
        <family val="2"/>
      </rPr>
      <t xml:space="preserve"> Mowing benefits monarch habitat because it somewhat replicates disturbance and stimulates new plant growth. Increasing mowing height retains more standing biomass and reduces temporal loss of milkweed and nectar resources.  If the objective is to control woody species, mowing lower than an 8-inch height should be considered.</t>
    </r>
  </si>
  <si>
    <r>
      <t xml:space="preserve">• Why?  </t>
    </r>
    <r>
      <rPr>
        <sz val="11"/>
        <color theme="1"/>
        <rFont val="Arial"/>
        <family val="2"/>
      </rPr>
      <t xml:space="preserve">Mowing and haying are common management techniques used to set back ecological succession and control invasion of woody plants. Mowing too often (more than once every 4-5 years) will favor the grass component in the habitat and will reduce monarch nectar plants (forbs).  Limiting this activity to no more than 1/3 of the monarch habitat in the area, promotes ecological heterogeneity, and promotes abundant breeding and nectaring resources each year.  </t>
    </r>
  </si>
  <si>
    <r>
      <rPr>
        <b/>
        <sz val="11"/>
        <color theme="1"/>
        <rFont val="Arial"/>
        <family val="2"/>
      </rPr>
      <t xml:space="preserve">• Why?  </t>
    </r>
    <r>
      <rPr>
        <sz val="11"/>
        <color theme="1"/>
        <rFont val="Arial"/>
        <family val="2"/>
      </rPr>
      <t>Use of a tillage tool such as a disk to break the sod and stir the soil surface to a shallow depth is a common management technique used to set back ecological succession. Tilling a limited portion of the site retains some suitable habitat, promotes ecological heterogeneity, and promotes abundant breeding and nectaring resources. Mowing, burning, grazing or haying may be needed prior to tillage if equipment is not heavy enough to penetrate existing sod.  For habitat with the primary purpose of providing reproductive habitat (milkweed), late-season tillage is an excellent tool to increase the density of common milkweed (</t>
    </r>
    <r>
      <rPr>
        <i/>
        <sz val="11"/>
        <color theme="1"/>
        <rFont val="Arial"/>
        <family val="2"/>
      </rPr>
      <t>Asclepias syriaca</t>
    </r>
    <r>
      <rPr>
        <sz val="11"/>
        <color theme="1"/>
        <rFont val="Arial"/>
        <family val="2"/>
      </rPr>
      <t>) the following year.</t>
    </r>
  </si>
  <si>
    <t>• Real-time peak migration tracking.</t>
  </si>
  <si>
    <r>
      <rPr>
        <b/>
        <sz val="11"/>
        <color theme="1"/>
        <rFont val="Arial"/>
        <family val="2"/>
      </rPr>
      <t xml:space="preserve">• Why? </t>
    </r>
    <r>
      <rPr>
        <sz val="11"/>
        <color theme="1"/>
        <rFont val="Arial"/>
        <family val="2"/>
      </rPr>
      <t xml:space="preserve">It is not difficult to perform a rapid assessment to detect the presence of monarch eggs and larvae. Foregoing activities (plan implementation or management) until eggs and larvae are absent or in low abundance can greatly minimize mortality and thereby balance short-term adverse with long-term beneficial effects. Monitoring for such adaptive management is an option under NRCS Conservation Practice Standard (645): Upland Wildlife Habitat Management.  </t>
    </r>
  </si>
  <si>
    <t>• Monitoring protocol, online-training and datasheets.</t>
  </si>
  <si>
    <t>Habitat Condition Rating *</t>
  </si>
  <si>
    <t>390 – Riparian Herbaceous Cover ­ Restore, improve or maintain desired plant community within the transition zone between upland and aquatic habitats.</t>
  </si>
  <si>
    <t>Factor (s)</t>
  </si>
  <si>
    <t xml:space="preserve">* Verify all appropriate boxes marked "X" on standard approach pages 1 to 4 </t>
  </si>
  <si>
    <t>Woody, noxious, and invasive species           dominate</t>
  </si>
  <si>
    <r>
      <rPr>
        <b/>
        <sz val="12"/>
        <color theme="0"/>
        <rFont val="Arial"/>
        <family val="2"/>
      </rPr>
      <t xml:space="preserve">  RAPID SCREENING:</t>
    </r>
    <r>
      <rPr>
        <sz val="12"/>
        <color theme="0"/>
        <rFont val="Arial"/>
        <family val="2"/>
      </rPr>
      <t xml:space="preserve"> HABITAT SCREENING OF LOW VALUE PLANT COMMUNITIES</t>
    </r>
  </si>
  <si>
    <t>No. milkweed stems:</t>
  </si>
  <si>
    <t>Cover (%):</t>
  </si>
  <si>
    <t>Richness (no. spp.)</t>
  </si>
  <si>
    <t>Use this Standard Approach for (i) habitat assessment and conservation planning if the Benchmark Condition was not determined to be N/A or POOR with the Rapid Screening on page 1, and (ii) to determine an applied score if desired.</t>
  </si>
  <si>
    <t xml:space="preserve">Weed management is consistent with all applicable BMPs adopted by the state, AND the entire AA is located more than 30' from areas treated herbicides, AND some portions of the AA are located within 100' of areas treated with herbicides. </t>
  </si>
  <si>
    <t>AA meets the requirement for 0.3 (immediately above), AND the Client agrees to implement off-site drift prevention or mitigation practices and/or techniques from Table 3 of TN 190-AGR-9 totaling an index score of at least 20.</t>
  </si>
  <si>
    <t xml:space="preserve">AA meets all conditions described  for a score of 0.5 (immediately above), AND the Client agrees to implement off-site drift prevention or mitigation practices and/or techniques from Table 3 of TN 190-AGR-9 totaling an index score of at least 20. </t>
  </si>
  <si>
    <t>Journey North Interactive Maps (https://maps.journeynorth.org/)</t>
  </si>
  <si>
    <t>Integrated Monarch Monitoring Program (https://monarchlab.org/mlmp/training/online-training)</t>
  </si>
  <si>
    <r>
      <rPr>
        <b/>
        <sz val="14"/>
        <color rgb="FF000000"/>
        <rFont val="Arial"/>
        <family val="2"/>
      </rPr>
      <t xml:space="preserve">V </t>
    </r>
    <r>
      <rPr>
        <vertAlign val="superscript"/>
        <sz val="14"/>
        <color rgb="FF000000"/>
        <rFont val="Arial"/>
        <family val="2"/>
      </rPr>
      <t>WM</t>
    </r>
    <r>
      <rPr>
        <b/>
        <vertAlign val="superscript"/>
        <sz val="7.3"/>
        <color rgb="FF000000"/>
        <rFont val="Arial"/>
        <family val="2"/>
      </rPr>
      <t xml:space="preserve"> </t>
    </r>
    <r>
      <rPr>
        <b/>
        <sz val="11"/>
        <color rgb="FF000000"/>
        <rFont val="Arial"/>
        <family val="2"/>
      </rPr>
      <t>: Weed Management</t>
    </r>
  </si>
  <si>
    <r>
      <rPr>
        <b/>
        <sz val="14"/>
        <color rgb="FF000000"/>
        <rFont val="Arial"/>
        <family val="2"/>
      </rPr>
      <t xml:space="preserve">   V </t>
    </r>
    <r>
      <rPr>
        <vertAlign val="superscript"/>
        <sz val="14"/>
        <color rgb="FF000000"/>
        <rFont val="Arial"/>
        <family val="2"/>
      </rPr>
      <t>IR</t>
    </r>
    <r>
      <rPr>
        <b/>
        <vertAlign val="superscript"/>
        <sz val="14"/>
        <color rgb="FF000000"/>
        <rFont val="Arial"/>
        <family val="2"/>
      </rPr>
      <t xml:space="preserve"> </t>
    </r>
    <r>
      <rPr>
        <b/>
        <sz val="14"/>
        <color rgb="FF000000"/>
        <rFont val="Arial"/>
        <family val="2"/>
      </rPr>
      <t xml:space="preserve">: </t>
    </r>
    <r>
      <rPr>
        <b/>
        <sz val="11"/>
        <color rgb="FF000000"/>
        <rFont val="Arial"/>
        <family val="2"/>
      </rPr>
      <t>Insecticide Risk Condition</t>
    </r>
  </si>
  <si>
    <r>
      <rPr>
        <b/>
        <sz val="14"/>
        <color rgb="FF000000"/>
        <rFont val="Arial"/>
        <family val="2"/>
      </rPr>
      <t xml:space="preserve">V </t>
    </r>
    <r>
      <rPr>
        <vertAlign val="superscript"/>
        <sz val="14"/>
        <color rgb="FF000000"/>
        <rFont val="Arial"/>
        <family val="2"/>
      </rPr>
      <t>MD</t>
    </r>
    <r>
      <rPr>
        <b/>
        <vertAlign val="superscript"/>
        <sz val="11"/>
        <color rgb="FF000000"/>
        <rFont val="Arial"/>
        <family val="2"/>
      </rPr>
      <t xml:space="preserve"> </t>
    </r>
    <r>
      <rPr>
        <b/>
        <sz val="11"/>
        <color rgb="FF000000"/>
        <rFont val="Arial"/>
        <family val="2"/>
      </rPr>
      <t>: Average Milkweed Stem                     Density Per Acre</t>
    </r>
  </si>
  <si>
    <r>
      <rPr>
        <b/>
        <sz val="14"/>
        <color rgb="FF000000"/>
        <rFont val="Arial"/>
        <family val="2"/>
      </rPr>
      <t xml:space="preserve">V </t>
    </r>
    <r>
      <rPr>
        <vertAlign val="superscript"/>
        <sz val="14"/>
        <color rgb="FF000000"/>
        <rFont val="Arial"/>
        <family val="2"/>
      </rPr>
      <t>FC</t>
    </r>
    <r>
      <rPr>
        <b/>
        <vertAlign val="superscript"/>
        <sz val="14"/>
        <color rgb="FF000000"/>
        <rFont val="Arial"/>
        <family val="2"/>
      </rPr>
      <t xml:space="preserve"> </t>
    </r>
    <r>
      <rPr>
        <b/>
        <sz val="14"/>
        <color rgb="FF000000"/>
        <rFont val="Arial"/>
        <family val="2"/>
      </rPr>
      <t>:</t>
    </r>
    <r>
      <rPr>
        <b/>
        <sz val="11"/>
        <color rgb="FF000000"/>
        <rFont val="Arial"/>
        <family val="2"/>
      </rPr>
      <t xml:space="preserve"> Average Monarch Nectaring Forb Cover within the AA</t>
    </r>
  </si>
  <si>
    <r>
      <rPr>
        <b/>
        <sz val="14"/>
        <color rgb="FF000000"/>
        <rFont val="Arial"/>
        <family val="2"/>
      </rPr>
      <t xml:space="preserve">V </t>
    </r>
    <r>
      <rPr>
        <vertAlign val="superscript"/>
        <sz val="14"/>
        <color rgb="FF000000"/>
        <rFont val="Arial"/>
        <family val="2"/>
      </rPr>
      <t>FR</t>
    </r>
    <r>
      <rPr>
        <b/>
        <vertAlign val="superscript"/>
        <sz val="14"/>
        <color rgb="FF000000"/>
        <rFont val="Arial"/>
        <family val="2"/>
      </rPr>
      <t xml:space="preserve"> </t>
    </r>
    <r>
      <rPr>
        <b/>
        <sz val="14"/>
        <color rgb="FF000000"/>
        <rFont val="Arial"/>
        <family val="2"/>
      </rPr>
      <t xml:space="preserve">: </t>
    </r>
    <r>
      <rPr>
        <b/>
        <sz val="11"/>
        <color rgb="FF000000"/>
        <rFont val="Arial"/>
        <family val="2"/>
      </rPr>
      <t>Average Number of Monarch Nectaring Forb Species Per Transect</t>
    </r>
  </si>
  <si>
    <r>
      <t xml:space="preserve">V </t>
    </r>
    <r>
      <rPr>
        <u/>
        <vertAlign val="superscript"/>
        <sz val="11"/>
        <color theme="1"/>
        <rFont val="Arial"/>
        <family val="2"/>
      </rPr>
      <t>IR</t>
    </r>
    <r>
      <rPr>
        <u/>
        <sz val="11"/>
        <color theme="1"/>
        <rFont val="Arial"/>
        <family val="2"/>
      </rPr>
      <t xml:space="preserve"> + V </t>
    </r>
    <r>
      <rPr>
        <u/>
        <vertAlign val="superscript"/>
        <sz val="11"/>
        <color theme="1"/>
        <rFont val="Arial"/>
        <family val="2"/>
      </rPr>
      <t>WM</t>
    </r>
    <r>
      <rPr>
        <u/>
        <sz val="11"/>
        <color theme="1"/>
        <rFont val="Arial"/>
        <family val="2"/>
      </rPr>
      <t xml:space="preserve"> + 3V </t>
    </r>
    <r>
      <rPr>
        <u/>
        <vertAlign val="superscript"/>
        <sz val="11"/>
        <color theme="1"/>
        <rFont val="Arial"/>
        <family val="2"/>
      </rPr>
      <t>MD</t>
    </r>
  </si>
  <si>
    <r>
      <t xml:space="preserve">V </t>
    </r>
    <r>
      <rPr>
        <u/>
        <vertAlign val="superscript"/>
        <sz val="11"/>
        <color theme="1"/>
        <rFont val="Arial"/>
        <family val="2"/>
      </rPr>
      <t>IR</t>
    </r>
    <r>
      <rPr>
        <u/>
        <sz val="11"/>
        <color theme="1"/>
        <rFont val="Arial"/>
        <family val="2"/>
      </rPr>
      <t xml:space="preserve"> + V </t>
    </r>
    <r>
      <rPr>
        <u/>
        <vertAlign val="superscript"/>
        <sz val="11"/>
        <color theme="1"/>
        <rFont val="Arial"/>
        <family val="2"/>
      </rPr>
      <t>WM</t>
    </r>
    <r>
      <rPr>
        <u/>
        <sz val="11"/>
        <color theme="1"/>
        <rFont val="Arial"/>
        <family val="2"/>
      </rPr>
      <t xml:space="preserve"> + 3V </t>
    </r>
    <r>
      <rPr>
        <u/>
        <vertAlign val="superscript"/>
        <sz val="11"/>
        <color theme="1"/>
        <rFont val="Arial"/>
        <family val="2"/>
      </rPr>
      <t xml:space="preserve">FC </t>
    </r>
    <r>
      <rPr>
        <u/>
        <sz val="11"/>
        <color theme="1"/>
        <rFont val="Arial"/>
        <family val="2"/>
      </rPr>
      <t xml:space="preserve">+ V </t>
    </r>
    <r>
      <rPr>
        <u/>
        <vertAlign val="superscript"/>
        <sz val="11"/>
        <color theme="1"/>
        <rFont val="Arial"/>
        <family val="2"/>
      </rPr>
      <t>FR</t>
    </r>
  </si>
  <si>
    <t>Score              Score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</si>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</sst>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i/>
      <sz val="10"/>
      <color rgb="FF000000"/>
      <name val="Arial"/>
      <family val="2"/>
    </font>
    <font>
      <sz val="10"/>
      <color rgb="FF000000"/>
      <name val="Arial"/>
      <family val="2"/>
    </font>
    <font>
      <b/>
      <sz val="10"/>
      <color rgb="FF000000"/>
      <name val="Arial"/>
      <family val="2"/>
    </font>
    <font>
      <b/>
      <sz val="14"/>
      <color theme="1"/>
      <name val="Arial"/>
      <family val="2"/>
    </font>
    <font>
      <sz val="11"/>
      <color theme="1"/>
      <name val="Arial"/>
      <family val="2"/>
    </font>
    <font>
      <sz val="11"/>
      <color theme="0"/>
      <name val="Arial"/>
      <family val="2"/>
    </font>
    <font>
      <sz val="12"/>
      <color theme="0"/>
      <name val="Arial"/>
      <family val="2"/>
    </font>
    <font>
      <b/>
      <sz val="11"/>
      <color theme="1"/>
      <name val="Arial"/>
      <family val="2"/>
    </font>
    <font>
      <b/>
      <i/>
      <sz val="11"/>
      <color theme="1"/>
      <name val="Arial"/>
      <family val="2"/>
    </font>
    <font>
      <b/>
      <sz val="12"/>
      <color theme="0"/>
      <name val="Arial"/>
      <family val="2"/>
    </font>
    <font>
      <b/>
      <sz val="11"/>
      <color rgb="FF000000"/>
      <name val="Arial"/>
      <family val="2"/>
    </font>
    <font>
      <b/>
      <vertAlign val="superscript"/>
      <sz val="7.3"/>
      <color rgb="FF000000"/>
      <name val="Arial"/>
      <family val="2"/>
    </font>
    <font>
      <b/>
      <sz val="9"/>
      <color rgb="FF000000"/>
      <name val="Arial"/>
      <family val="2"/>
    </font>
    <font>
      <sz val="10"/>
      <color rgb="FF221F1F"/>
      <name val="Arial"/>
      <family val="2"/>
    </font>
    <font>
      <b/>
      <sz val="12"/>
      <color theme="1"/>
      <name val="Arial"/>
      <family val="2"/>
    </font>
    <font>
      <sz val="10"/>
      <color rgb="FF000000"/>
      <name val="Calibri"/>
      <family val="2"/>
      <scheme val="minor"/>
    </font>
    <font>
      <sz val="10"/>
      <color rgb="FF000000"/>
      <name val="Symbol"/>
      <family val="1"/>
      <charset val="2"/>
    </font>
    <font>
      <sz val="12"/>
      <name val="Arial"/>
      <family val="2"/>
    </font>
    <font>
      <sz val="10"/>
      <name val="Arial"/>
      <family val="2"/>
    </font>
    <font>
      <sz val="11"/>
      <name val="Arial"/>
      <family val="2"/>
    </font>
    <font>
      <b/>
      <sz val="12"/>
      <color rgb="FF000000"/>
      <name val="Arial"/>
      <family val="2"/>
    </font>
    <font>
      <b/>
      <sz val="10"/>
      <color rgb="FFFFFFFF"/>
      <name val="Arial"/>
      <family val="2"/>
    </font>
    <font>
      <sz val="11"/>
      <color rgb="FF000000"/>
      <name val="Arial"/>
      <family val="2"/>
    </font>
    <font>
      <sz val="11"/>
      <color rgb="FF221F1F"/>
      <name val="Arial"/>
      <family val="2"/>
    </font>
    <font>
      <b/>
      <u/>
      <sz val="11"/>
      <color rgb="FF000000"/>
      <name val="Arial"/>
      <family val="2"/>
    </font>
    <font>
      <u/>
      <sz val="11"/>
      <color theme="1"/>
      <name val="Arial"/>
      <family val="2"/>
    </font>
    <font>
      <sz val="9"/>
      <color rgb="FF000000"/>
      <name val="Arial"/>
      <family val="2"/>
    </font>
    <font>
      <b/>
      <sz val="10"/>
      <name val="Arial"/>
      <family val="2"/>
    </font>
    <font>
      <sz val="10"/>
      <color theme="1"/>
      <name val="Arial"/>
      <family val="2"/>
    </font>
    <font>
      <b/>
      <vertAlign val="superscript"/>
      <sz val="11"/>
      <color rgb="FF000000"/>
      <name val="Arial"/>
      <family val="2"/>
    </font>
    <font>
      <u/>
      <sz val="10"/>
      <color theme="1"/>
      <name val="Arial"/>
      <family val="2"/>
    </font>
    <font>
      <u/>
      <vertAlign val="superscript"/>
      <sz val="11"/>
      <color theme="1"/>
      <name val="Arial"/>
      <family val="2"/>
    </font>
    <font>
      <b/>
      <u/>
      <sz val="10.5"/>
      <color rgb="FF000000"/>
      <name val="Arial"/>
      <family val="2"/>
    </font>
    <font>
      <b/>
      <sz val="10.5"/>
      <color rgb="FF000000"/>
      <name val="Arial"/>
      <family val="2"/>
    </font>
    <font>
      <sz val="10.5"/>
      <color rgb="FF000000"/>
      <name val="Arial"/>
      <family val="2"/>
    </font>
    <font>
      <b/>
      <i/>
      <sz val="14"/>
      <color theme="1"/>
      <name val="Arial"/>
      <family val="2"/>
    </font>
    <font>
      <b/>
      <sz val="11"/>
      <color rgb="FF006FC0"/>
      <name val="Arial"/>
      <family val="2"/>
    </font>
    <font>
      <sz val="15"/>
      <color theme="1"/>
      <name val="Arial"/>
      <family val="2"/>
    </font>
    <font>
      <i/>
      <u/>
      <sz val="11"/>
      <color theme="1"/>
      <name val="Arial"/>
      <family val="2"/>
    </font>
    <font>
      <i/>
      <sz val="11"/>
      <color theme="1"/>
      <name val="Arial"/>
      <family val="2"/>
    </font>
    <font>
      <u/>
      <sz val="11"/>
      <color theme="10"/>
      <name val="Calibri"/>
      <family val="2"/>
      <scheme val="minor"/>
    </font>
    <font>
      <b/>
      <sz val="11"/>
      <color rgb="FF0070C0"/>
      <name val="Arial"/>
      <family val="2"/>
    </font>
    <font>
      <sz val="12"/>
      <color theme="1"/>
      <name val="Arial"/>
      <family val="2"/>
    </font>
    <font>
      <b/>
      <i/>
      <sz val="13"/>
      <color theme="1"/>
      <name val="Arial"/>
      <family val="2"/>
    </font>
    <font>
      <sz val="11.5"/>
      <color theme="0"/>
      <name val="Arial"/>
      <family val="2"/>
    </font>
    <font>
      <sz val="7"/>
      <color theme="1"/>
      <name val="Arial"/>
      <family val="2"/>
    </font>
    <font>
      <b/>
      <sz val="14"/>
      <color rgb="FF000000"/>
      <name val="Arial"/>
      <family val="2"/>
    </font>
    <font>
      <b/>
      <vertAlign val="superscript"/>
      <sz val="14"/>
      <color rgb="FF000000"/>
      <name val="Arial"/>
      <family val="2"/>
    </font>
    <font>
      <sz val="11"/>
      <color theme="10"/>
      <name val="Arial"/>
      <family val="2"/>
    </font>
    <font>
      <vertAlign val="superscript"/>
      <sz val="14"/>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FD60B"/>
        <bgColor indexed="64"/>
      </patternFill>
    </fill>
    <fill>
      <patternFill patternType="solid">
        <fgColor rgb="FFFFFFFF"/>
        <bgColor indexed="64"/>
      </patternFill>
    </fill>
    <fill>
      <patternFill patternType="solid">
        <fgColor rgb="FF9ACA3C"/>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top style="thin">
        <color indexed="64"/>
      </top>
      <bottom style="thin">
        <color indexed="64"/>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41" fillId="0" borderId="0" applyNumberFormat="0" applyFill="0" applyBorder="0" applyAlignment="0" applyProtection="0"/>
  </cellStyleXfs>
  <cellXfs count="533">
    <xf numFmtId="0" fontId="0" fillId="0" borderId="0" xfId="0"/>
    <xf numFmtId="0" fontId="0" fillId="2" borderId="0" xfId="0" applyFill="1"/>
    <xf numFmtId="0" fontId="0" fillId="2" borderId="0" xfId="0" applyFill="1" applyBorder="1"/>
    <xf numFmtId="0" fontId="0" fillId="0" borderId="0" xfId="0" applyFill="1"/>
    <xf numFmtId="0" fontId="0" fillId="0" borderId="0" xfId="0" applyFill="1" applyBorder="1"/>
    <xf numFmtId="0" fontId="5" fillId="2" borderId="0" xfId="0" applyFont="1" applyFill="1" applyProtection="1"/>
    <xf numFmtId="0" fontId="5" fillId="0" borderId="0" xfId="0" applyFont="1" applyProtection="1"/>
    <xf numFmtId="0" fontId="5" fillId="2" borderId="0" xfId="0" applyFont="1" applyFill="1" applyAlignment="1" applyProtection="1">
      <alignment wrapText="1"/>
    </xf>
    <xf numFmtId="0" fontId="5" fillId="0" borderId="0" xfId="0" applyFont="1" applyAlignment="1" applyProtection="1">
      <alignment wrapText="1"/>
    </xf>
    <xf numFmtId="0" fontId="6" fillId="2" borderId="0" xfId="0" applyFont="1" applyFill="1" applyBorder="1" applyProtection="1"/>
    <xf numFmtId="0" fontId="5" fillId="2" borderId="3" xfId="0" applyFont="1" applyFill="1" applyBorder="1" applyAlignment="1" applyProtection="1">
      <alignment horizontal="center"/>
    </xf>
    <xf numFmtId="0" fontId="8" fillId="2" borderId="3" xfId="0" applyFont="1" applyFill="1" applyBorder="1" applyProtection="1"/>
    <xf numFmtId="0" fontId="5" fillId="2" borderId="3" xfId="0" applyFont="1" applyFill="1" applyBorder="1" applyProtection="1"/>
    <xf numFmtId="0" fontId="5" fillId="2" borderId="11" xfId="0" applyFont="1" applyFill="1" applyBorder="1" applyAlignment="1" applyProtection="1">
      <alignment horizontal="center" vertical="center"/>
    </xf>
    <xf numFmtId="0" fontId="5" fillId="2" borderId="0" xfId="0" applyFont="1" applyFill="1" applyBorder="1" applyProtection="1"/>
    <xf numFmtId="0" fontId="5" fillId="2" borderId="4" xfId="0" applyFont="1" applyFill="1" applyBorder="1" applyProtection="1"/>
    <xf numFmtId="0" fontId="2" fillId="2" borderId="11" xfId="0" applyFont="1" applyFill="1" applyBorder="1" applyAlignment="1" applyProtection="1">
      <alignment vertical="center" wrapText="1"/>
    </xf>
    <xf numFmtId="0" fontId="5" fillId="2" borderId="5" xfId="0" applyFont="1" applyFill="1" applyBorder="1" applyAlignment="1" applyProtection="1">
      <alignment horizontal="center" vertical="center"/>
    </xf>
    <xf numFmtId="0" fontId="5" fillId="2" borderId="6" xfId="0" applyFont="1" applyFill="1" applyBorder="1" applyProtection="1"/>
    <xf numFmtId="0" fontId="3" fillId="2" borderId="11" xfId="0" applyFont="1" applyFill="1" applyBorder="1" applyAlignment="1" applyProtection="1">
      <alignment vertical="center"/>
    </xf>
    <xf numFmtId="0" fontId="3" fillId="2" borderId="0" xfId="0" applyFont="1" applyFill="1" applyBorder="1" applyAlignment="1" applyProtection="1">
      <alignment vertical="center"/>
    </xf>
    <xf numFmtId="0" fontId="2" fillId="2" borderId="0" xfId="0" applyFont="1" applyFill="1" applyBorder="1" applyAlignment="1" applyProtection="1">
      <alignment vertical="top" wrapText="1"/>
    </xf>
    <xf numFmtId="0" fontId="2" fillId="2" borderId="8" xfId="0" applyFont="1" applyFill="1" applyBorder="1" applyAlignment="1" applyProtection="1">
      <alignment vertical="top" wrapText="1"/>
    </xf>
    <xf numFmtId="0" fontId="5"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 fillId="2" borderId="0"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6" xfId="0" applyFont="1" applyFill="1" applyBorder="1" applyAlignment="1" applyProtection="1">
      <alignment vertical="top" wrapText="1"/>
    </xf>
    <xf numFmtId="0" fontId="2" fillId="2" borderId="7" xfId="0" applyFont="1" applyFill="1" applyBorder="1" applyAlignment="1" applyProtection="1">
      <alignment vertical="top" wrapText="1"/>
    </xf>
    <xf numFmtId="0" fontId="5" fillId="2" borderId="3" xfId="0" applyFont="1" applyFill="1" applyBorder="1" applyAlignment="1" applyProtection="1">
      <alignment horizontal="center" vertical="center"/>
    </xf>
    <xf numFmtId="0" fontId="5" fillId="2" borderId="11" xfId="0" applyFont="1" applyFill="1" applyBorder="1" applyProtection="1"/>
    <xf numFmtId="0" fontId="5" fillId="2" borderId="5" xfId="0" applyFont="1" applyFill="1" applyBorder="1" applyProtection="1"/>
    <xf numFmtId="0" fontId="5"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xf>
    <xf numFmtId="0" fontId="20" fillId="2" borderId="0" xfId="0" applyFont="1" applyFill="1" applyProtection="1"/>
    <xf numFmtId="0" fontId="7" fillId="2" borderId="0" xfId="0" applyFont="1" applyFill="1" applyBorder="1" applyAlignment="1" applyProtection="1">
      <alignment horizontal="left" vertical="center"/>
    </xf>
    <xf numFmtId="0" fontId="18" fillId="2" borderId="0" xfId="0" applyFont="1" applyFill="1" applyBorder="1" applyAlignment="1" applyProtection="1">
      <alignment vertical="center"/>
    </xf>
    <xf numFmtId="0" fontId="7" fillId="2" borderId="0" xfId="0" applyFont="1" applyFill="1" applyBorder="1" applyAlignment="1" applyProtection="1">
      <alignment vertical="center"/>
    </xf>
    <xf numFmtId="0" fontId="18"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5" fillId="0" borderId="0" xfId="0" applyFont="1" applyFill="1" applyBorder="1" applyProtection="1"/>
    <xf numFmtId="0" fontId="2" fillId="2" borderId="0" xfId="0" applyFont="1" applyFill="1" applyAlignment="1" applyProtection="1">
      <alignment horizontal="left" vertical="center" wrapText="1"/>
    </xf>
    <xf numFmtId="0" fontId="19"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left" vertical="center" wrapText="1"/>
    </xf>
    <xf numFmtId="0" fontId="5" fillId="2" borderId="0" xfId="0" applyFont="1" applyFill="1" applyAlignment="1" applyProtection="1"/>
    <xf numFmtId="0" fontId="3" fillId="2" borderId="0" xfId="0" applyFont="1" applyFill="1" applyBorder="1" applyAlignment="1" applyProtection="1">
      <alignment horizontal="center" vertical="center" wrapText="1"/>
    </xf>
    <xf numFmtId="0" fontId="20" fillId="0" borderId="0" xfId="0" applyFont="1" applyFill="1" applyBorder="1" applyProtection="1"/>
    <xf numFmtId="0" fontId="8" fillId="2" borderId="0" xfId="0" applyFont="1" applyFill="1" applyBorder="1" applyAlignment="1" applyProtection="1">
      <alignment horizontal="center" vertical="center"/>
    </xf>
    <xf numFmtId="0" fontId="5" fillId="2" borderId="2" xfId="0" applyFont="1" applyFill="1" applyBorder="1" applyProtection="1"/>
    <xf numFmtId="0" fontId="14" fillId="2" borderId="11" xfId="0" applyFont="1" applyFill="1" applyBorder="1" applyAlignment="1" applyProtection="1">
      <alignment vertical="center" wrapText="1"/>
    </xf>
    <xf numFmtId="0" fontId="14" fillId="2" borderId="11"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5" fillId="2" borderId="2" xfId="0" applyFont="1" applyFill="1" applyBorder="1" applyAlignment="1" applyProtection="1"/>
    <xf numFmtId="0" fontId="5" fillId="2" borderId="11" xfId="0" applyFont="1" applyFill="1" applyBorder="1" applyAlignment="1" applyProtection="1"/>
    <xf numFmtId="0" fontId="14" fillId="2" borderId="11" xfId="0" applyFont="1" applyFill="1" applyBorder="1" applyAlignment="1" applyProtection="1">
      <alignment horizontal="center" vertical="center"/>
    </xf>
    <xf numFmtId="0" fontId="5" fillId="2" borderId="5" xfId="0" applyFont="1" applyFill="1" applyBorder="1" applyAlignment="1" applyProtection="1"/>
    <xf numFmtId="0" fontId="14" fillId="2" borderId="5" xfId="0" applyFont="1" applyFill="1" applyBorder="1" applyAlignment="1" applyProtection="1">
      <alignment horizontal="center" vertical="center"/>
    </xf>
    <xf numFmtId="0" fontId="20" fillId="0" borderId="0" xfId="0" applyFont="1" applyFill="1" applyBorder="1" applyAlignment="1" applyProtection="1"/>
    <xf numFmtId="0" fontId="20" fillId="0" borderId="0" xfId="0" applyFont="1" applyFill="1" applyAlignment="1" applyProtection="1"/>
    <xf numFmtId="0" fontId="5" fillId="0" borderId="0" xfId="0" applyFont="1" applyFill="1" applyProtection="1"/>
    <xf numFmtId="0" fontId="5" fillId="0" borderId="0" xfId="0" applyFont="1" applyFill="1" applyAlignment="1" applyProtection="1">
      <alignment horizontal="center" vertical="center"/>
    </xf>
    <xf numFmtId="0" fontId="20" fillId="0" borderId="0" xfId="0" applyFont="1" applyFill="1" applyProtection="1"/>
    <xf numFmtId="0" fontId="5" fillId="0" borderId="0" xfId="0" applyFont="1" applyAlignment="1" applyProtection="1">
      <alignment horizontal="center" vertical="center"/>
    </xf>
    <xf numFmtId="0" fontId="5" fillId="5" borderId="13" xfId="0" applyFont="1" applyFill="1" applyBorder="1" applyAlignment="1" applyProtection="1">
      <alignment horizontal="center" vertical="center"/>
      <protection locked="0"/>
    </xf>
    <xf numFmtId="0" fontId="8" fillId="2" borderId="0" xfId="0" applyFont="1" applyFill="1" applyProtection="1"/>
    <xf numFmtId="0" fontId="8" fillId="2" borderId="0" xfId="0" applyFont="1" applyFill="1" applyBorder="1" applyProtection="1"/>
    <xf numFmtId="0" fontId="5"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8" fillId="0" borderId="0" xfId="0" applyFont="1" applyProtection="1"/>
    <xf numFmtId="0" fontId="27" fillId="8"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9" fillId="5" borderId="1"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protection locked="0"/>
    </xf>
    <xf numFmtId="0" fontId="0" fillId="2" borderId="0" xfId="0" applyFill="1" applyProtection="1"/>
    <xf numFmtId="0" fontId="7" fillId="2" borderId="0" xfId="0" applyFont="1" applyFill="1" applyBorder="1" applyAlignment="1" applyProtection="1">
      <alignment horizontal="center" vertical="center"/>
    </xf>
    <xf numFmtId="0" fontId="33" fillId="2" borderId="0" xfId="0" applyFont="1" applyFill="1" applyBorder="1" applyAlignment="1" applyProtection="1">
      <alignment horizontal="center" vertical="center" wrapText="1"/>
    </xf>
    <xf numFmtId="0" fontId="0" fillId="0" borderId="0" xfId="0" applyProtection="1"/>
    <xf numFmtId="0" fontId="25" fillId="4" borderId="11" xfId="0" applyFont="1" applyFill="1" applyBorder="1" applyAlignment="1" applyProtection="1">
      <alignment vertical="center" wrapText="1"/>
    </xf>
    <xf numFmtId="0" fontId="25" fillId="4" borderId="6" xfId="0" applyFont="1" applyFill="1" applyBorder="1" applyAlignment="1" applyProtection="1">
      <alignment vertical="center" wrapText="1"/>
    </xf>
    <xf numFmtId="0" fontId="25" fillId="4" borderId="8" xfId="0" applyFont="1" applyFill="1" applyBorder="1" applyAlignment="1" applyProtection="1">
      <alignment vertical="center" wrapText="1"/>
    </xf>
    <xf numFmtId="0" fontId="25" fillId="4" borderId="0"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13" fillId="8" borderId="26" xfId="0" applyFont="1" applyFill="1" applyBorder="1" applyAlignment="1" applyProtection="1">
      <alignment vertical="center" wrapText="1"/>
    </xf>
    <xf numFmtId="0" fontId="13" fillId="8" borderId="26" xfId="0" applyFont="1" applyFill="1" applyBorder="1" applyAlignment="1" applyProtection="1">
      <alignment vertical="center"/>
    </xf>
    <xf numFmtId="0" fontId="13" fillId="8" borderId="11" xfId="0" applyFont="1" applyFill="1" applyBorder="1" applyAlignment="1" applyProtection="1">
      <alignment vertical="top"/>
    </xf>
    <xf numFmtId="0" fontId="21" fillId="2" borderId="0" xfId="0" applyFont="1" applyFill="1" applyBorder="1" applyAlignment="1" applyProtection="1">
      <alignment horizontal="center" vertical="center" wrapText="1"/>
    </xf>
    <xf numFmtId="0" fontId="13" fillId="8" borderId="3" xfId="0" applyFont="1" applyFill="1" applyBorder="1" applyAlignment="1" applyProtection="1">
      <alignment vertical="center" wrapText="1"/>
    </xf>
    <xf numFmtId="0" fontId="13" fillId="8" borderId="16" xfId="0" applyFont="1" applyFill="1" applyBorder="1" applyAlignment="1" applyProtection="1">
      <alignment vertical="center"/>
    </xf>
    <xf numFmtId="0" fontId="13" fillId="8" borderId="19" xfId="0" applyFont="1" applyFill="1" applyBorder="1" applyAlignment="1" applyProtection="1">
      <alignment vertical="center"/>
    </xf>
    <xf numFmtId="0" fontId="13" fillId="8" borderId="24" xfId="0" applyFont="1" applyFill="1" applyBorder="1" applyAlignment="1" applyProtection="1">
      <alignment vertical="center"/>
    </xf>
    <xf numFmtId="0" fontId="13" fillId="8" borderId="15" xfId="0" applyFont="1" applyFill="1" applyBorder="1" applyAlignment="1" applyProtection="1">
      <alignment vertical="center"/>
    </xf>
    <xf numFmtId="164" fontId="21" fillId="2" borderId="0" xfId="0" applyNumberFormat="1" applyFont="1" applyFill="1" applyBorder="1" applyAlignment="1" applyProtection="1">
      <alignment horizontal="center" vertical="center" wrapText="1"/>
    </xf>
    <xf numFmtId="0" fontId="28" fillId="2" borderId="20" xfId="0" applyFont="1" applyFill="1" applyBorder="1" applyAlignment="1" applyProtection="1">
      <alignment horizontal="right" vertical="center" wrapText="1"/>
    </xf>
    <xf numFmtId="0" fontId="28" fillId="2" borderId="1" xfId="0" applyFont="1" applyFill="1" applyBorder="1" applyAlignment="1" applyProtection="1">
      <alignment horizontal="right" vertical="center" wrapText="1"/>
    </xf>
    <xf numFmtId="0" fontId="2" fillId="2" borderId="0" xfId="0" applyFont="1" applyFill="1" applyBorder="1" applyAlignment="1" applyProtection="1">
      <alignment horizontal="center" vertical="center" wrapText="1"/>
    </xf>
    <xf numFmtId="164" fontId="15"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2" fillId="0" borderId="17"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0" fillId="2" borderId="0" xfId="0" applyFill="1" applyBorder="1" applyProtection="1"/>
    <xf numFmtId="0" fontId="22" fillId="2" borderId="0" xfId="0" applyFont="1" applyFill="1" applyBorder="1" applyAlignment="1" applyProtection="1">
      <alignment vertical="center" wrapText="1"/>
    </xf>
    <xf numFmtId="0" fontId="3" fillId="7" borderId="21" xfId="0" applyFont="1" applyFill="1" applyBorder="1" applyAlignment="1" applyProtection="1">
      <alignment horizontal="center" vertical="center" wrapText="1"/>
    </xf>
    <xf numFmtId="0" fontId="3" fillId="7" borderId="31"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wrapText="1"/>
    </xf>
    <xf numFmtId="0" fontId="3" fillId="9" borderId="31"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3" xfId="0" applyFont="1" applyFill="1" applyBorder="1" applyAlignment="1" applyProtection="1">
      <alignment horizontal="center" vertical="center" wrapText="1"/>
    </xf>
    <xf numFmtId="0" fontId="3" fillId="7" borderId="28"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3" fillId="9" borderId="28"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5" fillId="2" borderId="0" xfId="0" applyFont="1" applyFill="1" applyBorder="1" applyAlignment="1" applyProtection="1">
      <alignment horizontal="left"/>
    </xf>
    <xf numFmtId="0" fontId="5" fillId="2" borderId="0" xfId="0" applyFont="1" applyFill="1" applyBorder="1" applyAlignment="1" applyProtection="1"/>
    <xf numFmtId="0" fontId="5" fillId="2" borderId="0" xfId="0" applyFont="1" applyFill="1" applyBorder="1" applyAlignment="1" applyProtection="1">
      <alignment horizontal="center"/>
    </xf>
    <xf numFmtId="0" fontId="5" fillId="0" borderId="0" xfId="0" applyFont="1" applyFill="1" applyAlignment="1" applyProtection="1">
      <alignment horizontal="center"/>
    </xf>
    <xf numFmtId="0" fontId="5" fillId="0" borderId="0" xfId="0" applyFont="1" applyAlignment="1" applyProtection="1">
      <alignment horizontal="center"/>
    </xf>
    <xf numFmtId="0" fontId="5" fillId="2" borderId="0" xfId="0" applyFont="1" applyFill="1" applyBorder="1" applyAlignment="1" applyProtection="1">
      <alignment horizontal="left" vertical="center" wrapText="1"/>
    </xf>
    <xf numFmtId="0" fontId="5" fillId="2" borderId="0" xfId="0" applyFont="1" applyFill="1" applyAlignment="1" applyProtection="1">
      <alignment horizontal="left"/>
    </xf>
    <xf numFmtId="0" fontId="7" fillId="0" borderId="0" xfId="0" applyFont="1" applyFill="1" applyBorder="1" applyAlignment="1" applyProtection="1">
      <alignment horizontal="left" vertical="center"/>
    </xf>
    <xf numFmtId="0" fontId="5" fillId="0" borderId="0" xfId="0" applyFont="1" applyFill="1" applyAlignment="1" applyProtection="1">
      <alignment horizontal="left"/>
    </xf>
    <xf numFmtId="0" fontId="5" fillId="0" borderId="0" xfId="0" applyFont="1" applyAlignment="1" applyProtection="1">
      <alignment horizontal="left"/>
    </xf>
    <xf numFmtId="2" fontId="5" fillId="0" borderId="0" xfId="0" applyNumberFormat="1" applyFont="1" applyFill="1" applyProtection="1"/>
    <xf numFmtId="0" fontId="5" fillId="2" borderId="7" xfId="0" applyFont="1" applyFill="1" applyBorder="1" applyProtection="1"/>
    <xf numFmtId="0" fontId="5" fillId="2" borderId="11" xfId="0" applyFont="1" applyFill="1" applyBorder="1" applyAlignment="1" applyProtection="1">
      <alignment horizontal="center"/>
    </xf>
    <xf numFmtId="0" fontId="5" fillId="2" borderId="5" xfId="0" applyFont="1" applyFill="1" applyBorder="1" applyAlignment="1" applyProtection="1">
      <alignment vertical="center" wrapText="1"/>
    </xf>
    <xf numFmtId="0" fontId="5" fillId="2" borderId="6"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5" fillId="0" borderId="0" xfId="0" applyFont="1" applyBorder="1" applyProtection="1"/>
    <xf numFmtId="0" fontId="3" fillId="2" borderId="3"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5" fillId="0" borderId="0" xfId="0" applyFont="1" applyBorder="1" applyAlignment="1" applyProtection="1">
      <alignment horizontal="left"/>
    </xf>
    <xf numFmtId="0" fontId="5" fillId="4" borderId="5" xfId="0" applyFont="1" applyFill="1" applyBorder="1" applyAlignment="1" applyProtection="1">
      <alignment horizontal="left"/>
    </xf>
    <xf numFmtId="0" fontId="5" fillId="2" borderId="5" xfId="0" applyFont="1" applyFill="1" applyBorder="1" applyAlignment="1" applyProtection="1">
      <alignment horizontal="left"/>
    </xf>
    <xf numFmtId="0" fontId="5" fillId="2" borderId="6" xfId="0" applyFont="1" applyFill="1" applyBorder="1" applyAlignment="1" applyProtection="1">
      <alignment horizontal="left" vertical="top"/>
    </xf>
    <xf numFmtId="0" fontId="5" fillId="2" borderId="7" xfId="0" applyFont="1" applyFill="1" applyBorder="1" applyAlignment="1" applyProtection="1">
      <alignment horizontal="left" vertical="top"/>
    </xf>
    <xf numFmtId="0" fontId="36" fillId="2" borderId="0" xfId="0" applyFont="1" applyFill="1" applyAlignment="1" applyProtection="1">
      <alignment horizontal="left" vertical="center" wrapText="1"/>
    </xf>
    <xf numFmtId="0" fontId="38" fillId="2" borderId="0" xfId="0" applyFont="1" applyFill="1" applyAlignment="1" applyProtection="1">
      <alignment vertical="center"/>
    </xf>
    <xf numFmtId="0" fontId="5" fillId="2" borderId="0" xfId="0" applyFont="1" applyFill="1" applyAlignment="1" applyProtection="1">
      <alignment vertical="center"/>
    </xf>
    <xf numFmtId="0" fontId="5" fillId="2" borderId="0" xfId="0" applyFont="1" applyFill="1" applyAlignment="1" applyProtection="1">
      <alignment horizontal="left" vertical="center" wrapText="1"/>
    </xf>
    <xf numFmtId="0" fontId="0" fillId="0" borderId="0" xfId="0" applyBorder="1" applyProtection="1"/>
    <xf numFmtId="0" fontId="5" fillId="2" borderId="0" xfId="0" applyFont="1" applyFill="1" applyAlignment="1" applyProtection="1">
      <alignment horizontal="left" vertical="center" indent="5"/>
    </xf>
    <xf numFmtId="0" fontId="42" fillId="2" borderId="0" xfId="0" applyFont="1" applyFill="1" applyAlignment="1" applyProtection="1">
      <alignment vertical="center"/>
    </xf>
    <xf numFmtId="0" fontId="5" fillId="2" borderId="0" xfId="0" applyFont="1" applyFill="1" applyAlignment="1" applyProtection="1">
      <alignment vertical="center" wrapText="1"/>
    </xf>
    <xf numFmtId="0" fontId="43" fillId="2" borderId="0" xfId="0" applyFont="1" applyFill="1" applyAlignment="1" applyProtection="1">
      <alignment vertical="center"/>
    </xf>
    <xf numFmtId="0" fontId="43" fillId="2" borderId="0" xfId="0" applyFont="1" applyFill="1" applyBorder="1" applyAlignment="1" applyProtection="1">
      <alignment vertical="center"/>
    </xf>
    <xf numFmtId="0" fontId="37" fillId="2" borderId="0" xfId="0" applyFont="1" applyFill="1" applyAlignment="1" applyProtection="1">
      <alignment vertical="center"/>
    </xf>
    <xf numFmtId="0" fontId="5" fillId="2" borderId="0" xfId="0" applyFont="1" applyFill="1" applyAlignment="1" applyProtection="1">
      <alignment horizontal="left" vertical="center"/>
    </xf>
    <xf numFmtId="0" fontId="45" fillId="2" borderId="0" xfId="0" applyFont="1" applyFill="1" applyBorder="1" applyAlignment="1" applyProtection="1">
      <alignment horizontal="left" vertical="center"/>
    </xf>
    <xf numFmtId="0" fontId="5" fillId="2" borderId="1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2" xfId="0" applyFont="1" applyFill="1" applyBorder="1" applyAlignment="1" applyProtection="1">
      <alignment horizontal="left"/>
    </xf>
    <xf numFmtId="0" fontId="5" fillId="2" borderId="3" xfId="0" applyFont="1" applyFill="1" applyBorder="1" applyAlignment="1" applyProtection="1">
      <alignment horizontal="left"/>
    </xf>
    <xf numFmtId="0" fontId="5" fillId="2" borderId="4" xfId="0" applyFont="1" applyFill="1" applyBorder="1" applyAlignment="1" applyProtection="1">
      <alignment horizontal="left"/>
    </xf>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5" fillId="2" borderId="5" xfId="0" applyFont="1" applyFill="1" applyBorder="1" applyAlignment="1" applyProtection="1">
      <alignment horizontal="right"/>
      <protection locked="0"/>
    </xf>
    <xf numFmtId="0" fontId="5" fillId="2" borderId="6" xfId="0" applyFont="1" applyFill="1" applyBorder="1" applyAlignment="1" applyProtection="1">
      <alignment horizontal="right"/>
      <protection locked="0"/>
    </xf>
    <xf numFmtId="0" fontId="5" fillId="2" borderId="7" xfId="0" applyFont="1" applyFill="1" applyBorder="1" applyAlignment="1" applyProtection="1">
      <alignment horizontal="right"/>
      <protection locked="0"/>
    </xf>
    <xf numFmtId="0" fontId="4" fillId="2" borderId="0" xfId="0" applyFont="1" applyFill="1" applyAlignment="1" applyProtection="1">
      <alignment horizontal="center" wrapText="1"/>
    </xf>
    <xf numFmtId="0" fontId="8" fillId="0" borderId="11" xfId="0" applyFont="1" applyBorder="1" applyAlignment="1" applyProtection="1">
      <alignment horizontal="center" vertical="center"/>
    </xf>
    <xf numFmtId="0" fontId="8" fillId="0" borderId="0" xfId="0" applyFont="1" applyBorder="1" applyAlignment="1" applyProtection="1">
      <alignment horizontal="center" vertical="center"/>
    </xf>
    <xf numFmtId="0" fontId="1" fillId="0" borderId="8" xfId="0" applyFont="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8" xfId="0" applyFont="1" applyFill="1" applyBorder="1" applyAlignment="1" applyProtection="1">
      <alignment horizontal="left" vertical="top" wrapText="1"/>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8" fillId="7" borderId="3"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11" xfId="0" applyFont="1" applyFill="1" applyBorder="1" applyAlignment="1" applyProtection="1">
      <alignment horizontal="center" vertical="center" wrapText="1"/>
    </xf>
    <xf numFmtId="0" fontId="8" fillId="7" borderId="0" xfId="0" applyFont="1" applyFill="1" applyBorder="1" applyAlignment="1" applyProtection="1">
      <alignment horizontal="center" vertical="center" wrapText="1"/>
    </xf>
    <xf numFmtId="0" fontId="8" fillId="7" borderId="8" xfId="0" applyFont="1" applyFill="1" applyBorder="1" applyAlignment="1" applyProtection="1">
      <alignment horizontal="center" vertical="center" wrapText="1"/>
    </xf>
    <xf numFmtId="0" fontId="8" fillId="7" borderId="9" xfId="0" applyFont="1" applyFill="1" applyBorder="1" applyAlignment="1" applyProtection="1">
      <alignment horizontal="center" vertical="center" wrapText="1"/>
    </xf>
    <xf numFmtId="0" fontId="8" fillId="7"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7" fillId="3" borderId="2" xfId="0" applyFont="1" applyFill="1" applyBorder="1" applyAlignment="1" applyProtection="1">
      <alignment horizontal="left" vertical="center"/>
    </xf>
    <xf numFmtId="0" fontId="7" fillId="3" borderId="3" xfId="0" applyFont="1" applyFill="1" applyBorder="1" applyAlignment="1" applyProtection="1">
      <alignment horizontal="left" vertical="center"/>
    </xf>
    <xf numFmtId="0" fontId="7" fillId="3" borderId="4" xfId="0" applyFont="1" applyFill="1" applyBorder="1" applyAlignment="1" applyProtection="1">
      <alignment horizontal="left" vertical="center"/>
    </xf>
    <xf numFmtId="0" fontId="7" fillId="3" borderId="5" xfId="0" applyFont="1" applyFill="1" applyBorder="1" applyAlignment="1" applyProtection="1">
      <alignment horizontal="left" vertical="center"/>
    </xf>
    <xf numFmtId="0" fontId="7" fillId="3" borderId="6" xfId="0" applyFont="1" applyFill="1" applyBorder="1" applyAlignment="1" applyProtection="1">
      <alignment horizontal="left" vertical="center"/>
    </xf>
    <xf numFmtId="0" fontId="7" fillId="3" borderId="7" xfId="0" applyFont="1" applyFill="1" applyBorder="1" applyAlignment="1" applyProtection="1">
      <alignment horizontal="left" vertical="center"/>
    </xf>
    <xf numFmtId="0" fontId="8" fillId="2" borderId="3" xfId="0" applyFont="1" applyFill="1" applyBorder="1" applyAlignment="1" applyProtection="1">
      <alignment horizontal="left" vertical="top" wrapText="1"/>
    </xf>
    <xf numFmtId="0" fontId="8" fillId="2" borderId="4"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8" fillId="2" borderId="8" xfId="0" applyFont="1" applyFill="1" applyBorder="1" applyAlignment="1" applyProtection="1">
      <alignment horizontal="left" vertical="top"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1" fillId="2" borderId="0"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8" fillId="2" borderId="3" xfId="0" applyFont="1" applyFill="1" applyBorder="1" applyAlignment="1" applyProtection="1">
      <alignment horizontal="left" wrapText="1"/>
    </xf>
    <xf numFmtId="0" fontId="8" fillId="2" borderId="4" xfId="0" applyFont="1" applyFill="1" applyBorder="1" applyAlignment="1" applyProtection="1">
      <alignment horizontal="left" wrapText="1"/>
    </xf>
    <xf numFmtId="0" fontId="8" fillId="2" borderId="0" xfId="0" applyFont="1" applyFill="1" applyBorder="1" applyAlignment="1" applyProtection="1">
      <alignment horizontal="left" wrapText="1"/>
    </xf>
    <xf numFmtId="0" fontId="8" fillId="2" borderId="8" xfId="0" applyFont="1" applyFill="1" applyBorder="1" applyAlignment="1" applyProtection="1">
      <alignment horizontal="left" wrapText="1"/>
    </xf>
    <xf numFmtId="0" fontId="8" fillId="2" borderId="7" xfId="0" applyFont="1" applyFill="1" applyBorder="1" applyAlignment="1" applyProtection="1">
      <alignment horizontal="center" vertical="center"/>
    </xf>
    <xf numFmtId="4" fontId="8" fillId="2" borderId="4" xfId="0" applyNumberFormat="1" applyFont="1" applyFill="1" applyBorder="1" applyAlignment="1" applyProtection="1">
      <alignment horizontal="center" vertical="center"/>
    </xf>
    <xf numFmtId="4" fontId="8" fillId="2" borderId="8" xfId="0" applyNumberFormat="1" applyFont="1" applyFill="1" applyBorder="1" applyAlignment="1" applyProtection="1">
      <alignment horizontal="center" vertical="center"/>
    </xf>
    <xf numFmtId="4" fontId="8" fillId="2" borderId="7" xfId="0" applyNumberFormat="1" applyFont="1" applyFill="1" applyBorder="1" applyAlignment="1" applyProtection="1">
      <alignment horizontal="center" vertical="center"/>
    </xf>
    <xf numFmtId="0" fontId="2" fillId="0" borderId="0" xfId="0" applyFont="1" applyFill="1" applyAlignment="1" applyProtection="1">
      <alignment horizontal="left" vertical="center" wrapText="1"/>
    </xf>
    <xf numFmtId="0" fontId="2" fillId="0" borderId="6" xfId="0" applyFont="1" applyFill="1" applyBorder="1" applyAlignment="1" applyProtection="1">
      <alignment horizontal="left" vertical="center" wrapText="1"/>
    </xf>
    <xf numFmtId="0" fontId="11" fillId="4" borderId="2"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3" fillId="7" borderId="11" xfId="0" applyFont="1" applyFill="1" applyBorder="1" applyAlignment="1" applyProtection="1">
      <alignment horizontal="center" vertical="center" wrapText="1"/>
    </xf>
    <xf numFmtId="0" fontId="3" fillId="7" borderId="0"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14" fillId="2" borderId="3"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8"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7" xfId="0" applyFont="1" applyFill="1" applyBorder="1" applyAlignment="1" applyProtection="1">
      <alignment horizontal="left" vertical="center" wrapText="1"/>
    </xf>
    <xf numFmtId="4" fontId="8" fillId="2" borderId="3" xfId="0" applyNumberFormat="1" applyFont="1" applyFill="1" applyBorder="1" applyAlignment="1" applyProtection="1">
      <alignment horizontal="center" vertical="center"/>
    </xf>
    <xf numFmtId="0" fontId="17" fillId="2" borderId="0" xfId="0" applyFont="1" applyFill="1" applyAlignment="1" applyProtection="1">
      <alignment horizontal="left" vertical="center" wrapText="1"/>
    </xf>
    <xf numFmtId="0" fontId="17" fillId="2" borderId="0" xfId="0" applyFont="1" applyFill="1" applyAlignment="1" applyProtection="1">
      <alignment horizontal="left" vertical="top" wrapText="1"/>
    </xf>
    <xf numFmtId="0" fontId="17" fillId="2" borderId="0" xfId="0" applyFont="1" applyFill="1" applyAlignment="1" applyProtection="1">
      <alignment horizontal="left" wrapText="1"/>
    </xf>
    <xf numFmtId="0" fontId="8" fillId="2" borderId="6" xfId="0" applyFont="1" applyFill="1" applyBorder="1" applyAlignment="1" applyProtection="1">
      <alignment horizontal="center" vertical="center"/>
    </xf>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6" borderId="11"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8" fillId="6" borderId="4" xfId="0" applyFont="1" applyFill="1" applyBorder="1" applyAlignment="1" applyProtection="1">
      <alignment horizontal="center" vertical="center"/>
    </xf>
    <xf numFmtId="0" fontId="8" fillId="6" borderId="7" xfId="0" applyFont="1" applyFill="1" applyBorder="1" applyAlignment="1" applyProtection="1">
      <alignment horizontal="center" vertical="center"/>
    </xf>
    <xf numFmtId="0" fontId="2" fillId="0" borderId="11"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7" xfId="0" applyFont="1" applyBorder="1" applyAlignment="1" applyProtection="1">
      <alignment horizontal="left" vertical="center"/>
    </xf>
    <xf numFmtId="0" fontId="2" fillId="2" borderId="5" xfId="0" applyFont="1" applyFill="1" applyBorder="1" applyAlignment="1" applyProtection="1">
      <alignment horizontal="left" vertical="top" wrapText="1"/>
    </xf>
    <xf numFmtId="0" fontId="2" fillId="2" borderId="6" xfId="0" applyFont="1" applyFill="1" applyBorder="1" applyAlignment="1" applyProtection="1">
      <alignment horizontal="left" vertical="top" wrapText="1"/>
    </xf>
    <xf numFmtId="0" fontId="2" fillId="2" borderId="7" xfId="0" applyFont="1" applyFill="1" applyBorder="1" applyAlignment="1" applyProtection="1">
      <alignment horizontal="left" vertical="top"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8" fillId="4" borderId="2" xfId="0" applyFont="1" applyFill="1" applyBorder="1" applyAlignment="1" applyProtection="1">
      <alignment horizontal="center" wrapText="1"/>
    </xf>
    <xf numFmtId="0" fontId="8" fillId="4" borderId="4" xfId="0" applyFont="1" applyFill="1" applyBorder="1" applyAlignment="1" applyProtection="1">
      <alignment horizontal="center" wrapText="1"/>
    </xf>
    <xf numFmtId="0" fontId="8" fillId="4" borderId="5" xfId="0" applyFont="1" applyFill="1" applyBorder="1" applyAlignment="1" applyProtection="1">
      <alignment horizontal="center" wrapText="1"/>
    </xf>
    <xf numFmtId="0" fontId="8" fillId="4" borderId="7" xfId="0" applyFont="1" applyFill="1" applyBorder="1" applyAlignment="1" applyProtection="1">
      <alignment horizontal="center" wrapText="1"/>
    </xf>
    <xf numFmtId="0" fontId="8" fillId="4" borderId="2"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24" fillId="0" borderId="2" xfId="0" applyFont="1" applyBorder="1" applyAlignment="1" applyProtection="1">
      <alignment horizontal="right" vertical="center" wrapText="1"/>
    </xf>
    <xf numFmtId="0" fontId="24" fillId="0" borderId="3" xfId="0" applyFont="1" applyBorder="1" applyAlignment="1" applyProtection="1">
      <alignment horizontal="right" vertical="center" wrapText="1"/>
    </xf>
    <xf numFmtId="0" fontId="24" fillId="0" borderId="4" xfId="0" applyFont="1" applyBorder="1" applyAlignment="1" applyProtection="1">
      <alignment horizontal="right" vertical="center" wrapText="1"/>
    </xf>
    <xf numFmtId="0" fontId="24" fillId="0" borderId="5" xfId="0" applyFont="1" applyBorder="1" applyAlignment="1" applyProtection="1">
      <alignment horizontal="right" vertical="center" wrapText="1"/>
    </xf>
    <xf numFmtId="0" fontId="24" fillId="0" borderId="6" xfId="0" applyFont="1" applyBorder="1" applyAlignment="1" applyProtection="1">
      <alignment horizontal="right" vertical="center" wrapText="1"/>
    </xf>
    <xf numFmtId="0" fontId="24" fillId="0" borderId="7" xfId="0" applyFont="1" applyBorder="1" applyAlignment="1" applyProtection="1">
      <alignment horizontal="right" vertical="center" wrapText="1"/>
    </xf>
    <xf numFmtId="0" fontId="24" fillId="2" borderId="2" xfId="0" applyFont="1" applyFill="1" applyBorder="1" applyAlignment="1" applyProtection="1">
      <alignment horizontal="right" vertical="center" wrapText="1"/>
    </xf>
    <xf numFmtId="0" fontId="24" fillId="2" borderId="3" xfId="0" applyFont="1" applyFill="1" applyBorder="1" applyAlignment="1" applyProtection="1">
      <alignment horizontal="right" vertical="center" wrapText="1"/>
    </xf>
    <xf numFmtId="0" fontId="24" fillId="2" borderId="4" xfId="0" applyFont="1" applyFill="1" applyBorder="1" applyAlignment="1" applyProtection="1">
      <alignment horizontal="right" vertical="center" wrapText="1"/>
    </xf>
    <xf numFmtId="0" fontId="24" fillId="2" borderId="5" xfId="0" applyFont="1" applyFill="1" applyBorder="1" applyAlignment="1" applyProtection="1">
      <alignment horizontal="right" vertical="center" wrapText="1"/>
    </xf>
    <xf numFmtId="0" fontId="24" fillId="2" borderId="6" xfId="0" applyFont="1" applyFill="1" applyBorder="1" applyAlignment="1" applyProtection="1">
      <alignment horizontal="right" vertical="center" wrapText="1"/>
    </xf>
    <xf numFmtId="0" fontId="24" fillId="2" borderId="7" xfId="0" applyFont="1" applyFill="1" applyBorder="1" applyAlignment="1" applyProtection="1">
      <alignment horizontal="right"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7" borderId="15" xfId="0" applyFont="1" applyFill="1" applyBorder="1" applyAlignment="1" applyProtection="1">
      <alignment horizontal="center" vertical="center"/>
    </xf>
    <xf numFmtId="0" fontId="8" fillId="7" borderId="20" xfId="0" applyFont="1" applyFill="1" applyBorder="1" applyAlignment="1" applyProtection="1">
      <alignment horizontal="center" vertical="center"/>
    </xf>
    <xf numFmtId="0" fontId="8" fillId="7" borderId="13" xfId="0" applyFont="1" applyFill="1" applyBorder="1" applyAlignment="1" applyProtection="1">
      <alignment horizontal="center" vertical="center"/>
    </xf>
    <xf numFmtId="0" fontId="8" fillId="7" borderId="15" xfId="0" applyFont="1" applyFill="1" applyBorder="1" applyAlignment="1" applyProtection="1">
      <alignment horizontal="center" vertical="center" wrapText="1"/>
    </xf>
    <xf numFmtId="0" fontId="8" fillId="7" borderId="20"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xf>
    <xf numFmtId="0" fontId="8" fillId="4" borderId="13" xfId="0" applyFont="1" applyFill="1" applyBorder="1" applyAlignment="1" applyProtection="1">
      <alignment horizontal="center" vertical="center" wrapText="1"/>
    </xf>
    <xf numFmtId="0" fontId="11" fillId="9" borderId="15" xfId="0" applyFont="1" applyFill="1" applyBorder="1" applyAlignment="1" applyProtection="1">
      <alignment horizontal="center" vertical="center" wrapText="1"/>
    </xf>
    <xf numFmtId="0" fontId="11" fillId="9" borderId="20" xfId="0" applyFont="1" applyFill="1" applyBorder="1" applyAlignment="1" applyProtection="1">
      <alignment horizontal="center" vertical="center" wrapText="1"/>
    </xf>
    <xf numFmtId="0" fontId="11" fillId="9" borderId="13" xfId="0" applyFont="1" applyFill="1" applyBorder="1" applyAlignment="1" applyProtection="1">
      <alignment horizontal="center" vertical="center" wrapText="1"/>
    </xf>
    <xf numFmtId="0" fontId="24" fillId="0" borderId="14" xfId="0" applyFont="1" applyBorder="1" applyAlignment="1" applyProtection="1">
      <alignment horizontal="right" vertical="center" wrapText="1"/>
    </xf>
    <xf numFmtId="0" fontId="24" fillId="0" borderId="0" xfId="0" applyFont="1" applyBorder="1" applyAlignment="1" applyProtection="1">
      <alignment horizontal="righ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1"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8"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7" xfId="0" applyFont="1" applyBorder="1" applyAlignment="1" applyProtection="1">
      <alignment horizontal="left" vertical="center" wrapText="1"/>
    </xf>
    <xf numFmtId="0" fontId="22" fillId="3" borderId="15" xfId="0" applyFont="1" applyFill="1" applyBorder="1" applyAlignment="1" applyProtection="1">
      <alignment horizontal="left" vertical="center" wrapText="1"/>
    </xf>
    <xf numFmtId="0" fontId="22" fillId="3" borderId="20" xfId="0" applyFont="1" applyFill="1" applyBorder="1" applyAlignment="1" applyProtection="1">
      <alignment horizontal="left" vertical="center" wrapText="1"/>
    </xf>
    <xf numFmtId="164" fontId="21" fillId="2" borderId="15" xfId="0" applyNumberFormat="1" applyFont="1" applyFill="1" applyBorder="1" applyAlignment="1" applyProtection="1">
      <alignment horizontal="center" vertical="center" wrapText="1"/>
    </xf>
    <xf numFmtId="164" fontId="21" fillId="2" borderId="13" xfId="0" applyNumberFormat="1" applyFont="1" applyFill="1" applyBorder="1" applyAlignment="1" applyProtection="1">
      <alignment horizontal="center" vertical="center" wrapText="1"/>
    </xf>
    <xf numFmtId="0" fontId="33" fillId="4" borderId="2" xfId="0" applyFont="1" applyFill="1" applyBorder="1" applyAlignment="1" applyProtection="1">
      <alignment horizontal="left" vertical="center" wrapText="1"/>
    </xf>
    <xf numFmtId="0" fontId="33" fillId="4" borderId="3" xfId="0" applyFont="1" applyFill="1" applyBorder="1" applyAlignment="1" applyProtection="1">
      <alignment horizontal="left" vertical="center" wrapText="1"/>
    </xf>
    <xf numFmtId="0" fontId="33" fillId="4" borderId="4" xfId="0" applyFont="1" applyFill="1" applyBorder="1" applyAlignment="1" applyProtection="1">
      <alignment horizontal="left" vertical="center" wrapText="1"/>
    </xf>
    <xf numFmtId="0" fontId="33" fillId="4" borderId="11" xfId="0" applyFont="1" applyFill="1" applyBorder="1" applyAlignment="1" applyProtection="1">
      <alignment horizontal="left" vertical="center" wrapText="1"/>
    </xf>
    <xf numFmtId="0" fontId="33" fillId="4" borderId="0" xfId="0" applyFont="1" applyFill="1" applyBorder="1" applyAlignment="1" applyProtection="1">
      <alignment horizontal="left" vertical="center" wrapText="1"/>
    </xf>
    <xf numFmtId="0" fontId="33" fillId="4" borderId="8" xfId="0" applyFont="1" applyFill="1" applyBorder="1" applyAlignment="1" applyProtection="1">
      <alignment horizontal="left" vertical="center" wrapText="1"/>
    </xf>
    <xf numFmtId="0" fontId="33" fillId="4" borderId="5" xfId="0" applyFont="1" applyFill="1" applyBorder="1" applyAlignment="1" applyProtection="1">
      <alignment horizontal="left" vertical="center" wrapText="1"/>
    </xf>
    <xf numFmtId="0" fontId="33" fillId="4" borderId="6" xfId="0" applyFont="1" applyFill="1" applyBorder="1" applyAlignment="1" applyProtection="1">
      <alignment horizontal="left" vertical="center" wrapText="1"/>
    </xf>
    <xf numFmtId="0" fontId="33" fillId="4" borderId="7" xfId="0" applyFont="1" applyFill="1" applyBorder="1" applyAlignment="1" applyProtection="1">
      <alignment horizontal="left" vertical="center" wrapText="1"/>
    </xf>
    <xf numFmtId="0" fontId="3" fillId="7" borderId="15"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13" xfId="0" applyFont="1" applyFill="1" applyBorder="1" applyAlignment="1" applyProtection="1">
      <alignment horizontal="center" vertical="center" wrapText="1"/>
    </xf>
    <xf numFmtId="0" fontId="3" fillId="9" borderId="15"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xf>
    <xf numFmtId="0" fontId="3" fillId="9" borderId="13"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left" vertical="center" wrapText="1"/>
    </xf>
    <xf numFmtId="0" fontId="3" fillId="7" borderId="7" xfId="0" applyFont="1" applyFill="1" applyBorder="1" applyAlignment="1" applyProtection="1">
      <alignment horizontal="left" vertical="center" wrapText="1"/>
    </xf>
    <xf numFmtId="0" fontId="3" fillId="7" borderId="6" xfId="0" applyFont="1" applyFill="1" applyBorder="1" applyAlignment="1" applyProtection="1">
      <alignment horizontal="left" vertical="center" wrapText="1"/>
    </xf>
    <xf numFmtId="0" fontId="3" fillId="9" borderId="5" xfId="0" applyFont="1" applyFill="1" applyBorder="1" applyAlignment="1" applyProtection="1">
      <alignment horizontal="left" vertical="center" wrapText="1"/>
    </xf>
    <xf numFmtId="0" fontId="3" fillId="9" borderId="7" xfId="0" applyFont="1" applyFill="1" applyBorder="1" applyAlignment="1" applyProtection="1">
      <alignment horizontal="left" vertical="center" wrapText="1"/>
    </xf>
    <xf numFmtId="0" fontId="21" fillId="4" borderId="2" xfId="0" applyFont="1" applyFill="1" applyBorder="1" applyAlignment="1" applyProtection="1">
      <alignment horizontal="center" vertical="center" wrapText="1"/>
    </xf>
    <xf numFmtId="0" fontId="21" fillId="4" borderId="4"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21" fillId="4" borderId="8" xfId="0" applyFont="1" applyFill="1" applyBorder="1" applyAlignment="1" applyProtection="1">
      <alignment horizontal="center" vertical="center" wrapText="1"/>
    </xf>
    <xf numFmtId="0" fontId="21" fillId="4" borderId="5" xfId="0" applyFont="1" applyFill="1" applyBorder="1" applyAlignment="1" applyProtection="1">
      <alignment horizontal="center" vertical="center" wrapText="1"/>
    </xf>
    <xf numFmtId="0" fontId="21" fillId="4" borderId="7" xfId="0" applyFont="1" applyFill="1" applyBorder="1" applyAlignment="1" applyProtection="1">
      <alignment horizontal="center" vertical="center" wrapText="1"/>
    </xf>
    <xf numFmtId="0" fontId="22" fillId="3" borderId="2" xfId="0" applyFont="1" applyFill="1" applyBorder="1" applyAlignment="1" applyProtection="1">
      <alignment horizontal="left" vertical="center" wrapText="1"/>
    </xf>
    <xf numFmtId="0" fontId="22" fillId="3" borderId="4" xfId="0" applyFont="1" applyFill="1" applyBorder="1" applyAlignment="1" applyProtection="1">
      <alignment horizontal="left" vertical="center" wrapText="1"/>
    </xf>
    <xf numFmtId="0" fontId="22" fillId="3" borderId="11" xfId="0" applyFont="1" applyFill="1" applyBorder="1" applyAlignment="1" applyProtection="1">
      <alignment horizontal="left" vertical="center" wrapText="1"/>
    </xf>
    <xf numFmtId="0" fontId="22" fillId="3" borderId="8" xfId="0" applyFont="1" applyFill="1" applyBorder="1" applyAlignment="1" applyProtection="1">
      <alignment horizontal="left" vertical="center" wrapText="1"/>
    </xf>
    <xf numFmtId="0" fontId="22" fillId="3" borderId="5" xfId="0" applyFont="1" applyFill="1" applyBorder="1" applyAlignment="1" applyProtection="1">
      <alignment horizontal="left" vertical="center" wrapText="1"/>
    </xf>
    <xf numFmtId="0" fontId="22" fillId="3" borderId="7" xfId="0" applyFont="1" applyFill="1" applyBorder="1" applyAlignment="1" applyProtection="1">
      <alignment horizontal="left" vertical="center" wrapText="1"/>
    </xf>
    <xf numFmtId="0" fontId="27" fillId="8" borderId="18" xfId="0" applyFont="1" applyFill="1" applyBorder="1" applyAlignment="1" applyProtection="1">
      <alignment horizontal="right" vertical="center" wrapText="1"/>
      <protection locked="0"/>
    </xf>
    <xf numFmtId="0" fontId="27" fillId="8" borderId="27" xfId="0" applyFont="1" applyFill="1" applyBorder="1" applyAlignment="1" applyProtection="1">
      <alignment horizontal="right" vertical="center" wrapText="1"/>
      <protection locked="0"/>
    </xf>
    <xf numFmtId="0" fontId="27" fillId="8" borderId="18" xfId="0" applyFont="1" applyFill="1" applyBorder="1" applyAlignment="1" applyProtection="1">
      <alignment horizontal="right" vertical="center"/>
      <protection locked="0"/>
    </xf>
    <xf numFmtId="0" fontId="27" fillId="8" borderId="27" xfId="0" applyFont="1" applyFill="1" applyBorder="1" applyAlignment="1" applyProtection="1">
      <alignment horizontal="right" vertical="center"/>
      <protection locked="0"/>
    </xf>
    <xf numFmtId="0" fontId="27" fillId="8" borderId="20" xfId="0" applyFont="1" applyFill="1" applyBorder="1" applyAlignment="1" applyProtection="1">
      <alignment horizontal="right" vertical="center"/>
      <protection locked="0"/>
    </xf>
    <xf numFmtId="0" fontId="27" fillId="8" borderId="13" xfId="0" applyFont="1" applyFill="1" applyBorder="1" applyAlignment="1" applyProtection="1">
      <alignment horizontal="right" vertical="center"/>
      <protection locked="0"/>
    </xf>
    <xf numFmtId="0" fontId="27" fillId="0" borderId="24" xfId="0" applyFont="1" applyFill="1" applyBorder="1" applyAlignment="1" applyProtection="1">
      <alignment horizontal="right" vertical="center"/>
      <protection locked="0"/>
    </xf>
    <xf numFmtId="0" fontId="27" fillId="0" borderId="25" xfId="0" applyFont="1" applyFill="1" applyBorder="1" applyAlignment="1" applyProtection="1">
      <alignment horizontal="right" vertical="center"/>
      <protection locked="0"/>
    </xf>
    <xf numFmtId="0" fontId="27" fillId="8" borderId="24" xfId="0" applyFont="1" applyFill="1" applyBorder="1" applyAlignment="1" applyProtection="1">
      <alignment horizontal="right" vertical="center"/>
      <protection locked="0"/>
    </xf>
    <xf numFmtId="0" fontId="27" fillId="8" borderId="25" xfId="0" applyFont="1" applyFill="1" applyBorder="1" applyAlignment="1" applyProtection="1">
      <alignment horizontal="right" vertical="center"/>
      <protection locked="0"/>
    </xf>
    <xf numFmtId="0" fontId="3" fillId="7" borderId="22" xfId="0" applyFont="1" applyFill="1" applyBorder="1" applyAlignment="1" applyProtection="1">
      <alignment horizontal="center" vertical="center" wrapText="1"/>
    </xf>
    <xf numFmtId="0" fontId="3" fillId="7" borderId="7"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164" fontId="15" fillId="0" borderId="15" xfId="0" applyNumberFormat="1" applyFont="1" applyBorder="1" applyAlignment="1" applyProtection="1">
      <alignment horizontal="center" vertical="center"/>
    </xf>
    <xf numFmtId="164" fontId="15" fillId="0" borderId="13" xfId="0" applyNumberFormat="1" applyFont="1" applyBorder="1" applyAlignment="1" applyProtection="1">
      <alignment horizontal="center" vertical="center"/>
    </xf>
    <xf numFmtId="0" fontId="3" fillId="7" borderId="19"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protection locked="0"/>
    </xf>
    <xf numFmtId="0" fontId="24" fillId="0" borderId="14"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24" fillId="0" borderId="5" xfId="0" applyFont="1" applyBorder="1" applyAlignment="1" applyProtection="1">
      <alignment horizontal="left" vertical="center" wrapText="1"/>
    </xf>
    <xf numFmtId="0" fontId="24" fillId="0" borderId="6"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21" fillId="4" borderId="15" xfId="0" applyFont="1" applyFill="1" applyBorder="1" applyAlignment="1" applyProtection="1">
      <alignment horizontal="center" vertical="center" wrapText="1"/>
    </xf>
    <xf numFmtId="0" fontId="21" fillId="4" borderId="13" xfId="0" applyFont="1" applyFill="1" applyBorder="1" applyAlignment="1" applyProtection="1">
      <alignment horizontal="center" vertical="center" wrapText="1"/>
    </xf>
    <xf numFmtId="0" fontId="26" fillId="2" borderId="11" xfId="0" applyFont="1" applyFill="1" applyBorder="1" applyAlignment="1" applyProtection="1">
      <alignment horizontal="center"/>
    </xf>
    <xf numFmtId="0" fontId="26" fillId="2" borderId="0" xfId="0" applyFont="1" applyFill="1" applyBorder="1" applyAlignment="1" applyProtection="1">
      <alignment horizontal="center"/>
    </xf>
    <xf numFmtId="0" fontId="26" fillId="2" borderId="8" xfId="0" applyFont="1" applyFill="1" applyBorder="1" applyAlignment="1" applyProtection="1">
      <alignment horizontal="center"/>
    </xf>
    <xf numFmtId="0" fontId="5" fillId="2" borderId="1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8" xfId="0" applyFont="1" applyFill="1" applyBorder="1" applyAlignment="1" applyProtection="1">
      <alignment horizontal="center"/>
    </xf>
    <xf numFmtId="0" fontId="8" fillId="7" borderId="15" xfId="0" applyFont="1" applyFill="1" applyBorder="1" applyAlignment="1" applyProtection="1">
      <alignment horizontal="center"/>
    </xf>
    <xf numFmtId="0" fontId="8" fillId="7" borderId="20" xfId="0" applyFont="1" applyFill="1" applyBorder="1" applyAlignment="1" applyProtection="1">
      <alignment horizontal="center"/>
    </xf>
    <xf numFmtId="0" fontId="8" fillId="7" borderId="13" xfId="0" applyFont="1" applyFill="1" applyBorder="1" applyAlignment="1" applyProtection="1">
      <alignment horizontal="center"/>
    </xf>
    <xf numFmtId="0" fontId="10" fillId="3" borderId="2" xfId="0" applyFont="1" applyFill="1" applyBorder="1" applyAlignment="1" applyProtection="1">
      <alignment horizontal="left" vertical="center"/>
    </xf>
    <xf numFmtId="0" fontId="10" fillId="3" borderId="3" xfId="0" applyFont="1" applyFill="1" applyBorder="1" applyAlignment="1" applyProtection="1">
      <alignment horizontal="left" vertical="center"/>
    </xf>
    <xf numFmtId="0" fontId="10" fillId="3" borderId="4" xfId="0" applyFont="1" applyFill="1" applyBorder="1" applyAlignment="1" applyProtection="1">
      <alignment horizontal="left" vertical="center"/>
    </xf>
    <xf numFmtId="0" fontId="10" fillId="3" borderId="5" xfId="0" applyFont="1" applyFill="1" applyBorder="1" applyAlignment="1" applyProtection="1">
      <alignment horizontal="left" vertical="center"/>
    </xf>
    <xf numFmtId="0" fontId="10" fillId="3" borderId="6" xfId="0" applyFont="1" applyFill="1" applyBorder="1" applyAlignment="1" applyProtection="1">
      <alignment horizontal="left" vertical="center"/>
    </xf>
    <xf numFmtId="0" fontId="10" fillId="3" borderId="7" xfId="0" applyFont="1" applyFill="1" applyBorder="1" applyAlignment="1" applyProtection="1">
      <alignment horizontal="left" vertical="center"/>
    </xf>
    <xf numFmtId="2" fontId="8" fillId="2" borderId="2" xfId="0" applyNumberFormat="1" applyFont="1" applyFill="1" applyBorder="1" applyAlignment="1" applyProtection="1">
      <alignment horizontal="center"/>
    </xf>
    <xf numFmtId="2" fontId="8" fillId="2" borderId="3" xfId="0" applyNumberFormat="1" applyFont="1" applyFill="1" applyBorder="1" applyAlignment="1" applyProtection="1">
      <alignment horizontal="center"/>
    </xf>
    <xf numFmtId="2" fontId="8" fillId="2" borderId="4" xfId="0" applyNumberFormat="1" applyFont="1" applyFill="1" applyBorder="1" applyAlignment="1" applyProtection="1">
      <alignment horizontal="center"/>
    </xf>
    <xf numFmtId="2" fontId="8" fillId="2" borderId="11" xfId="0" applyNumberFormat="1" applyFont="1" applyFill="1" applyBorder="1" applyAlignment="1" applyProtection="1">
      <alignment horizontal="center"/>
    </xf>
    <xf numFmtId="2" fontId="8" fillId="2" borderId="0" xfId="0" applyNumberFormat="1" applyFont="1" applyFill="1" applyBorder="1" applyAlignment="1" applyProtection="1">
      <alignment horizontal="center"/>
    </xf>
    <xf numFmtId="2" fontId="8" fillId="2" borderId="8" xfId="0" applyNumberFormat="1" applyFont="1" applyFill="1" applyBorder="1" applyAlignment="1" applyProtection="1">
      <alignment horizontal="center"/>
    </xf>
    <xf numFmtId="2" fontId="8" fillId="2" borderId="11" xfId="0" applyNumberFormat="1" applyFont="1" applyFill="1" applyBorder="1" applyAlignment="1" applyProtection="1">
      <alignment horizontal="center" vertical="top"/>
    </xf>
    <xf numFmtId="2" fontId="8" fillId="2" borderId="0" xfId="0" applyNumberFormat="1" applyFont="1" applyFill="1" applyBorder="1" applyAlignment="1" applyProtection="1">
      <alignment horizontal="center" vertical="top"/>
    </xf>
    <xf numFmtId="2" fontId="8" fillId="2" borderId="8" xfId="0" applyNumberFormat="1" applyFont="1" applyFill="1" applyBorder="1" applyAlignment="1" applyProtection="1">
      <alignment horizontal="center" vertical="top"/>
    </xf>
    <xf numFmtId="2" fontId="8" fillId="2" borderId="5" xfId="0" applyNumberFormat="1" applyFont="1" applyFill="1" applyBorder="1" applyAlignment="1" applyProtection="1">
      <alignment horizontal="center" vertical="top"/>
    </xf>
    <xf numFmtId="2" fontId="8" fillId="2" borderId="6" xfId="0" applyNumberFormat="1" applyFont="1" applyFill="1" applyBorder="1" applyAlignment="1" applyProtection="1">
      <alignment horizontal="center" vertical="top"/>
    </xf>
    <xf numFmtId="2" fontId="8" fillId="2" borderId="7" xfId="0" applyNumberFormat="1" applyFont="1" applyFill="1" applyBorder="1" applyAlignment="1" applyProtection="1">
      <alignment horizontal="center" vertical="top"/>
    </xf>
    <xf numFmtId="0" fontId="8" fillId="4" borderId="15" xfId="0" applyFont="1" applyFill="1" applyBorder="1" applyAlignment="1" applyProtection="1">
      <alignment horizontal="center"/>
    </xf>
    <xf numFmtId="0" fontId="8" fillId="4" borderId="20" xfId="0" applyFont="1" applyFill="1" applyBorder="1" applyAlignment="1" applyProtection="1">
      <alignment horizontal="center"/>
    </xf>
    <xf numFmtId="0" fontId="8" fillId="4" borderId="13" xfId="0" applyFont="1" applyFill="1" applyBorder="1" applyAlignment="1" applyProtection="1">
      <alignment horizontal="center"/>
    </xf>
    <xf numFmtId="0" fontId="10" fillId="3" borderId="11"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10" fillId="3" borderId="8" xfId="0" applyFont="1" applyFill="1" applyBorder="1" applyAlignment="1" applyProtection="1">
      <alignment horizontal="left" vertical="center"/>
    </xf>
    <xf numFmtId="0" fontId="26" fillId="2" borderId="11" xfId="0" applyFont="1" applyFill="1" applyBorder="1" applyAlignment="1" applyProtection="1">
      <alignment horizontal="center" vertical="top" wrapText="1"/>
    </xf>
    <xf numFmtId="0" fontId="26" fillId="2" borderId="0" xfId="0" applyFont="1" applyFill="1" applyBorder="1" applyAlignment="1" applyProtection="1">
      <alignment horizontal="center" vertical="top" wrapText="1"/>
    </xf>
    <xf numFmtId="0" fontId="26" fillId="2" borderId="8" xfId="0" applyFont="1" applyFill="1" applyBorder="1" applyAlignment="1" applyProtection="1">
      <alignment horizontal="center" vertical="top" wrapText="1"/>
    </xf>
    <xf numFmtId="0" fontId="5" fillId="2" borderId="11" xfId="0" applyFont="1" applyFill="1" applyBorder="1" applyAlignment="1" applyProtection="1">
      <alignment horizontal="center" vertical="top" wrapText="1"/>
    </xf>
    <xf numFmtId="0" fontId="5" fillId="2" borderId="0" xfId="0" applyFont="1" applyFill="1" applyBorder="1" applyAlignment="1" applyProtection="1">
      <alignment horizontal="center" vertical="top" wrapText="1"/>
    </xf>
    <xf numFmtId="0" fontId="5" fillId="2" borderId="8" xfId="0" applyFont="1" applyFill="1" applyBorder="1" applyAlignment="1" applyProtection="1">
      <alignment horizontal="center" vertical="top" wrapText="1"/>
    </xf>
    <xf numFmtId="0" fontId="5" fillId="2" borderId="11" xfId="0" applyFont="1" applyFill="1" applyBorder="1" applyAlignment="1" applyProtection="1">
      <alignment horizontal="center" wrapText="1"/>
    </xf>
    <xf numFmtId="0" fontId="5" fillId="2" borderId="0" xfId="0" applyFont="1" applyFill="1" applyBorder="1" applyAlignment="1" applyProtection="1">
      <alignment horizontal="center" wrapText="1"/>
    </xf>
    <xf numFmtId="0" fontId="5" fillId="2" borderId="8" xfId="0" applyFont="1" applyFill="1" applyBorder="1" applyAlignment="1" applyProtection="1">
      <alignment horizont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2" borderId="0" xfId="0" applyFont="1" applyFill="1" applyBorder="1" applyAlignment="1" applyProtection="1">
      <alignment horizontal="left"/>
    </xf>
    <xf numFmtId="0" fontId="5" fillId="2" borderId="8" xfId="0" applyFont="1" applyFill="1" applyBorder="1" applyAlignment="1" applyProtection="1">
      <alignment horizontal="left"/>
    </xf>
    <xf numFmtId="0" fontId="46" fillId="2" borderId="5" xfId="0" applyFont="1" applyFill="1" applyBorder="1" applyAlignment="1" applyProtection="1">
      <alignment horizontal="center" wrapText="1"/>
    </xf>
    <xf numFmtId="0" fontId="46" fillId="2" borderId="6" xfId="0" applyFont="1" applyFill="1" applyBorder="1" applyAlignment="1" applyProtection="1">
      <alignment horizontal="center" wrapText="1"/>
    </xf>
    <xf numFmtId="0" fontId="46" fillId="2" borderId="7" xfId="0" applyFont="1" applyFill="1" applyBorder="1" applyAlignment="1" applyProtection="1">
      <alignment horizont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2" fillId="2" borderId="0"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4" borderId="9"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5" fillId="4" borderId="11" xfId="0" applyFont="1" applyFill="1" applyBorder="1" applyAlignment="1" applyProtection="1">
      <alignment horizont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5" fillId="2" borderId="0" xfId="0" applyFont="1" applyFill="1" applyAlignment="1" applyProtection="1">
      <alignment horizontal="left" wrapText="1"/>
    </xf>
    <xf numFmtId="0" fontId="44" fillId="2" borderId="0" xfId="0" applyFont="1" applyFill="1" applyAlignment="1" applyProtection="1">
      <alignment horizontal="left" vertical="center" wrapText="1"/>
    </xf>
    <xf numFmtId="0" fontId="37" fillId="2" borderId="0" xfId="0" applyFont="1" applyFill="1" applyAlignment="1" applyProtection="1">
      <alignment horizontal="left" vertical="center"/>
    </xf>
    <xf numFmtId="0" fontId="5" fillId="2" borderId="0" xfId="0" applyFont="1" applyFill="1" applyAlignment="1" applyProtection="1">
      <alignment horizontal="left" vertical="center" wrapText="1"/>
    </xf>
    <xf numFmtId="0" fontId="5" fillId="2" borderId="0" xfId="0" applyFont="1" applyFill="1" applyAlignment="1" applyProtection="1">
      <alignment horizontal="left" vertical="top" wrapText="1"/>
    </xf>
    <xf numFmtId="0" fontId="26" fillId="2" borderId="0" xfId="0" applyFont="1" applyFill="1" applyAlignment="1" applyProtection="1">
      <alignment horizontal="left" vertical="top" wrapText="1"/>
    </xf>
    <xf numFmtId="0" fontId="37" fillId="2" borderId="0" xfId="0" applyFont="1" applyFill="1" applyAlignment="1" applyProtection="1">
      <alignment horizontal="left" vertical="center" wrapText="1"/>
    </xf>
    <xf numFmtId="0" fontId="42" fillId="2" borderId="0" xfId="0" applyFont="1" applyFill="1" applyAlignment="1" applyProtection="1">
      <alignment horizontal="left" vertical="center"/>
    </xf>
    <xf numFmtId="0" fontId="8" fillId="2" borderId="0" xfId="0" applyFont="1" applyFill="1" applyAlignment="1" applyProtection="1">
      <alignment horizontal="left" vertical="top" wrapText="1"/>
    </xf>
    <xf numFmtId="0" fontId="5" fillId="2" borderId="0" xfId="0" applyFont="1" applyFill="1" applyAlignment="1" applyProtection="1">
      <alignment horizontal="left" vertical="center"/>
    </xf>
    <xf numFmtId="0" fontId="49" fillId="2" borderId="0" xfId="1" applyFont="1" applyFill="1" applyAlignment="1" applyProtection="1">
      <alignment horizontal="left" vertical="center"/>
    </xf>
    <xf numFmtId="0" fontId="5" fillId="2" borderId="0" xfId="0" applyFont="1" applyFill="1" applyProtection="1"/>
  </cellXfs>
  <cellStyles count="2">
    <cellStyle name="Hyperlink" xfId="1" builtinId="8"/>
    <cellStyle name="Normal" xfId="0" builtinId="0"/>
  </cellStyles>
  <dxfs count="0"/>
  <tableStyles count="0" defaultTableStyle="TableStyleMedium2" defaultPivotStyle="PivotStyleLight16"/>
  <colors>
    <mruColors>
      <color rgb="FFFFD6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152400</xdr:colOff>
      <xdr:row>32</xdr:row>
      <xdr:rowOff>9525</xdr:rowOff>
    </xdr:from>
    <xdr:to>
      <xdr:col>4</xdr:col>
      <xdr:colOff>552450</xdr:colOff>
      <xdr:row>34</xdr:row>
      <xdr:rowOff>171450</xdr:rowOff>
    </xdr:to>
    <xdr:sp macro="" textlink="">
      <xdr:nvSpPr>
        <xdr:cNvPr id="2" name="TextBox 1">
          <a:extLst>
            <a:ext uri="{FF2B5EF4-FFF2-40B4-BE49-F238E27FC236}">
              <a16:creationId xmlns:a16="http://schemas.microsoft.com/office/drawing/2014/main" id="{25704BF5-D0B8-43D8-A91C-8AB31244E198}"/>
            </a:ext>
          </a:extLst>
        </xdr:cNvPr>
        <xdr:cNvSpPr txBox="1"/>
      </xdr:nvSpPr>
      <xdr:spPr>
        <a:xfrm>
          <a:off x="1504950" y="5753100"/>
          <a:ext cx="4000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Arial" panose="020B0604020202020204" pitchFamily="34" charset="0"/>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21167</xdr:colOff>
      <xdr:row>1</xdr:row>
      <xdr:rowOff>31750</xdr:rowOff>
    </xdr:from>
    <xdr:to>
      <xdr:col>9</xdr:col>
      <xdr:colOff>2053166</xdr:colOff>
      <xdr:row>12</xdr:row>
      <xdr:rowOff>144749</xdr:rowOff>
    </xdr:to>
    <xdr:grpSp>
      <xdr:nvGrpSpPr>
        <xdr:cNvPr id="27" name="Group 26">
          <a:extLst>
            <a:ext uri="{FF2B5EF4-FFF2-40B4-BE49-F238E27FC236}">
              <a16:creationId xmlns:a16="http://schemas.microsoft.com/office/drawing/2014/main" id="{E1C294B8-3E9D-4C8C-BDFA-BC9997171F3C}"/>
            </a:ext>
          </a:extLst>
        </xdr:cNvPr>
        <xdr:cNvGrpSpPr/>
      </xdr:nvGrpSpPr>
      <xdr:grpSpPr>
        <a:xfrm>
          <a:off x="125942" y="165100"/>
          <a:ext cx="6442074" cy="2208499"/>
          <a:chOff x="148698" y="243415"/>
          <a:chExt cx="6889214" cy="2028584"/>
        </a:xfrm>
      </xdr:grpSpPr>
      <xdr:sp macro="" textlink="">
        <xdr:nvSpPr>
          <xdr:cNvPr id="10" name="Rectangle 9">
            <a:extLst>
              <a:ext uri="{FF2B5EF4-FFF2-40B4-BE49-F238E27FC236}">
                <a16:creationId xmlns:a16="http://schemas.microsoft.com/office/drawing/2014/main" id="{C71BCABB-AFA4-44D8-9110-8E2F3F933200}"/>
              </a:ext>
            </a:extLst>
          </xdr:cNvPr>
          <xdr:cNvSpPr>
            <a:spLocks noChangeArrowheads="1"/>
          </xdr:cNvSpPr>
        </xdr:nvSpPr>
        <xdr:spPr bwMode="auto">
          <a:xfrm>
            <a:off x="148698" y="243415"/>
            <a:ext cx="6889214" cy="622300"/>
          </a:xfrm>
          <a:prstGeom prst="rect">
            <a:avLst/>
          </a:prstGeom>
          <a:solidFill>
            <a:srgbClr val="86B546"/>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pic>
        <xdr:nvPicPr>
          <xdr:cNvPr id="11" name="Picture 10">
            <a:extLst>
              <a:ext uri="{FF2B5EF4-FFF2-40B4-BE49-F238E27FC236}">
                <a16:creationId xmlns:a16="http://schemas.microsoft.com/office/drawing/2014/main" id="{6246130D-3437-4B47-9B64-EE5A24E01C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516" y="381783"/>
            <a:ext cx="539482" cy="13806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Freeform 12">
            <a:extLst>
              <a:ext uri="{FF2B5EF4-FFF2-40B4-BE49-F238E27FC236}">
                <a16:creationId xmlns:a16="http://schemas.microsoft.com/office/drawing/2014/main" id="{BBD1B38C-99D5-4CD2-B32F-B02F4F15E99C}"/>
              </a:ext>
            </a:extLst>
          </xdr:cNvPr>
          <xdr:cNvSpPr>
            <a:spLocks/>
          </xdr:cNvSpPr>
        </xdr:nvSpPr>
        <xdr:spPr bwMode="auto">
          <a:xfrm>
            <a:off x="159104" y="900399"/>
            <a:ext cx="4870321" cy="1371600"/>
          </a:xfrm>
          <a:custGeom>
            <a:avLst/>
            <a:gdLst>
              <a:gd name="T0" fmla="+- 0 9007 331"/>
              <a:gd name="T1" fmla="*/ T0 w 8676"/>
              <a:gd name="T2" fmla="+- 0 1018 1018"/>
              <a:gd name="T3" fmla="*/ 1018 h 1613"/>
              <a:gd name="T4" fmla="+- 0 331 331"/>
              <a:gd name="T5" fmla="*/ T4 w 8676"/>
              <a:gd name="T6" fmla="+- 0 1018 1018"/>
              <a:gd name="T7" fmla="*/ 1018 h 1613"/>
              <a:gd name="T8" fmla="+- 0 331 331"/>
              <a:gd name="T9" fmla="*/ T8 w 8676"/>
              <a:gd name="T10" fmla="+- 0 1639 1018"/>
              <a:gd name="T11" fmla="*/ 1639 h 1613"/>
              <a:gd name="T12" fmla="+- 0 331 331"/>
              <a:gd name="T13" fmla="*/ T12 w 8676"/>
              <a:gd name="T14" fmla="+- 0 2261 1018"/>
              <a:gd name="T15" fmla="*/ 2261 h 1613"/>
              <a:gd name="T16" fmla="+- 0 331 331"/>
              <a:gd name="T17" fmla="*/ T16 w 8676"/>
              <a:gd name="T18" fmla="+- 0 2630 1018"/>
              <a:gd name="T19" fmla="*/ 2630 h 1613"/>
              <a:gd name="T20" fmla="+- 0 9007 331"/>
              <a:gd name="T21" fmla="*/ T20 w 8676"/>
              <a:gd name="T22" fmla="+- 0 2630 1018"/>
              <a:gd name="T23" fmla="*/ 2630 h 1613"/>
              <a:gd name="T24" fmla="+- 0 9007 331"/>
              <a:gd name="T25" fmla="*/ T24 w 8676"/>
              <a:gd name="T26" fmla="+- 0 2261 1018"/>
              <a:gd name="T27" fmla="*/ 2261 h 1613"/>
              <a:gd name="T28" fmla="+- 0 9007 331"/>
              <a:gd name="T29" fmla="*/ T28 w 8676"/>
              <a:gd name="T30" fmla="+- 0 1639 1018"/>
              <a:gd name="T31" fmla="*/ 1639 h 1613"/>
              <a:gd name="T32" fmla="+- 0 9007 331"/>
              <a:gd name="T33" fmla="*/ T32 w 8676"/>
              <a:gd name="T34" fmla="+- 0 1018 1018"/>
              <a:gd name="T35" fmla="*/ 1018 h 16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8676" h="1613">
                <a:moveTo>
                  <a:pt x="8676" y="0"/>
                </a:moveTo>
                <a:lnTo>
                  <a:pt x="0" y="0"/>
                </a:lnTo>
                <a:lnTo>
                  <a:pt x="0" y="621"/>
                </a:lnTo>
                <a:lnTo>
                  <a:pt x="0" y="1243"/>
                </a:lnTo>
                <a:lnTo>
                  <a:pt x="0" y="1612"/>
                </a:lnTo>
                <a:lnTo>
                  <a:pt x="8676" y="1612"/>
                </a:lnTo>
                <a:lnTo>
                  <a:pt x="8676" y="1243"/>
                </a:lnTo>
                <a:lnTo>
                  <a:pt x="8676" y="621"/>
                </a:lnTo>
                <a:lnTo>
                  <a:pt x="8676" y="0"/>
                </a:lnTo>
              </a:path>
            </a:pathLst>
          </a:custGeom>
          <a:solidFill>
            <a:srgbClr val="EBB03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 name="Text Box 4">
            <a:extLst>
              <a:ext uri="{FF2B5EF4-FFF2-40B4-BE49-F238E27FC236}">
                <a16:creationId xmlns:a16="http://schemas.microsoft.com/office/drawing/2014/main" id="{D01B949C-1705-40A1-994A-33723BBD1A72}"/>
              </a:ext>
            </a:extLst>
          </xdr:cNvPr>
          <xdr:cNvSpPr txBox="1">
            <a:spLocks noChangeArrowheads="1"/>
          </xdr:cNvSpPr>
        </xdr:nvSpPr>
        <xdr:spPr bwMode="auto">
          <a:xfrm>
            <a:off x="211138" y="967616"/>
            <a:ext cx="5244961" cy="932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0">
              <a:lnSpc>
                <a:spcPct val="100000"/>
              </a:lnSpc>
              <a:spcBef>
                <a:spcPts val="225"/>
              </a:spcBef>
              <a:spcAft>
                <a:spcPts val="0"/>
              </a:spcAft>
            </a:pPr>
            <a:r>
              <a:rPr lang="en-US" sz="1800" b="1">
                <a:solidFill>
                  <a:srgbClr val="FFFFFF"/>
                </a:solidFill>
                <a:effectLst/>
                <a:latin typeface="Arial" panose="020B0604020202020204" pitchFamily="34" charset="0"/>
                <a:ea typeface="Arial" panose="020B0604020202020204" pitchFamily="34" charset="0"/>
                <a:cs typeface="Arial" panose="020B0604020202020204" pitchFamily="34" charset="0"/>
              </a:rPr>
              <a:t>Appendix D: </a:t>
            </a:r>
          </a:p>
          <a:p>
            <a:pPr marL="0" marR="0">
              <a:lnSpc>
                <a:spcPct val="100000"/>
              </a:lnSpc>
              <a:spcBef>
                <a:spcPts val="225"/>
              </a:spcBef>
              <a:spcAft>
                <a:spcPts val="0"/>
              </a:spcAft>
            </a:pPr>
            <a:endParaRPr lang="en-US" sz="800" b="1">
              <a:solidFill>
                <a:srgbClr val="FFFFFF"/>
              </a:solidFill>
              <a:effectLst/>
              <a:latin typeface="Arial" panose="020B0604020202020204" pitchFamily="34" charset="0"/>
              <a:ea typeface="Arial" panose="020B0604020202020204" pitchFamily="34" charset="0"/>
              <a:cs typeface="Arial" panose="020B0604020202020204" pitchFamily="34" charset="0"/>
            </a:endParaRPr>
          </a:p>
          <a:p>
            <a:pPr marL="0" marR="0">
              <a:lnSpc>
                <a:spcPct val="100000"/>
              </a:lnSpc>
              <a:spcBef>
                <a:spcPts val="225"/>
              </a:spcBef>
              <a:spcAft>
                <a:spcPts val="0"/>
              </a:spcAft>
            </a:pPr>
            <a:r>
              <a:rPr lang="en-US" sz="1800" b="1">
                <a:solidFill>
                  <a:srgbClr val="FFFFFF"/>
                </a:solidFill>
                <a:effectLst/>
                <a:latin typeface="Arial" panose="020B0604020202020204" pitchFamily="34" charset="0"/>
                <a:ea typeface="Arial" panose="020B0604020202020204" pitchFamily="34" charset="0"/>
                <a:cs typeface="Arial" panose="020B0604020202020204" pitchFamily="34" charset="0"/>
              </a:rPr>
              <a:t>Best Management Practices for the </a:t>
            </a:r>
          </a:p>
          <a:p>
            <a:pPr marL="0" marR="0">
              <a:lnSpc>
                <a:spcPct val="100000"/>
              </a:lnSpc>
              <a:spcBef>
                <a:spcPts val="225"/>
              </a:spcBef>
              <a:spcAft>
                <a:spcPts val="0"/>
              </a:spcAft>
            </a:pPr>
            <a:r>
              <a:rPr lang="en-US" sz="1800" b="1">
                <a:solidFill>
                  <a:srgbClr val="FFFFFF"/>
                </a:solidFill>
                <a:effectLst/>
                <a:latin typeface="Arial" panose="020B0604020202020204" pitchFamily="34" charset="0"/>
                <a:ea typeface="Arial" panose="020B0604020202020204" pitchFamily="34" charset="0"/>
                <a:cs typeface="Arial" panose="020B0604020202020204" pitchFamily="34" charset="0"/>
              </a:rPr>
              <a:t>Monarch Butterfly</a:t>
            </a:r>
          </a:p>
          <a:p>
            <a:pPr marL="0" marR="0">
              <a:lnSpc>
                <a:spcPct val="100000"/>
              </a:lnSpc>
              <a:spcBef>
                <a:spcPts val="225"/>
              </a:spcBef>
              <a:spcAft>
                <a:spcPts val="0"/>
              </a:spcAft>
            </a:pPr>
            <a:endParaRPr lang="en-US" sz="800" b="1" baseline="0">
              <a:solidFill>
                <a:srgbClr val="FFFFFF"/>
              </a:solidFill>
              <a:effectLst/>
              <a:latin typeface="Arial" panose="020B0604020202020204" pitchFamily="34" charset="0"/>
              <a:ea typeface="Arial" panose="020B0604020202020204" pitchFamily="34" charset="0"/>
              <a:cs typeface="Arial" panose="020B0604020202020204" pitchFamily="34" charset="0"/>
            </a:endParaRPr>
          </a:p>
          <a:p>
            <a:pPr marL="0" marR="0">
              <a:lnSpc>
                <a:spcPct val="100000"/>
              </a:lnSpc>
              <a:spcBef>
                <a:spcPts val="225"/>
              </a:spcBef>
              <a:spcAft>
                <a:spcPts val="0"/>
              </a:spcAft>
            </a:pPr>
            <a:r>
              <a:rPr lang="en-US" sz="1400" b="1">
                <a:solidFill>
                  <a:srgbClr val="FFFFFF"/>
                </a:solidFill>
                <a:effectLst/>
                <a:latin typeface="Arial" panose="020B0604020202020204" pitchFamily="34" charset="0"/>
                <a:ea typeface="Arial" panose="020B0604020202020204" pitchFamily="34" charset="0"/>
                <a:cs typeface="Arial" panose="020B0604020202020204" pitchFamily="34" charset="0"/>
              </a:rPr>
              <a:t>Western</a:t>
            </a:r>
            <a:r>
              <a:rPr lang="en-US" sz="1400" b="1" baseline="0">
                <a:solidFill>
                  <a:srgbClr val="FFFFFF"/>
                </a:solidFill>
                <a:effectLst/>
                <a:latin typeface="Arial" panose="020B0604020202020204" pitchFamily="34" charset="0"/>
                <a:ea typeface="Arial" panose="020B0604020202020204" pitchFamily="34" charset="0"/>
                <a:cs typeface="Arial" panose="020B0604020202020204" pitchFamily="34" charset="0"/>
              </a:rPr>
              <a:t> </a:t>
            </a:r>
            <a:r>
              <a:rPr lang="en-US" sz="1400" b="1">
                <a:solidFill>
                  <a:srgbClr val="FFFFFF"/>
                </a:solidFill>
                <a:effectLst/>
                <a:latin typeface="Arial" panose="020B0604020202020204" pitchFamily="34" charset="0"/>
                <a:ea typeface="Arial" panose="020B0604020202020204" pitchFamily="34" charset="0"/>
                <a:cs typeface="Arial" panose="020B0604020202020204" pitchFamily="34" charset="0"/>
              </a:rPr>
              <a:t>Coastal Plain Region</a:t>
            </a:r>
            <a:endParaRPr lang="en-US" sz="1400">
              <a:effectLst/>
              <a:latin typeface="Arial" panose="020B0604020202020204" pitchFamily="34" charset="0"/>
              <a:ea typeface="Arial" panose="020B0604020202020204" pitchFamily="34" charset="0"/>
              <a:cs typeface="Arial" panose="020B0604020202020204" pitchFamily="34" charset="0"/>
            </a:endParaRPr>
          </a:p>
        </xdr:txBody>
      </xdr:sp>
      <xdr:grpSp>
        <xdr:nvGrpSpPr>
          <xdr:cNvPr id="26" name="Group 25">
            <a:extLst>
              <a:ext uri="{FF2B5EF4-FFF2-40B4-BE49-F238E27FC236}">
                <a16:creationId xmlns:a16="http://schemas.microsoft.com/office/drawing/2014/main" id="{0AA6BEC1-404A-46A9-9FD9-334BD5F9AAA5}"/>
              </a:ext>
            </a:extLst>
          </xdr:cNvPr>
          <xdr:cNvGrpSpPr/>
        </xdr:nvGrpSpPr>
        <xdr:grpSpPr>
          <a:xfrm>
            <a:off x="5058308" y="899582"/>
            <a:ext cx="1947331" cy="1371600"/>
            <a:chOff x="5162176" y="899582"/>
            <a:chExt cx="1825045" cy="1371600"/>
          </a:xfrm>
        </xdr:grpSpPr>
        <xdr:sp macro="" textlink="">
          <xdr:nvSpPr>
            <xdr:cNvPr id="14" name="AutoShape 7">
              <a:extLst>
                <a:ext uri="{FF2B5EF4-FFF2-40B4-BE49-F238E27FC236}">
                  <a16:creationId xmlns:a16="http://schemas.microsoft.com/office/drawing/2014/main" id="{82F8E059-D2C7-4EDC-B6E1-0FC00B40A5C8}"/>
                </a:ext>
              </a:extLst>
            </xdr:cNvPr>
            <xdr:cNvSpPr>
              <a:spLocks/>
            </xdr:cNvSpPr>
          </xdr:nvSpPr>
          <xdr:spPr bwMode="auto">
            <a:xfrm>
              <a:off x="6333170" y="940403"/>
              <a:ext cx="654051" cy="1299210"/>
            </a:xfrm>
            <a:custGeom>
              <a:avLst/>
              <a:gdLst>
                <a:gd name="T0" fmla="+- 0 11873 10864"/>
                <a:gd name="T1" fmla="*/ T0 w 1030"/>
                <a:gd name="T2" fmla="+- 0 2894 1084"/>
                <a:gd name="T3" fmla="*/ 2894 h 2046"/>
                <a:gd name="T4" fmla="+- 0 11726 10864"/>
                <a:gd name="T5" fmla="*/ T4 w 1030"/>
                <a:gd name="T6" fmla="+- 0 2880 1084"/>
                <a:gd name="T7" fmla="*/ 2880 h 2046"/>
                <a:gd name="T8" fmla="+- 0 11588 10864"/>
                <a:gd name="T9" fmla="*/ T8 w 1030"/>
                <a:gd name="T10" fmla="+- 0 2840 1084"/>
                <a:gd name="T11" fmla="*/ 2840 h 2046"/>
                <a:gd name="T12" fmla="+- 0 11462 10864"/>
                <a:gd name="T13" fmla="*/ T12 w 1030"/>
                <a:gd name="T14" fmla="+- 0 2776 1084"/>
                <a:gd name="T15" fmla="*/ 2776 h 2046"/>
                <a:gd name="T16" fmla="+- 0 11350 10864"/>
                <a:gd name="T17" fmla="*/ T16 w 1030"/>
                <a:gd name="T18" fmla="+- 0 2691 1084"/>
                <a:gd name="T19" fmla="*/ 2691 h 2046"/>
                <a:gd name="T20" fmla="+- 0 11256 10864"/>
                <a:gd name="T21" fmla="*/ T20 w 1030"/>
                <a:gd name="T22" fmla="+- 0 2588 1084"/>
                <a:gd name="T23" fmla="*/ 2588 h 2046"/>
                <a:gd name="T24" fmla="+- 0 11181 10864"/>
                <a:gd name="T25" fmla="*/ T24 w 1030"/>
                <a:gd name="T26" fmla="+- 0 2469 1084"/>
                <a:gd name="T27" fmla="*/ 2469 h 2046"/>
                <a:gd name="T28" fmla="+- 0 11129 10864"/>
                <a:gd name="T29" fmla="*/ T28 w 1030"/>
                <a:gd name="T30" fmla="+- 0 2337 1084"/>
                <a:gd name="T31" fmla="*/ 2337 h 2046"/>
                <a:gd name="T32" fmla="+- 0 11102 10864"/>
                <a:gd name="T33" fmla="*/ T32 w 1030"/>
                <a:gd name="T34" fmla="+- 0 2195 1084"/>
                <a:gd name="T35" fmla="*/ 2195 h 2046"/>
                <a:gd name="T36" fmla="+- 0 11098 10864"/>
                <a:gd name="T37" fmla="*/ T36 w 1030"/>
                <a:gd name="T38" fmla="+- 0 2114 1084"/>
                <a:gd name="T39" fmla="*/ 2114 h 2046"/>
                <a:gd name="T40" fmla="+- 0 10864 10864"/>
                <a:gd name="T41" fmla="*/ T40 w 1030"/>
                <a:gd name="T42" fmla="+- 0 2121 1084"/>
                <a:gd name="T43" fmla="*/ 2121 h 2046"/>
                <a:gd name="T44" fmla="+- 0 10875 10864"/>
                <a:gd name="T45" fmla="*/ T44 w 1030"/>
                <a:gd name="T46" fmla="+- 0 2269 1084"/>
                <a:gd name="T47" fmla="*/ 2269 h 2046"/>
                <a:gd name="T48" fmla="+- 0 10907 10864"/>
                <a:gd name="T49" fmla="*/ T48 w 1030"/>
                <a:gd name="T50" fmla="+- 0 2411 1084"/>
                <a:gd name="T51" fmla="*/ 2411 h 2046"/>
                <a:gd name="T52" fmla="+- 0 10958 10864"/>
                <a:gd name="T53" fmla="*/ T52 w 1030"/>
                <a:gd name="T54" fmla="+- 0 2545 1084"/>
                <a:gd name="T55" fmla="*/ 2545 h 2046"/>
                <a:gd name="T56" fmla="+- 0 11027 10864"/>
                <a:gd name="T57" fmla="*/ T56 w 1030"/>
                <a:gd name="T58" fmla="+- 0 2669 1084"/>
                <a:gd name="T59" fmla="*/ 2669 h 2046"/>
                <a:gd name="T60" fmla="+- 0 11112 10864"/>
                <a:gd name="T61" fmla="*/ T60 w 1030"/>
                <a:gd name="T62" fmla="+- 0 2781 1084"/>
                <a:gd name="T63" fmla="*/ 2781 h 2046"/>
                <a:gd name="T64" fmla="+- 0 11211 10864"/>
                <a:gd name="T65" fmla="*/ T64 w 1030"/>
                <a:gd name="T66" fmla="+- 0 2881 1084"/>
                <a:gd name="T67" fmla="*/ 2881 h 2046"/>
                <a:gd name="T68" fmla="+- 0 11324 10864"/>
                <a:gd name="T69" fmla="*/ T68 w 1030"/>
                <a:gd name="T70" fmla="+- 0 2966 1084"/>
                <a:gd name="T71" fmla="*/ 2966 h 2046"/>
                <a:gd name="T72" fmla="+- 0 11448 10864"/>
                <a:gd name="T73" fmla="*/ T72 w 1030"/>
                <a:gd name="T74" fmla="+- 0 3035 1084"/>
                <a:gd name="T75" fmla="*/ 3035 h 2046"/>
                <a:gd name="T76" fmla="+- 0 11582 10864"/>
                <a:gd name="T77" fmla="*/ T76 w 1030"/>
                <a:gd name="T78" fmla="+- 0 3086 1084"/>
                <a:gd name="T79" fmla="*/ 3086 h 2046"/>
                <a:gd name="T80" fmla="+- 0 11724 10864"/>
                <a:gd name="T81" fmla="*/ T80 w 1030"/>
                <a:gd name="T82" fmla="+- 0 3118 1084"/>
                <a:gd name="T83" fmla="*/ 3118 h 2046"/>
                <a:gd name="T84" fmla="+- 0 11873 10864"/>
                <a:gd name="T85" fmla="*/ T84 w 1030"/>
                <a:gd name="T86" fmla="+- 0 3129 1084"/>
                <a:gd name="T87" fmla="*/ 3129 h 2046"/>
                <a:gd name="T88" fmla="+- 0 11894 10864"/>
                <a:gd name="T89" fmla="*/ T88 w 1030"/>
                <a:gd name="T90" fmla="+- 0 2894 1084"/>
                <a:gd name="T91" fmla="*/ 2894 h 2046"/>
                <a:gd name="T92" fmla="+- 0 11894 10864"/>
                <a:gd name="T93" fmla="*/ T92 w 1030"/>
                <a:gd name="T94" fmla="+- 0 1084 1084"/>
                <a:gd name="T95" fmla="*/ 1084 h 2046"/>
                <a:gd name="T96" fmla="+- 0 11296 10864"/>
                <a:gd name="T97" fmla="*/ T96 w 1030"/>
                <a:gd name="T98" fmla="+- 0 1879 1084"/>
                <a:gd name="T99" fmla="*/ 1879 h 2046"/>
                <a:gd name="T100" fmla="+- 0 11260 10864"/>
                <a:gd name="T101" fmla="*/ T100 w 1030"/>
                <a:gd name="T102" fmla="+- 0 1969 1084"/>
                <a:gd name="T103" fmla="*/ 1969 h 2046"/>
                <a:gd name="T104" fmla="+- 0 11235 10864"/>
                <a:gd name="T105" fmla="*/ T104 w 1030"/>
                <a:gd name="T106" fmla="+- 0 2114 1084"/>
                <a:gd name="T107" fmla="*/ 2114 h 2046"/>
                <a:gd name="T108" fmla="+- 0 11254 10864"/>
                <a:gd name="T109" fmla="*/ T108 w 1030"/>
                <a:gd name="T110" fmla="+- 0 2261 1084"/>
                <a:gd name="T111" fmla="*/ 2261 h 2046"/>
                <a:gd name="T112" fmla="+- 0 11302 10864"/>
                <a:gd name="T113" fmla="*/ T112 w 1030"/>
                <a:gd name="T114" fmla="+- 0 2395 1084"/>
                <a:gd name="T115" fmla="*/ 2395 h 2046"/>
                <a:gd name="T116" fmla="+- 0 11376 10864"/>
                <a:gd name="T117" fmla="*/ T116 w 1030"/>
                <a:gd name="T118" fmla="+- 0 2513 1084"/>
                <a:gd name="T119" fmla="*/ 2513 h 2046"/>
                <a:gd name="T120" fmla="+- 0 11473 10864"/>
                <a:gd name="T121" fmla="*/ T120 w 1030"/>
                <a:gd name="T122" fmla="+- 0 2611 1084"/>
                <a:gd name="T123" fmla="*/ 2611 h 2046"/>
                <a:gd name="T124" fmla="+- 0 11589 10864"/>
                <a:gd name="T125" fmla="*/ T124 w 1030"/>
                <a:gd name="T126" fmla="+- 0 2685 1084"/>
                <a:gd name="T127" fmla="*/ 2685 h 2046"/>
                <a:gd name="T128" fmla="+- 0 11721 10864"/>
                <a:gd name="T129" fmla="*/ T128 w 1030"/>
                <a:gd name="T130" fmla="+- 0 2733 1084"/>
                <a:gd name="T131" fmla="*/ 2733 h 2046"/>
                <a:gd name="T132" fmla="+- 0 11865 10864"/>
                <a:gd name="T133" fmla="*/ T132 w 1030"/>
                <a:gd name="T134" fmla="+- 0 2749 1084"/>
                <a:gd name="T135" fmla="*/ 2749 h 2046"/>
                <a:gd name="T136" fmla="+- 0 11894 10864"/>
                <a:gd name="T137" fmla="*/ T136 w 1030"/>
                <a:gd name="T138" fmla="+- 0 2509 1084"/>
                <a:gd name="T139" fmla="*/ 2509 h 2046"/>
                <a:gd name="T140" fmla="+- 0 11795 10864"/>
                <a:gd name="T141" fmla="*/ T140 w 1030"/>
                <a:gd name="T142" fmla="+- 0 2503 1084"/>
                <a:gd name="T143" fmla="*/ 2503 h 2046"/>
                <a:gd name="T144" fmla="+- 0 11667 10864"/>
                <a:gd name="T145" fmla="*/ T144 w 1030"/>
                <a:gd name="T146" fmla="+- 0 2455 1084"/>
                <a:gd name="T147" fmla="*/ 2455 h 2046"/>
                <a:gd name="T148" fmla="+- 0 11565 10864"/>
                <a:gd name="T149" fmla="*/ T148 w 1030"/>
                <a:gd name="T150" fmla="+- 0 2368 1084"/>
                <a:gd name="T151" fmla="*/ 2368 h 2046"/>
                <a:gd name="T152" fmla="+- 0 11497 10864"/>
                <a:gd name="T153" fmla="*/ T152 w 1030"/>
                <a:gd name="T154" fmla="+- 0 2251 1084"/>
                <a:gd name="T155" fmla="*/ 2251 h 2046"/>
                <a:gd name="T156" fmla="+- 0 11473 10864"/>
                <a:gd name="T157" fmla="*/ T156 w 1030"/>
                <a:gd name="T158" fmla="+- 0 2114 1084"/>
                <a:gd name="T159" fmla="*/ 2114 h 2046"/>
                <a:gd name="T160" fmla="+- 0 11490 10864"/>
                <a:gd name="T161" fmla="*/ T160 w 1030"/>
                <a:gd name="T162" fmla="+- 0 2015 1084"/>
                <a:gd name="T163" fmla="*/ 2015 h 2046"/>
                <a:gd name="T164" fmla="+- 0 11526 10864"/>
                <a:gd name="T165" fmla="*/ T164 w 1030"/>
                <a:gd name="T166" fmla="+- 0 1932 1084"/>
                <a:gd name="T167" fmla="*/ 1932 h 2046"/>
                <a:gd name="T168" fmla="+- 0 11894 10864"/>
                <a:gd name="T169" fmla="*/ T168 w 1030"/>
                <a:gd name="T170" fmla="+- 0 1373 1084"/>
                <a:gd name="T171" fmla="*/ 1373 h 2046"/>
                <a:gd name="T172" fmla="+- 0 11894 10864"/>
                <a:gd name="T173" fmla="*/ T172 w 1030"/>
                <a:gd name="T174" fmla="+- 0 1084 1084"/>
                <a:gd name="T175" fmla="*/ 1084 h 204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Lst>
              <a:rect l="0" t="0" r="r" b="b"/>
              <a:pathLst>
                <a:path w="1030" h="2046">
                  <a:moveTo>
                    <a:pt x="1030" y="1809"/>
                  </a:moveTo>
                  <a:lnTo>
                    <a:pt x="1009" y="1810"/>
                  </a:lnTo>
                  <a:lnTo>
                    <a:pt x="934" y="1807"/>
                  </a:lnTo>
                  <a:lnTo>
                    <a:pt x="862" y="1796"/>
                  </a:lnTo>
                  <a:lnTo>
                    <a:pt x="791" y="1779"/>
                  </a:lnTo>
                  <a:lnTo>
                    <a:pt x="724" y="1756"/>
                  </a:lnTo>
                  <a:lnTo>
                    <a:pt x="659" y="1727"/>
                  </a:lnTo>
                  <a:lnTo>
                    <a:pt x="598" y="1692"/>
                  </a:lnTo>
                  <a:lnTo>
                    <a:pt x="540" y="1652"/>
                  </a:lnTo>
                  <a:lnTo>
                    <a:pt x="486" y="1607"/>
                  </a:lnTo>
                  <a:lnTo>
                    <a:pt x="437" y="1558"/>
                  </a:lnTo>
                  <a:lnTo>
                    <a:pt x="392" y="1504"/>
                  </a:lnTo>
                  <a:lnTo>
                    <a:pt x="352" y="1446"/>
                  </a:lnTo>
                  <a:lnTo>
                    <a:pt x="317" y="1385"/>
                  </a:lnTo>
                  <a:lnTo>
                    <a:pt x="288" y="1321"/>
                  </a:lnTo>
                  <a:lnTo>
                    <a:pt x="265" y="1253"/>
                  </a:lnTo>
                  <a:lnTo>
                    <a:pt x="248" y="1183"/>
                  </a:lnTo>
                  <a:lnTo>
                    <a:pt x="238" y="1111"/>
                  </a:lnTo>
                  <a:lnTo>
                    <a:pt x="234" y="1037"/>
                  </a:lnTo>
                  <a:lnTo>
                    <a:pt x="234" y="1030"/>
                  </a:lnTo>
                  <a:lnTo>
                    <a:pt x="0" y="1030"/>
                  </a:lnTo>
                  <a:lnTo>
                    <a:pt x="0" y="1037"/>
                  </a:lnTo>
                  <a:lnTo>
                    <a:pt x="3" y="1111"/>
                  </a:lnTo>
                  <a:lnTo>
                    <a:pt x="11" y="1185"/>
                  </a:lnTo>
                  <a:lnTo>
                    <a:pt x="24" y="1257"/>
                  </a:lnTo>
                  <a:lnTo>
                    <a:pt x="43" y="1327"/>
                  </a:lnTo>
                  <a:lnTo>
                    <a:pt x="66" y="1395"/>
                  </a:lnTo>
                  <a:lnTo>
                    <a:pt x="94" y="1461"/>
                  </a:lnTo>
                  <a:lnTo>
                    <a:pt x="126" y="1524"/>
                  </a:lnTo>
                  <a:lnTo>
                    <a:pt x="163" y="1585"/>
                  </a:lnTo>
                  <a:lnTo>
                    <a:pt x="203" y="1643"/>
                  </a:lnTo>
                  <a:lnTo>
                    <a:pt x="248" y="1697"/>
                  </a:lnTo>
                  <a:lnTo>
                    <a:pt x="296" y="1749"/>
                  </a:lnTo>
                  <a:lnTo>
                    <a:pt x="347" y="1797"/>
                  </a:lnTo>
                  <a:lnTo>
                    <a:pt x="402" y="1841"/>
                  </a:lnTo>
                  <a:lnTo>
                    <a:pt x="460" y="1882"/>
                  </a:lnTo>
                  <a:lnTo>
                    <a:pt x="520" y="1918"/>
                  </a:lnTo>
                  <a:lnTo>
                    <a:pt x="584" y="1951"/>
                  </a:lnTo>
                  <a:lnTo>
                    <a:pt x="650" y="1979"/>
                  </a:lnTo>
                  <a:lnTo>
                    <a:pt x="718" y="2002"/>
                  </a:lnTo>
                  <a:lnTo>
                    <a:pt x="788" y="2020"/>
                  </a:lnTo>
                  <a:lnTo>
                    <a:pt x="860" y="2034"/>
                  </a:lnTo>
                  <a:lnTo>
                    <a:pt x="933" y="2042"/>
                  </a:lnTo>
                  <a:lnTo>
                    <a:pt x="1009" y="2045"/>
                  </a:lnTo>
                  <a:lnTo>
                    <a:pt x="1030" y="2044"/>
                  </a:lnTo>
                  <a:lnTo>
                    <a:pt x="1030" y="1810"/>
                  </a:lnTo>
                  <a:lnTo>
                    <a:pt x="1030" y="1809"/>
                  </a:lnTo>
                  <a:moveTo>
                    <a:pt x="1030" y="0"/>
                  </a:moveTo>
                  <a:lnTo>
                    <a:pt x="886" y="0"/>
                  </a:lnTo>
                  <a:lnTo>
                    <a:pt x="432" y="795"/>
                  </a:lnTo>
                  <a:lnTo>
                    <a:pt x="417" y="828"/>
                  </a:lnTo>
                  <a:lnTo>
                    <a:pt x="396" y="885"/>
                  </a:lnTo>
                  <a:lnTo>
                    <a:pt x="378" y="955"/>
                  </a:lnTo>
                  <a:lnTo>
                    <a:pt x="371" y="1030"/>
                  </a:lnTo>
                  <a:lnTo>
                    <a:pt x="377" y="1104"/>
                  </a:lnTo>
                  <a:lnTo>
                    <a:pt x="390" y="1177"/>
                  </a:lnTo>
                  <a:lnTo>
                    <a:pt x="410" y="1246"/>
                  </a:lnTo>
                  <a:lnTo>
                    <a:pt x="438" y="1311"/>
                  </a:lnTo>
                  <a:lnTo>
                    <a:pt x="472" y="1373"/>
                  </a:lnTo>
                  <a:lnTo>
                    <a:pt x="512" y="1429"/>
                  </a:lnTo>
                  <a:lnTo>
                    <a:pt x="558" y="1481"/>
                  </a:lnTo>
                  <a:lnTo>
                    <a:pt x="609" y="1527"/>
                  </a:lnTo>
                  <a:lnTo>
                    <a:pt x="665" y="1567"/>
                  </a:lnTo>
                  <a:lnTo>
                    <a:pt x="725" y="1601"/>
                  </a:lnTo>
                  <a:lnTo>
                    <a:pt x="790" y="1629"/>
                  </a:lnTo>
                  <a:lnTo>
                    <a:pt x="857" y="1649"/>
                  </a:lnTo>
                  <a:lnTo>
                    <a:pt x="928" y="1661"/>
                  </a:lnTo>
                  <a:lnTo>
                    <a:pt x="1001" y="1665"/>
                  </a:lnTo>
                  <a:lnTo>
                    <a:pt x="1030" y="1665"/>
                  </a:lnTo>
                  <a:lnTo>
                    <a:pt x="1030" y="1425"/>
                  </a:lnTo>
                  <a:lnTo>
                    <a:pt x="1001" y="1425"/>
                  </a:lnTo>
                  <a:lnTo>
                    <a:pt x="931" y="1419"/>
                  </a:lnTo>
                  <a:lnTo>
                    <a:pt x="865" y="1401"/>
                  </a:lnTo>
                  <a:lnTo>
                    <a:pt x="803" y="1371"/>
                  </a:lnTo>
                  <a:lnTo>
                    <a:pt x="749" y="1332"/>
                  </a:lnTo>
                  <a:lnTo>
                    <a:pt x="701" y="1284"/>
                  </a:lnTo>
                  <a:lnTo>
                    <a:pt x="662" y="1229"/>
                  </a:lnTo>
                  <a:lnTo>
                    <a:pt x="633" y="1167"/>
                  </a:lnTo>
                  <a:lnTo>
                    <a:pt x="615" y="1100"/>
                  </a:lnTo>
                  <a:lnTo>
                    <a:pt x="609" y="1030"/>
                  </a:lnTo>
                  <a:lnTo>
                    <a:pt x="614" y="979"/>
                  </a:lnTo>
                  <a:lnTo>
                    <a:pt x="626" y="931"/>
                  </a:lnTo>
                  <a:lnTo>
                    <a:pt x="643" y="887"/>
                  </a:lnTo>
                  <a:lnTo>
                    <a:pt x="662" y="848"/>
                  </a:lnTo>
                  <a:lnTo>
                    <a:pt x="1011" y="257"/>
                  </a:lnTo>
                  <a:lnTo>
                    <a:pt x="1030" y="289"/>
                  </a:lnTo>
                  <a:lnTo>
                    <a:pt x="1030" y="257"/>
                  </a:lnTo>
                  <a:lnTo>
                    <a:pt x="1030" y="0"/>
                  </a:lnTo>
                </a:path>
              </a:pathLst>
            </a:custGeom>
            <a:solidFill>
              <a:srgbClr val="FCF49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15" name="Picture 14">
              <a:extLst>
                <a:ext uri="{FF2B5EF4-FFF2-40B4-BE49-F238E27FC236}">
                  <a16:creationId xmlns:a16="http://schemas.microsoft.com/office/drawing/2014/main" id="{4545E163-D195-43CA-9C9B-26F7F52F0CB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62176" y="899582"/>
              <a:ext cx="1619251" cy="1371600"/>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16" name="AutoShape 9">
            <a:extLst>
              <a:ext uri="{FF2B5EF4-FFF2-40B4-BE49-F238E27FC236}">
                <a16:creationId xmlns:a16="http://schemas.microsoft.com/office/drawing/2014/main" id="{A0C36761-860C-4E7A-8C9B-07B72E95745C}"/>
              </a:ext>
            </a:extLst>
          </xdr:cNvPr>
          <xdr:cNvSpPr>
            <a:spLocks/>
          </xdr:cNvSpPr>
        </xdr:nvSpPr>
        <xdr:spPr bwMode="auto">
          <a:xfrm>
            <a:off x="310943" y="564210"/>
            <a:ext cx="539482" cy="158115"/>
          </a:xfrm>
          <a:custGeom>
            <a:avLst/>
            <a:gdLst>
              <a:gd name="T0" fmla="+- 0 982 295"/>
              <a:gd name="T1" fmla="*/ T0 w 687"/>
              <a:gd name="T2" fmla="+- 0 528 472"/>
              <a:gd name="T3" fmla="*/ 528 h 249"/>
              <a:gd name="T4" fmla="+- 0 908 295"/>
              <a:gd name="T5" fmla="*/ T4 w 687"/>
              <a:gd name="T6" fmla="+- 0 528 472"/>
              <a:gd name="T7" fmla="*/ 528 h 249"/>
              <a:gd name="T8" fmla="+- 0 791 295"/>
              <a:gd name="T9" fmla="*/ T8 w 687"/>
              <a:gd name="T10" fmla="+- 0 533 472"/>
              <a:gd name="T11" fmla="*/ 533 h 249"/>
              <a:gd name="T12" fmla="+- 0 719 295"/>
              <a:gd name="T13" fmla="*/ T12 w 687"/>
              <a:gd name="T14" fmla="+- 0 539 472"/>
              <a:gd name="T15" fmla="*/ 539 h 249"/>
              <a:gd name="T16" fmla="+- 0 639 295"/>
              <a:gd name="T17" fmla="*/ T16 w 687"/>
              <a:gd name="T18" fmla="+- 0 548 472"/>
              <a:gd name="T19" fmla="*/ 548 h 249"/>
              <a:gd name="T20" fmla="+- 0 555 295"/>
              <a:gd name="T21" fmla="*/ T20 w 687"/>
              <a:gd name="T22" fmla="+- 0 560 472"/>
              <a:gd name="T23" fmla="*/ 560 h 249"/>
              <a:gd name="T24" fmla="+- 0 468 295"/>
              <a:gd name="T25" fmla="*/ T24 w 687"/>
              <a:gd name="T26" fmla="+- 0 577 472"/>
              <a:gd name="T27" fmla="*/ 577 h 249"/>
              <a:gd name="T28" fmla="+- 0 381 295"/>
              <a:gd name="T29" fmla="*/ T28 w 687"/>
              <a:gd name="T30" fmla="+- 0 598 472"/>
              <a:gd name="T31" fmla="*/ 598 h 249"/>
              <a:gd name="T32" fmla="+- 0 295 295"/>
              <a:gd name="T33" fmla="*/ T32 w 687"/>
              <a:gd name="T34" fmla="+- 0 625 472"/>
              <a:gd name="T35" fmla="*/ 625 h 249"/>
              <a:gd name="T36" fmla="+- 0 295 295"/>
              <a:gd name="T37" fmla="*/ T36 w 687"/>
              <a:gd name="T38" fmla="+- 0 721 472"/>
              <a:gd name="T39" fmla="*/ 721 h 249"/>
              <a:gd name="T40" fmla="+- 0 982 295"/>
              <a:gd name="T41" fmla="*/ T40 w 687"/>
              <a:gd name="T42" fmla="+- 0 721 472"/>
              <a:gd name="T43" fmla="*/ 721 h 249"/>
              <a:gd name="T44" fmla="+- 0 982 295"/>
              <a:gd name="T45" fmla="*/ T44 w 687"/>
              <a:gd name="T46" fmla="+- 0 528 472"/>
              <a:gd name="T47" fmla="*/ 528 h 249"/>
              <a:gd name="T48" fmla="+- 0 982 295"/>
              <a:gd name="T49" fmla="*/ T48 w 687"/>
              <a:gd name="T50" fmla="+- 0 476 472"/>
              <a:gd name="T51" fmla="*/ 476 h 249"/>
              <a:gd name="T52" fmla="+- 0 729 295"/>
              <a:gd name="T53" fmla="*/ T52 w 687"/>
              <a:gd name="T54" fmla="+- 0 472 472"/>
              <a:gd name="T55" fmla="*/ 472 h 249"/>
              <a:gd name="T56" fmla="+- 0 573 295"/>
              <a:gd name="T57" fmla="*/ T56 w 687"/>
              <a:gd name="T58" fmla="+- 0 484 472"/>
              <a:gd name="T59" fmla="*/ 484 h 249"/>
              <a:gd name="T60" fmla="+- 0 510 295"/>
              <a:gd name="T61" fmla="*/ T60 w 687"/>
              <a:gd name="T62" fmla="+- 0 504 472"/>
              <a:gd name="T63" fmla="*/ 504 h 249"/>
              <a:gd name="T64" fmla="+- 0 496 295"/>
              <a:gd name="T65" fmla="*/ T64 w 687"/>
              <a:gd name="T66" fmla="+- 0 499 472"/>
              <a:gd name="T67" fmla="*/ 499 h 249"/>
              <a:gd name="T68" fmla="+- 0 476 295"/>
              <a:gd name="T69" fmla="*/ T68 w 687"/>
              <a:gd name="T70" fmla="+- 0 492 472"/>
              <a:gd name="T71" fmla="*/ 492 h 249"/>
              <a:gd name="T72" fmla="+- 0 434 295"/>
              <a:gd name="T73" fmla="*/ T72 w 687"/>
              <a:gd name="T74" fmla="+- 0 482 472"/>
              <a:gd name="T75" fmla="*/ 482 h 249"/>
              <a:gd name="T76" fmla="+- 0 381 295"/>
              <a:gd name="T77" fmla="*/ T76 w 687"/>
              <a:gd name="T78" fmla="+- 0 478 472"/>
              <a:gd name="T79" fmla="*/ 478 h 249"/>
              <a:gd name="T80" fmla="+- 0 295 295"/>
              <a:gd name="T81" fmla="*/ T80 w 687"/>
              <a:gd name="T82" fmla="+- 0 476 472"/>
              <a:gd name="T83" fmla="*/ 476 h 249"/>
              <a:gd name="T84" fmla="+- 0 295 295"/>
              <a:gd name="T85" fmla="*/ T84 w 687"/>
              <a:gd name="T86" fmla="+- 0 504 472"/>
              <a:gd name="T87" fmla="*/ 504 h 249"/>
              <a:gd name="T88" fmla="+- 0 327 295"/>
              <a:gd name="T89" fmla="*/ T88 w 687"/>
              <a:gd name="T90" fmla="+- 0 500 472"/>
              <a:gd name="T91" fmla="*/ 500 h 249"/>
              <a:gd name="T92" fmla="+- 0 363 295"/>
              <a:gd name="T93" fmla="*/ T92 w 687"/>
              <a:gd name="T94" fmla="+- 0 499 472"/>
              <a:gd name="T95" fmla="*/ 499 h 249"/>
              <a:gd name="T96" fmla="+- 0 423 295"/>
              <a:gd name="T97" fmla="*/ T96 w 687"/>
              <a:gd name="T98" fmla="+- 0 503 472"/>
              <a:gd name="T99" fmla="*/ 503 h 249"/>
              <a:gd name="T100" fmla="+- 0 495 295"/>
              <a:gd name="T101" fmla="*/ T100 w 687"/>
              <a:gd name="T102" fmla="+- 0 509 472"/>
              <a:gd name="T103" fmla="*/ 509 h 249"/>
              <a:gd name="T104" fmla="+- 0 450 295"/>
              <a:gd name="T105" fmla="*/ T104 w 687"/>
              <a:gd name="T106" fmla="+- 0 523 472"/>
              <a:gd name="T107" fmla="*/ 523 h 249"/>
              <a:gd name="T108" fmla="+- 0 448 295"/>
              <a:gd name="T109" fmla="*/ T108 w 687"/>
              <a:gd name="T110" fmla="+- 0 524 472"/>
              <a:gd name="T111" fmla="*/ 524 h 249"/>
              <a:gd name="T112" fmla="+- 0 424 295"/>
              <a:gd name="T113" fmla="*/ T112 w 687"/>
              <a:gd name="T114" fmla="+- 0 522 472"/>
              <a:gd name="T115" fmla="*/ 522 h 249"/>
              <a:gd name="T116" fmla="+- 0 394 295"/>
              <a:gd name="T117" fmla="*/ T116 w 687"/>
              <a:gd name="T118" fmla="+- 0 520 472"/>
              <a:gd name="T119" fmla="*/ 520 h 249"/>
              <a:gd name="T120" fmla="+- 0 356 295"/>
              <a:gd name="T121" fmla="*/ T120 w 687"/>
              <a:gd name="T122" fmla="+- 0 521 472"/>
              <a:gd name="T123" fmla="*/ 521 h 249"/>
              <a:gd name="T124" fmla="+- 0 295 295"/>
              <a:gd name="T125" fmla="*/ T124 w 687"/>
              <a:gd name="T126" fmla="+- 0 524 472"/>
              <a:gd name="T127" fmla="*/ 524 h 249"/>
              <a:gd name="T128" fmla="+- 0 295 295"/>
              <a:gd name="T129" fmla="*/ T128 w 687"/>
              <a:gd name="T130" fmla="+- 0 551 472"/>
              <a:gd name="T131" fmla="*/ 551 h 249"/>
              <a:gd name="T132" fmla="+- 0 306 295"/>
              <a:gd name="T133" fmla="*/ T132 w 687"/>
              <a:gd name="T134" fmla="+- 0 547 472"/>
              <a:gd name="T135" fmla="*/ 547 h 249"/>
              <a:gd name="T136" fmla="+- 0 328 295"/>
              <a:gd name="T137" fmla="*/ T136 w 687"/>
              <a:gd name="T138" fmla="+- 0 542 472"/>
              <a:gd name="T139" fmla="*/ 542 h 249"/>
              <a:gd name="T140" fmla="+- 0 440 295"/>
              <a:gd name="T141" fmla="*/ T140 w 687"/>
              <a:gd name="T142" fmla="+- 0 528 472"/>
              <a:gd name="T143" fmla="*/ 528 h 249"/>
              <a:gd name="T144" fmla="+- 0 295 295"/>
              <a:gd name="T145" fmla="*/ T144 w 687"/>
              <a:gd name="T146" fmla="+- 0 602 472"/>
              <a:gd name="T147" fmla="*/ 602 h 249"/>
              <a:gd name="T148" fmla="+- 0 458 295"/>
              <a:gd name="T149" fmla="*/ T148 w 687"/>
              <a:gd name="T150" fmla="+- 0 540 472"/>
              <a:gd name="T151" fmla="*/ 540 h 249"/>
              <a:gd name="T152" fmla="+- 0 507 295"/>
              <a:gd name="T153" fmla="*/ T152 w 687"/>
              <a:gd name="T154" fmla="+- 0 528 472"/>
              <a:gd name="T155" fmla="*/ 528 h 249"/>
              <a:gd name="T156" fmla="+- 0 523 295"/>
              <a:gd name="T157" fmla="*/ T156 w 687"/>
              <a:gd name="T158" fmla="+- 0 524 472"/>
              <a:gd name="T159" fmla="*/ 524 h 249"/>
              <a:gd name="T160" fmla="+- 0 584 295"/>
              <a:gd name="T161" fmla="*/ T160 w 687"/>
              <a:gd name="T162" fmla="+- 0 509 472"/>
              <a:gd name="T163" fmla="*/ 509 h 249"/>
              <a:gd name="T164" fmla="+- 0 680 295"/>
              <a:gd name="T165" fmla="*/ T164 w 687"/>
              <a:gd name="T166" fmla="+- 0 504 472"/>
              <a:gd name="T167" fmla="*/ 504 h 249"/>
              <a:gd name="T168" fmla="+- 0 737 295"/>
              <a:gd name="T169" fmla="*/ T168 w 687"/>
              <a:gd name="T170" fmla="+- 0 501 472"/>
              <a:gd name="T171" fmla="*/ 501 h 249"/>
              <a:gd name="T172" fmla="+- 0 982 295"/>
              <a:gd name="T173" fmla="*/ T172 w 687"/>
              <a:gd name="T174" fmla="+- 0 505 472"/>
              <a:gd name="T175" fmla="*/ 505 h 249"/>
              <a:gd name="T176" fmla="+- 0 982 295"/>
              <a:gd name="T177" fmla="*/ T176 w 687"/>
              <a:gd name="T178" fmla="+- 0 501 472"/>
              <a:gd name="T179" fmla="*/ 501 h 249"/>
              <a:gd name="T180" fmla="+- 0 982 295"/>
              <a:gd name="T181" fmla="*/ T180 w 687"/>
              <a:gd name="T182" fmla="+- 0 476 472"/>
              <a:gd name="T183" fmla="*/ 476 h 24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Lst>
            <a:rect l="0" t="0" r="r" b="b"/>
            <a:pathLst>
              <a:path w="687" h="249">
                <a:moveTo>
                  <a:pt x="687" y="56"/>
                </a:moveTo>
                <a:lnTo>
                  <a:pt x="613" y="56"/>
                </a:lnTo>
                <a:lnTo>
                  <a:pt x="496" y="61"/>
                </a:lnTo>
                <a:lnTo>
                  <a:pt x="424" y="67"/>
                </a:lnTo>
                <a:lnTo>
                  <a:pt x="344" y="76"/>
                </a:lnTo>
                <a:lnTo>
                  <a:pt x="260" y="88"/>
                </a:lnTo>
                <a:lnTo>
                  <a:pt x="173" y="105"/>
                </a:lnTo>
                <a:lnTo>
                  <a:pt x="86" y="126"/>
                </a:lnTo>
                <a:lnTo>
                  <a:pt x="0" y="153"/>
                </a:lnTo>
                <a:lnTo>
                  <a:pt x="0" y="249"/>
                </a:lnTo>
                <a:lnTo>
                  <a:pt x="687" y="249"/>
                </a:lnTo>
                <a:lnTo>
                  <a:pt x="687" y="56"/>
                </a:lnTo>
                <a:moveTo>
                  <a:pt x="687" y="4"/>
                </a:moveTo>
                <a:lnTo>
                  <a:pt x="434" y="0"/>
                </a:lnTo>
                <a:lnTo>
                  <a:pt x="278" y="12"/>
                </a:lnTo>
                <a:lnTo>
                  <a:pt x="215" y="32"/>
                </a:lnTo>
                <a:lnTo>
                  <a:pt x="201" y="27"/>
                </a:lnTo>
                <a:lnTo>
                  <a:pt x="181" y="20"/>
                </a:lnTo>
                <a:lnTo>
                  <a:pt x="139" y="10"/>
                </a:lnTo>
                <a:lnTo>
                  <a:pt x="86" y="6"/>
                </a:lnTo>
                <a:lnTo>
                  <a:pt x="0" y="4"/>
                </a:lnTo>
                <a:lnTo>
                  <a:pt x="0" y="32"/>
                </a:lnTo>
                <a:lnTo>
                  <a:pt x="32" y="28"/>
                </a:lnTo>
                <a:lnTo>
                  <a:pt x="68" y="27"/>
                </a:lnTo>
                <a:lnTo>
                  <a:pt x="128" y="31"/>
                </a:lnTo>
                <a:lnTo>
                  <a:pt x="200" y="37"/>
                </a:lnTo>
                <a:lnTo>
                  <a:pt x="155" y="51"/>
                </a:lnTo>
                <a:lnTo>
                  <a:pt x="153" y="52"/>
                </a:lnTo>
                <a:lnTo>
                  <a:pt x="129" y="50"/>
                </a:lnTo>
                <a:lnTo>
                  <a:pt x="99" y="48"/>
                </a:lnTo>
                <a:lnTo>
                  <a:pt x="61" y="49"/>
                </a:lnTo>
                <a:lnTo>
                  <a:pt x="0" y="52"/>
                </a:lnTo>
                <a:lnTo>
                  <a:pt x="0" y="79"/>
                </a:lnTo>
                <a:lnTo>
                  <a:pt x="11" y="75"/>
                </a:lnTo>
                <a:lnTo>
                  <a:pt x="33" y="70"/>
                </a:lnTo>
                <a:lnTo>
                  <a:pt x="145" y="56"/>
                </a:lnTo>
                <a:lnTo>
                  <a:pt x="0" y="130"/>
                </a:lnTo>
                <a:lnTo>
                  <a:pt x="163" y="68"/>
                </a:lnTo>
                <a:lnTo>
                  <a:pt x="212" y="56"/>
                </a:lnTo>
                <a:lnTo>
                  <a:pt x="228" y="52"/>
                </a:lnTo>
                <a:lnTo>
                  <a:pt x="289" y="37"/>
                </a:lnTo>
                <a:lnTo>
                  <a:pt x="385" y="32"/>
                </a:lnTo>
                <a:lnTo>
                  <a:pt x="442" y="29"/>
                </a:lnTo>
                <a:lnTo>
                  <a:pt x="687" y="33"/>
                </a:lnTo>
                <a:lnTo>
                  <a:pt x="687" y="29"/>
                </a:lnTo>
                <a:lnTo>
                  <a:pt x="687" y="4"/>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17" name="Picture 16">
            <a:extLst>
              <a:ext uri="{FF2B5EF4-FFF2-40B4-BE49-F238E27FC236}">
                <a16:creationId xmlns:a16="http://schemas.microsoft.com/office/drawing/2014/main" id="{BE0D6FF6-195D-49FF-AA5C-E2AADB23D7E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6781" y="441263"/>
            <a:ext cx="719309" cy="28157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407459</xdr:colOff>
      <xdr:row>144</xdr:row>
      <xdr:rowOff>50806</xdr:rowOff>
    </xdr:from>
    <xdr:to>
      <xdr:col>9</xdr:col>
      <xdr:colOff>1961939</xdr:colOff>
      <xdr:row>145</xdr:row>
      <xdr:rowOff>91409</xdr:rowOff>
    </xdr:to>
    <xdr:pic>
      <xdr:nvPicPr>
        <xdr:cNvPr id="21" name="Picture 20">
          <a:extLst>
            <a:ext uri="{FF2B5EF4-FFF2-40B4-BE49-F238E27FC236}">
              <a16:creationId xmlns:a16="http://schemas.microsoft.com/office/drawing/2014/main" id="{6551708A-308A-4C71-A408-02BC8B3F038B}"/>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69260"/>
        <a:stretch/>
      </xdr:blipFill>
      <xdr:spPr bwMode="auto">
        <a:xfrm>
          <a:off x="5036609" y="27949531"/>
          <a:ext cx="1554480" cy="231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403220</xdr:colOff>
      <xdr:row>95</xdr:row>
      <xdr:rowOff>65616</xdr:rowOff>
    </xdr:from>
    <xdr:to>
      <xdr:col>9</xdr:col>
      <xdr:colOff>1957700</xdr:colOff>
      <xdr:row>96</xdr:row>
      <xdr:rowOff>97366</xdr:rowOff>
    </xdr:to>
    <xdr:pic>
      <xdr:nvPicPr>
        <xdr:cNvPr id="23" name="Picture 22">
          <a:extLst>
            <a:ext uri="{FF2B5EF4-FFF2-40B4-BE49-F238E27FC236}">
              <a16:creationId xmlns:a16="http://schemas.microsoft.com/office/drawing/2014/main" id="{7D4663CD-8777-4282-9C31-BFC4BD749767}"/>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38854" b="31584"/>
        <a:stretch/>
      </xdr:blipFill>
      <xdr:spPr bwMode="auto">
        <a:xfrm>
          <a:off x="5032370" y="18496491"/>
          <a:ext cx="1554480" cy="22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403234</xdr:colOff>
      <xdr:row>46</xdr:row>
      <xdr:rowOff>52917</xdr:rowOff>
    </xdr:from>
    <xdr:to>
      <xdr:col>9</xdr:col>
      <xdr:colOff>1957714</xdr:colOff>
      <xdr:row>47</xdr:row>
      <xdr:rowOff>95250</xdr:rowOff>
    </xdr:to>
    <xdr:pic>
      <xdr:nvPicPr>
        <xdr:cNvPr id="24" name="Picture 23">
          <a:extLst>
            <a:ext uri="{FF2B5EF4-FFF2-40B4-BE49-F238E27FC236}">
              <a16:creationId xmlns:a16="http://schemas.microsoft.com/office/drawing/2014/main" id="{32181CB7-C3A6-4798-94FA-2CB2A87F44B7}"/>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69030"/>
        <a:stretch/>
      </xdr:blipFill>
      <xdr:spPr bwMode="auto">
        <a:xfrm>
          <a:off x="5032384" y="9044517"/>
          <a:ext cx="1554480" cy="232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learner.org/jnorth/maps/galleries" TargetMode="External"/><Relationship Id="rId1" Type="http://schemas.openxmlformats.org/officeDocument/2006/relationships/hyperlink" Target="https://monarchlab.org/mlmp/training/online-trainin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
  <sheetViews>
    <sheetView showGridLines="0" showRowColHeaders="0" tabSelected="1" zoomScaleNormal="100" workbookViewId="0">
      <selection activeCell="B5" sqref="B5:K5"/>
    </sheetView>
  </sheetViews>
  <sheetFormatPr defaultColWidth="0" defaultRowHeight="14.25" zeroHeight="1" x14ac:dyDescent="0.2"/>
  <cols>
    <col min="1" max="1" width="1.5703125" style="5" customWidth="1"/>
    <col min="2" max="2" width="3.140625" style="6" customWidth="1"/>
    <col min="3" max="3" width="1.28515625" style="6" customWidth="1"/>
    <col min="4" max="4" width="9.140625" style="6" customWidth="1"/>
    <col min="5" max="5" width="39.28515625" style="6" customWidth="1"/>
    <col min="6" max="7" width="6.42578125" style="6" customWidth="1"/>
    <col min="8" max="8" width="3.140625" style="6" customWidth="1"/>
    <col min="9" max="9" width="1.140625" style="6" customWidth="1"/>
    <col min="10" max="12" width="9.140625" style="6" customWidth="1"/>
    <col min="13" max="13" width="24.28515625" style="6" customWidth="1"/>
    <col min="14" max="14" width="12.7109375" style="6" customWidth="1"/>
    <col min="15" max="15" width="2.28515625" style="5" customWidth="1"/>
    <col min="16" max="16384" width="9.140625" style="6" hidden="1"/>
  </cols>
  <sheetData>
    <row r="1" spans="1:18" ht="6" customHeight="1" x14ac:dyDescent="0.2">
      <c r="B1" s="5"/>
      <c r="C1" s="5"/>
      <c r="D1" s="5"/>
      <c r="E1" s="5"/>
      <c r="F1" s="5"/>
      <c r="G1" s="5"/>
      <c r="H1" s="5"/>
      <c r="I1" s="5"/>
      <c r="J1" s="5"/>
      <c r="K1" s="5"/>
      <c r="L1" s="5"/>
      <c r="M1" s="5"/>
      <c r="N1" s="5"/>
    </row>
    <row r="2" spans="1:18" ht="18" customHeight="1" x14ac:dyDescent="0.25">
      <c r="A2" s="7"/>
      <c r="B2" s="184" t="s">
        <v>0</v>
      </c>
      <c r="C2" s="184"/>
      <c r="D2" s="184"/>
      <c r="E2" s="184"/>
      <c r="F2" s="184"/>
      <c r="G2" s="184"/>
      <c r="H2" s="184"/>
      <c r="I2" s="184"/>
      <c r="J2" s="184"/>
      <c r="K2" s="184"/>
      <c r="L2" s="184"/>
      <c r="M2" s="184"/>
      <c r="N2" s="184"/>
      <c r="O2" s="7"/>
      <c r="P2" s="8"/>
      <c r="Q2" s="8"/>
      <c r="R2" s="8"/>
    </row>
    <row r="3" spans="1:18" ht="5.85" customHeight="1" x14ac:dyDescent="0.2">
      <c r="B3" s="5"/>
      <c r="C3" s="5"/>
      <c r="D3" s="5"/>
      <c r="E3" s="5"/>
      <c r="F3" s="5"/>
      <c r="G3" s="5"/>
      <c r="H3" s="5"/>
      <c r="I3" s="5"/>
      <c r="J3" s="5"/>
      <c r="K3" s="5"/>
      <c r="L3" s="5"/>
      <c r="M3" s="5"/>
      <c r="N3" s="5"/>
    </row>
    <row r="4" spans="1:18" x14ac:dyDescent="0.2">
      <c r="B4" s="176" t="s">
        <v>2</v>
      </c>
      <c r="C4" s="177"/>
      <c r="D4" s="177"/>
      <c r="E4" s="177"/>
      <c r="F4" s="177"/>
      <c r="G4" s="177"/>
      <c r="H4" s="177"/>
      <c r="I4" s="177"/>
      <c r="J4" s="177"/>
      <c r="K4" s="178"/>
      <c r="L4" s="176" t="s">
        <v>1</v>
      </c>
      <c r="M4" s="177"/>
      <c r="N4" s="178"/>
    </row>
    <row r="5" spans="1:18" x14ac:dyDescent="0.2">
      <c r="B5" s="181" t="s">
        <v>189</v>
      </c>
      <c r="C5" s="182"/>
      <c r="D5" s="182"/>
      <c r="E5" s="182"/>
      <c r="F5" s="182"/>
      <c r="G5" s="182"/>
      <c r="H5" s="182"/>
      <c r="I5" s="182"/>
      <c r="J5" s="182"/>
      <c r="K5" s="183"/>
      <c r="L5" s="181"/>
      <c r="M5" s="182"/>
      <c r="N5" s="183"/>
    </row>
    <row r="6" spans="1:18" x14ac:dyDescent="0.2">
      <c r="B6" s="176" t="s">
        <v>4</v>
      </c>
      <c r="C6" s="177"/>
      <c r="D6" s="177"/>
      <c r="E6" s="177"/>
      <c r="F6" s="177"/>
      <c r="G6" s="177"/>
      <c r="H6" s="177"/>
      <c r="I6" s="177"/>
      <c r="J6" s="177"/>
      <c r="K6" s="178"/>
      <c r="L6" s="176" t="s">
        <v>3</v>
      </c>
      <c r="M6" s="177"/>
      <c r="N6" s="178"/>
    </row>
    <row r="7" spans="1:18" x14ac:dyDescent="0.2">
      <c r="B7" s="181"/>
      <c r="C7" s="182"/>
      <c r="D7" s="182"/>
      <c r="E7" s="182"/>
      <c r="F7" s="182"/>
      <c r="G7" s="182"/>
      <c r="H7" s="182"/>
      <c r="I7" s="182"/>
      <c r="J7" s="182"/>
      <c r="K7" s="183"/>
      <c r="L7" s="181"/>
      <c r="M7" s="182"/>
      <c r="N7" s="183"/>
    </row>
    <row r="8" spans="1:18" x14ac:dyDescent="0.2">
      <c r="B8" s="176" t="s">
        <v>5</v>
      </c>
      <c r="C8" s="177"/>
      <c r="D8" s="177"/>
      <c r="E8" s="177"/>
      <c r="F8" s="178"/>
      <c r="G8" s="176" t="s">
        <v>6</v>
      </c>
      <c r="H8" s="177"/>
      <c r="I8" s="177"/>
      <c r="J8" s="178"/>
      <c r="K8" s="176" t="s">
        <v>7</v>
      </c>
      <c r="L8" s="177"/>
      <c r="M8" s="177"/>
      <c r="N8" s="178"/>
    </row>
    <row r="9" spans="1:18" x14ac:dyDescent="0.2">
      <c r="B9" s="181"/>
      <c r="C9" s="182"/>
      <c r="D9" s="182"/>
      <c r="E9" s="182"/>
      <c r="F9" s="183"/>
      <c r="G9" s="181"/>
      <c r="H9" s="182"/>
      <c r="I9" s="182"/>
      <c r="J9" s="183"/>
      <c r="K9" s="181"/>
      <c r="L9" s="182"/>
      <c r="M9" s="182"/>
      <c r="N9" s="183"/>
    </row>
    <row r="10" spans="1:18" ht="5.85" customHeight="1" x14ac:dyDescent="0.2">
      <c r="B10" s="9"/>
      <c r="C10" s="9"/>
      <c r="D10" s="9"/>
      <c r="E10" s="9"/>
      <c r="F10" s="9"/>
      <c r="G10" s="9"/>
      <c r="H10" s="9"/>
      <c r="I10" s="9"/>
      <c r="J10" s="9"/>
      <c r="K10" s="9"/>
      <c r="L10" s="9"/>
      <c r="M10" s="9"/>
      <c r="N10" s="9"/>
    </row>
    <row r="11" spans="1:18" ht="15" customHeight="1" x14ac:dyDescent="0.2">
      <c r="B11" s="229" t="s">
        <v>171</v>
      </c>
      <c r="C11" s="230"/>
      <c r="D11" s="230"/>
      <c r="E11" s="230"/>
      <c r="F11" s="230"/>
      <c r="G11" s="230"/>
      <c r="H11" s="230"/>
      <c r="I11" s="230"/>
      <c r="J11" s="230"/>
      <c r="K11" s="230"/>
      <c r="L11" s="230"/>
      <c r="M11" s="230"/>
      <c r="N11" s="231"/>
    </row>
    <row r="12" spans="1:18" ht="15" customHeight="1" x14ac:dyDescent="0.2">
      <c r="B12" s="232"/>
      <c r="C12" s="233"/>
      <c r="D12" s="233"/>
      <c r="E12" s="233"/>
      <c r="F12" s="233"/>
      <c r="G12" s="233"/>
      <c r="H12" s="233"/>
      <c r="I12" s="233"/>
      <c r="J12" s="233"/>
      <c r="K12" s="233"/>
      <c r="L12" s="233"/>
      <c r="M12" s="233"/>
      <c r="N12" s="234"/>
    </row>
    <row r="13" spans="1:18" s="14" customFormat="1" ht="5.85" customHeight="1" x14ac:dyDescent="0.2">
      <c r="B13" s="39"/>
      <c r="C13" s="39"/>
      <c r="D13" s="39"/>
      <c r="E13" s="39"/>
      <c r="F13" s="39"/>
      <c r="G13" s="39"/>
      <c r="H13" s="39"/>
      <c r="I13" s="39"/>
      <c r="J13" s="39"/>
      <c r="K13" s="39"/>
      <c r="L13" s="39"/>
      <c r="M13" s="39"/>
      <c r="N13" s="39"/>
    </row>
    <row r="14" spans="1:18" ht="23.25" customHeight="1" x14ac:dyDescent="0.2">
      <c r="B14" s="194" t="s">
        <v>126</v>
      </c>
      <c r="C14" s="195"/>
      <c r="D14" s="195"/>
      <c r="E14" s="196"/>
      <c r="F14" s="194" t="s">
        <v>8</v>
      </c>
      <c r="G14" s="196"/>
      <c r="H14" s="202" t="s">
        <v>18</v>
      </c>
      <c r="I14" s="203"/>
      <c r="J14" s="203"/>
      <c r="K14" s="203"/>
      <c r="L14" s="203"/>
      <c r="M14" s="204"/>
      <c r="N14" s="208" t="s">
        <v>20</v>
      </c>
    </row>
    <row r="15" spans="1:18" ht="21" customHeight="1" x14ac:dyDescent="0.2">
      <c r="B15" s="197"/>
      <c r="C15" s="198"/>
      <c r="D15" s="198"/>
      <c r="E15" s="199"/>
      <c r="F15" s="200"/>
      <c r="G15" s="201"/>
      <c r="H15" s="205"/>
      <c r="I15" s="206"/>
      <c r="J15" s="206"/>
      <c r="K15" s="206"/>
      <c r="L15" s="206"/>
      <c r="M15" s="207"/>
      <c r="N15" s="209"/>
    </row>
    <row r="16" spans="1:18" ht="15" customHeight="1" x14ac:dyDescent="0.25">
      <c r="B16" s="33"/>
      <c r="C16" s="10"/>
      <c r="D16" s="11" t="s">
        <v>124</v>
      </c>
      <c r="E16" s="12"/>
      <c r="F16" s="221" t="str">
        <f>IF(B16="X", "STOP                                                                                                                                                    community type not appropriate for monarch habitat", "")</f>
        <v/>
      </c>
      <c r="G16" s="222"/>
      <c r="H16" s="222"/>
      <c r="I16" s="222"/>
      <c r="J16" s="222"/>
      <c r="K16" s="222"/>
      <c r="L16" s="222"/>
      <c r="M16" s="222"/>
      <c r="N16" s="223"/>
    </row>
    <row r="17" spans="2:14" ht="28.5" customHeight="1" x14ac:dyDescent="0.2">
      <c r="B17" s="13"/>
      <c r="C17" s="14"/>
      <c r="D17" s="179" t="s">
        <v>125</v>
      </c>
      <c r="E17" s="180"/>
      <c r="F17" s="224"/>
      <c r="G17" s="225"/>
      <c r="H17" s="225"/>
      <c r="I17" s="225"/>
      <c r="J17" s="225"/>
      <c r="K17" s="225"/>
      <c r="L17" s="225"/>
      <c r="M17" s="225"/>
      <c r="N17" s="226"/>
    </row>
    <row r="18" spans="2:14" ht="15" customHeight="1" x14ac:dyDescent="0.25">
      <c r="B18" s="33"/>
      <c r="C18" s="10"/>
      <c r="D18" s="11" t="s">
        <v>9</v>
      </c>
      <c r="E18" s="15"/>
      <c r="F18" s="185" t="str">
        <f>IF(B18="X", "Poor", "")</f>
        <v/>
      </c>
      <c r="G18" s="186"/>
      <c r="H18" s="34"/>
      <c r="I18" s="213" t="s">
        <v>15</v>
      </c>
      <c r="J18" s="213"/>
      <c r="K18" s="213"/>
      <c r="L18" s="213"/>
      <c r="M18" s="214"/>
      <c r="N18" s="210" t="str">
        <f>IF((AND(OR(B18="X",B20="X",B24="X"), H18="X")), "Good                                    or                 Excellent", "")</f>
        <v/>
      </c>
    </row>
    <row r="19" spans="2:14" ht="16.5" customHeight="1" x14ac:dyDescent="0.2">
      <c r="B19" s="13"/>
      <c r="C19" s="14"/>
      <c r="D19" s="179" t="s">
        <v>17</v>
      </c>
      <c r="E19" s="187"/>
      <c r="F19" s="185"/>
      <c r="G19" s="186"/>
      <c r="H19" s="16"/>
      <c r="I19" s="215"/>
      <c r="J19" s="215"/>
      <c r="K19" s="215"/>
      <c r="L19" s="215"/>
      <c r="M19" s="216"/>
      <c r="N19" s="211"/>
    </row>
    <row r="20" spans="2:14" ht="15" customHeight="1" x14ac:dyDescent="0.25">
      <c r="B20" s="33"/>
      <c r="C20" s="12"/>
      <c r="D20" s="11" t="s">
        <v>10</v>
      </c>
      <c r="E20" s="15"/>
      <c r="F20" s="190" t="str">
        <f>IF(B20="X", "Poor", "")</f>
        <v/>
      </c>
      <c r="G20" s="191"/>
      <c r="H20" s="16"/>
      <c r="I20" s="215"/>
      <c r="J20" s="215"/>
      <c r="K20" s="215"/>
      <c r="L20" s="215"/>
      <c r="M20" s="216"/>
      <c r="N20" s="211"/>
    </row>
    <row r="21" spans="2:14" ht="14.25" customHeight="1" x14ac:dyDescent="0.2">
      <c r="B21" s="13"/>
      <c r="C21" s="14"/>
      <c r="D21" s="188" t="s">
        <v>11</v>
      </c>
      <c r="E21" s="189"/>
      <c r="F21" s="185"/>
      <c r="G21" s="186"/>
      <c r="H21" s="16"/>
      <c r="I21" s="215"/>
      <c r="J21" s="215"/>
      <c r="K21" s="215"/>
      <c r="L21" s="215"/>
      <c r="M21" s="216"/>
      <c r="N21" s="211"/>
    </row>
    <row r="22" spans="2:14" ht="18.75" customHeight="1" x14ac:dyDescent="0.2">
      <c r="B22" s="13"/>
      <c r="C22" s="14"/>
      <c r="D22" s="188"/>
      <c r="E22" s="189"/>
      <c r="F22" s="185"/>
      <c r="G22" s="186"/>
      <c r="H22" s="16"/>
      <c r="I22" s="215"/>
      <c r="J22" s="215"/>
      <c r="K22" s="215"/>
      <c r="L22" s="215"/>
      <c r="M22" s="216"/>
      <c r="N22" s="211"/>
    </row>
    <row r="23" spans="2:14" ht="9.75" customHeight="1" x14ac:dyDescent="0.2">
      <c r="B23" s="17"/>
      <c r="C23" s="18"/>
      <c r="D23" s="227"/>
      <c r="E23" s="228"/>
      <c r="F23" s="192"/>
      <c r="G23" s="193"/>
      <c r="H23" s="19"/>
      <c r="I23" s="215"/>
      <c r="J23" s="215"/>
      <c r="K23" s="215"/>
      <c r="L23" s="215"/>
      <c r="M23" s="216"/>
      <c r="N23" s="211"/>
    </row>
    <row r="24" spans="2:14" ht="15" customHeight="1" x14ac:dyDescent="0.25">
      <c r="B24" s="33"/>
      <c r="C24" s="12"/>
      <c r="D24" s="11" t="s">
        <v>12</v>
      </c>
      <c r="E24" s="15"/>
      <c r="F24" s="217" t="str">
        <f>IF(B24="X", "Poor", "")</f>
        <v/>
      </c>
      <c r="G24" s="218"/>
      <c r="H24" s="19"/>
      <c r="I24" s="20"/>
      <c r="J24" s="21"/>
      <c r="K24" s="21"/>
      <c r="L24" s="21"/>
      <c r="M24" s="22"/>
      <c r="N24" s="211"/>
    </row>
    <row r="25" spans="2:14" ht="14.25" customHeight="1" x14ac:dyDescent="0.2">
      <c r="B25" s="13"/>
      <c r="C25" s="14"/>
      <c r="D25" s="188" t="s">
        <v>13</v>
      </c>
      <c r="E25" s="189"/>
      <c r="F25" s="219"/>
      <c r="G25" s="220"/>
      <c r="H25" s="23"/>
      <c r="I25" s="24"/>
      <c r="J25" s="21"/>
      <c r="K25" s="21"/>
      <c r="L25" s="21"/>
      <c r="M25" s="22"/>
      <c r="N25" s="211"/>
    </row>
    <row r="26" spans="2:14" ht="14.25" customHeight="1" x14ac:dyDescent="0.2">
      <c r="B26" s="13"/>
      <c r="C26" s="14"/>
      <c r="D26" s="188"/>
      <c r="E26" s="189"/>
      <c r="F26" s="219"/>
      <c r="G26" s="220"/>
      <c r="H26" s="16"/>
      <c r="I26" s="25"/>
      <c r="J26" s="21"/>
      <c r="K26" s="21"/>
      <c r="L26" s="21"/>
      <c r="M26" s="22"/>
      <c r="N26" s="211"/>
    </row>
    <row r="27" spans="2:14" ht="14.25" customHeight="1" x14ac:dyDescent="0.2">
      <c r="B27" s="13"/>
      <c r="C27" s="14"/>
      <c r="D27" s="188"/>
      <c r="E27" s="189"/>
      <c r="F27" s="219"/>
      <c r="G27" s="220"/>
      <c r="H27" s="26"/>
      <c r="I27" s="27"/>
      <c r="J27" s="28"/>
      <c r="K27" s="28"/>
      <c r="L27" s="28"/>
      <c r="M27" s="29"/>
      <c r="N27" s="212"/>
    </row>
    <row r="28" spans="2:14" ht="14.25" customHeight="1" x14ac:dyDescent="0.2">
      <c r="B28" s="33"/>
      <c r="C28" s="12"/>
      <c r="D28" s="235" t="s">
        <v>170</v>
      </c>
      <c r="E28" s="236"/>
      <c r="F28" s="217" t="str">
        <f>IF(B28="X", "Poor", "")</f>
        <v/>
      </c>
      <c r="G28" s="248"/>
      <c r="H28" s="33"/>
      <c r="I28" s="30"/>
      <c r="J28" s="213" t="s">
        <v>16</v>
      </c>
      <c r="K28" s="213"/>
      <c r="L28" s="213"/>
      <c r="M28" s="214"/>
      <c r="N28" s="210" t="str">
        <f>IF((AND(B28="X", H28="X")), "Good                                           or                                                Excellent", "")</f>
        <v/>
      </c>
    </row>
    <row r="29" spans="2:14" ht="14.25" customHeight="1" x14ac:dyDescent="0.2">
      <c r="B29" s="13"/>
      <c r="C29" s="14"/>
      <c r="D29" s="237"/>
      <c r="E29" s="238"/>
      <c r="F29" s="219"/>
      <c r="G29" s="249"/>
      <c r="H29" s="31"/>
      <c r="I29" s="14"/>
      <c r="J29" s="215"/>
      <c r="K29" s="215"/>
      <c r="L29" s="215"/>
      <c r="M29" s="216"/>
      <c r="N29" s="211"/>
    </row>
    <row r="30" spans="2:14" ht="15" customHeight="1" x14ac:dyDescent="0.2">
      <c r="B30" s="13"/>
      <c r="C30" s="14"/>
      <c r="D30" s="188" t="s">
        <v>122</v>
      </c>
      <c r="E30" s="189"/>
      <c r="F30" s="219"/>
      <c r="G30" s="249"/>
      <c r="H30" s="31"/>
      <c r="I30" s="14"/>
      <c r="J30" s="215"/>
      <c r="K30" s="215"/>
      <c r="L30" s="215"/>
      <c r="M30" s="216"/>
      <c r="N30" s="211"/>
    </row>
    <row r="31" spans="2:14" ht="31.5" customHeight="1" x14ac:dyDescent="0.2">
      <c r="B31" s="13"/>
      <c r="C31" s="14"/>
      <c r="D31" s="188"/>
      <c r="E31" s="189"/>
      <c r="F31" s="219"/>
      <c r="G31" s="249"/>
      <c r="H31" s="31"/>
      <c r="I31" s="14"/>
      <c r="J31" s="215"/>
      <c r="K31" s="215"/>
      <c r="L31" s="215"/>
      <c r="M31" s="216"/>
      <c r="N31" s="212"/>
    </row>
    <row r="32" spans="2:14" ht="15" customHeight="1" x14ac:dyDescent="0.2">
      <c r="B32" s="33"/>
      <c r="C32" s="12"/>
      <c r="D32" s="254" t="s">
        <v>123</v>
      </c>
      <c r="E32" s="255"/>
      <c r="F32" s="239" t="str">
        <f>IF(B32="X","Proceed to STANDARD APPROACH (page 2):  SAMPLE ASSESSMENT AREA                                                                           AND DETERMINE BENCHMARK MONARCH HABITAT CONDITION RATING.","")</f>
        <v/>
      </c>
      <c r="G32" s="240"/>
      <c r="H32" s="240"/>
      <c r="I32" s="240"/>
      <c r="J32" s="240"/>
      <c r="K32" s="240"/>
      <c r="L32" s="240"/>
      <c r="M32" s="240"/>
      <c r="N32" s="241"/>
    </row>
    <row r="33" spans="2:14" ht="15" customHeight="1" x14ac:dyDescent="0.2">
      <c r="B33" s="31"/>
      <c r="C33" s="14"/>
      <c r="D33" s="256"/>
      <c r="E33" s="257"/>
      <c r="F33" s="242"/>
      <c r="G33" s="243"/>
      <c r="H33" s="243"/>
      <c r="I33" s="243"/>
      <c r="J33" s="243"/>
      <c r="K33" s="243"/>
      <c r="L33" s="243"/>
      <c r="M33" s="243"/>
      <c r="N33" s="244"/>
    </row>
    <row r="34" spans="2:14" x14ac:dyDescent="0.2">
      <c r="B34" s="31"/>
      <c r="C34" s="14"/>
      <c r="D34" s="250" t="s">
        <v>14</v>
      </c>
      <c r="E34" s="251"/>
      <c r="F34" s="242"/>
      <c r="G34" s="243"/>
      <c r="H34" s="243"/>
      <c r="I34" s="243"/>
      <c r="J34" s="243"/>
      <c r="K34" s="243"/>
      <c r="L34" s="243"/>
      <c r="M34" s="243"/>
      <c r="N34" s="244"/>
    </row>
    <row r="35" spans="2:14" ht="15.75" customHeight="1" x14ac:dyDescent="0.2">
      <c r="B35" s="31"/>
      <c r="C35" s="14"/>
      <c r="D35" s="250"/>
      <c r="E35" s="251"/>
      <c r="F35" s="242"/>
      <c r="G35" s="243"/>
      <c r="H35" s="243"/>
      <c r="I35" s="243"/>
      <c r="J35" s="243"/>
      <c r="K35" s="243"/>
      <c r="L35" s="243"/>
      <c r="M35" s="243"/>
      <c r="N35" s="244"/>
    </row>
    <row r="36" spans="2:14" ht="12.75" customHeight="1" x14ac:dyDescent="0.2">
      <c r="B36" s="32"/>
      <c r="C36" s="18"/>
      <c r="D36" s="252"/>
      <c r="E36" s="253"/>
      <c r="F36" s="245"/>
      <c r="G36" s="246"/>
      <c r="H36" s="246"/>
      <c r="I36" s="246"/>
      <c r="J36" s="246"/>
      <c r="K36" s="246"/>
      <c r="L36" s="246"/>
      <c r="M36" s="246"/>
      <c r="N36" s="247"/>
    </row>
    <row r="37" spans="2:14" s="5" customFormat="1" x14ac:dyDescent="0.2"/>
  </sheetData>
  <sheetProtection algorithmName="SHA-512" hashValue="D3shugrJVEpyhoamlgeCaTp7DilD+liWhEKEyaklCPSbt2vWMMc0FQWSILuEpjFt+oCP26KnW3Eo/tUAZZTPlQ==" saltValue="Bu61uouKoJxCAXAVyy6ZAQ==" spinCount="100000" sheet="1" selectLockedCells="1"/>
  <mergeCells count="38">
    <mergeCell ref="J28:M31"/>
    <mergeCell ref="D28:E29"/>
    <mergeCell ref="D30:E31"/>
    <mergeCell ref="N28:N31"/>
    <mergeCell ref="F32:N36"/>
    <mergeCell ref="F28:G31"/>
    <mergeCell ref="D34:E36"/>
    <mergeCell ref="D32:E33"/>
    <mergeCell ref="F18:G19"/>
    <mergeCell ref="D19:E19"/>
    <mergeCell ref="D25:E27"/>
    <mergeCell ref="F20:G23"/>
    <mergeCell ref="K9:N9"/>
    <mergeCell ref="B14:E15"/>
    <mergeCell ref="F14:G15"/>
    <mergeCell ref="H14:M15"/>
    <mergeCell ref="N14:N15"/>
    <mergeCell ref="N18:N27"/>
    <mergeCell ref="I18:M23"/>
    <mergeCell ref="F24:G27"/>
    <mergeCell ref="F16:N17"/>
    <mergeCell ref="D21:E23"/>
    <mergeCell ref="B11:N12"/>
    <mergeCell ref="B2:N2"/>
    <mergeCell ref="B5:K5"/>
    <mergeCell ref="L5:N5"/>
    <mergeCell ref="B7:K7"/>
    <mergeCell ref="L7:N7"/>
    <mergeCell ref="B4:K4"/>
    <mergeCell ref="B6:K6"/>
    <mergeCell ref="L4:N4"/>
    <mergeCell ref="B8:F8"/>
    <mergeCell ref="G8:J8"/>
    <mergeCell ref="K8:N8"/>
    <mergeCell ref="L6:N6"/>
    <mergeCell ref="D17:E17"/>
    <mergeCell ref="B9:F9"/>
    <mergeCell ref="G9:J9"/>
  </mergeCells>
  <pageMargins left="0.25" right="0.25" top="0.75" bottom="0.75" header="0.3" footer="0.3"/>
  <pageSetup scale="93" orientation="landscape" horizontalDpi="4294967293" verticalDpi="4294967293" r:id="rId1"/>
  <headerFooter differentOddEven="1" differentFirst="1">
    <oddFooter xml:space="preserve">&amp;R&amp;"Arial,Regular"&amp;10WCP BMPs, Page &amp;P of 3 </oddFooter>
    <firstHeader>&amp;L&amp;"Arial,Regular"&amp;10USDA - Natural Resources Conservation Service&amp;R&amp;"Arial,Regular"&amp;10September 2018</firstHeader>
    <firstFooter>&amp;L&amp;"Arial,Regular"&amp;8Mark appropriate boxes with "X"&amp;R&amp;"Arial,Regular"&amp;10WCP WHEG rapid screening, page 1 of 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I413"/>
  <sheetViews>
    <sheetView showRowColHeaders="0" zoomScaleNormal="100" workbookViewId="0">
      <selection activeCell="H10" sqref="H10"/>
    </sheetView>
  </sheetViews>
  <sheetFormatPr defaultColWidth="0" defaultRowHeight="14.25" zeroHeight="1" x14ac:dyDescent="0.2"/>
  <cols>
    <col min="1" max="1" width="2.28515625" style="5" customWidth="1"/>
    <col min="2" max="2" width="1.85546875" style="6" customWidth="1"/>
    <col min="3" max="3" width="1.140625" style="6" customWidth="1"/>
    <col min="4" max="4" width="1" style="6" customWidth="1"/>
    <col min="5" max="6" width="9.140625" style="6" customWidth="1"/>
    <col min="7" max="7" width="51" style="6" customWidth="1"/>
    <col min="8" max="8" width="3.140625" style="68" customWidth="1"/>
    <col min="9" max="9" width="16" style="6" customWidth="1"/>
    <col min="10" max="10" width="3.140625" style="68" customWidth="1"/>
    <col min="11" max="11" width="16" style="6" customWidth="1"/>
    <col min="12" max="12" width="3.140625" style="68" customWidth="1"/>
    <col min="13" max="13" width="16" style="6" customWidth="1"/>
    <col min="14" max="14" width="2" style="5" customWidth="1"/>
    <col min="15" max="15" width="15.28515625" style="38" hidden="1" customWidth="1"/>
    <col min="16" max="16" width="9.140625" style="5" hidden="1" customWidth="1"/>
    <col min="17" max="16384" width="9.140625" style="6" hidden="1"/>
  </cols>
  <sheetData>
    <row r="1" spans="1:139" s="5" customFormat="1" ht="8.1" customHeight="1" x14ac:dyDescent="0.2">
      <c r="H1" s="37"/>
      <c r="J1" s="37"/>
      <c r="L1" s="37"/>
      <c r="O1" s="38"/>
    </row>
    <row r="2" spans="1:139" ht="15" customHeight="1" x14ac:dyDescent="0.2">
      <c r="A2" s="39"/>
      <c r="B2" s="229" t="s">
        <v>19</v>
      </c>
      <c r="C2" s="230"/>
      <c r="D2" s="230"/>
      <c r="E2" s="230"/>
      <c r="F2" s="230"/>
      <c r="G2" s="230"/>
      <c r="H2" s="230"/>
      <c r="I2" s="230"/>
      <c r="J2" s="230"/>
      <c r="K2" s="230"/>
      <c r="L2" s="230"/>
      <c r="M2" s="231"/>
      <c r="N2" s="39"/>
      <c r="O2" s="40"/>
      <c r="P2" s="41"/>
    </row>
    <row r="3" spans="1:139" ht="15" customHeight="1" x14ac:dyDescent="0.2">
      <c r="A3" s="39"/>
      <c r="B3" s="232"/>
      <c r="C3" s="233"/>
      <c r="D3" s="233"/>
      <c r="E3" s="233"/>
      <c r="F3" s="233"/>
      <c r="G3" s="233"/>
      <c r="H3" s="233"/>
      <c r="I3" s="233"/>
      <c r="J3" s="233"/>
      <c r="K3" s="233"/>
      <c r="L3" s="233"/>
      <c r="M3" s="234"/>
      <c r="N3" s="39"/>
      <c r="O3" s="42"/>
      <c r="P3" s="43"/>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row>
    <row r="4" spans="1:139" ht="6" customHeight="1" x14ac:dyDescent="0.2">
      <c r="A4" s="45"/>
      <c r="B4" s="5"/>
      <c r="C4" s="262" t="s">
        <v>175</v>
      </c>
      <c r="D4" s="262"/>
      <c r="E4" s="262"/>
      <c r="F4" s="262"/>
      <c r="G4" s="262"/>
      <c r="H4" s="262"/>
      <c r="I4" s="262"/>
      <c r="J4" s="262"/>
      <c r="K4" s="262"/>
      <c r="L4" s="262"/>
      <c r="M4" s="262"/>
      <c r="N4" s="45"/>
      <c r="O4" s="46"/>
      <c r="P4" s="47"/>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row>
    <row r="5" spans="1:139" x14ac:dyDescent="0.2">
      <c r="A5" s="45"/>
      <c r="B5" s="48"/>
      <c r="C5" s="262"/>
      <c r="D5" s="262"/>
      <c r="E5" s="262"/>
      <c r="F5" s="262"/>
      <c r="G5" s="262"/>
      <c r="H5" s="262"/>
      <c r="I5" s="262"/>
      <c r="J5" s="262"/>
      <c r="K5" s="262"/>
      <c r="L5" s="262"/>
      <c r="M5" s="262"/>
      <c r="N5" s="45"/>
      <c r="O5" s="46"/>
      <c r="P5" s="47"/>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row>
    <row r="6" spans="1:139" x14ac:dyDescent="0.2">
      <c r="A6" s="49"/>
      <c r="B6" s="50"/>
      <c r="C6" s="263"/>
      <c r="D6" s="263"/>
      <c r="E6" s="263"/>
      <c r="F6" s="263"/>
      <c r="G6" s="263"/>
      <c r="H6" s="263"/>
      <c r="I6" s="263"/>
      <c r="J6" s="263"/>
      <c r="K6" s="263"/>
      <c r="L6" s="263"/>
      <c r="M6" s="263"/>
      <c r="N6" s="49"/>
      <c r="O6" s="46"/>
      <c r="P6" s="47"/>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row>
    <row r="7" spans="1:139" ht="15" customHeight="1" x14ac:dyDescent="0.2">
      <c r="A7" s="51"/>
      <c r="B7" s="50"/>
      <c r="C7" s="264" t="s">
        <v>181</v>
      </c>
      <c r="D7" s="265"/>
      <c r="E7" s="265"/>
      <c r="F7" s="265"/>
      <c r="G7" s="266"/>
      <c r="H7" s="273" t="s">
        <v>21</v>
      </c>
      <c r="I7" s="274"/>
      <c r="J7" s="279" t="s">
        <v>22</v>
      </c>
      <c r="K7" s="280"/>
      <c r="L7" s="273" t="s">
        <v>23</v>
      </c>
      <c r="M7" s="285"/>
      <c r="N7" s="51"/>
      <c r="O7" s="52"/>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row>
    <row r="8" spans="1:139" ht="14.25" customHeight="1" x14ac:dyDescent="0.2">
      <c r="A8" s="51"/>
      <c r="B8" s="50"/>
      <c r="C8" s="267"/>
      <c r="D8" s="268"/>
      <c r="E8" s="268"/>
      <c r="F8" s="268"/>
      <c r="G8" s="269"/>
      <c r="H8" s="275"/>
      <c r="I8" s="276"/>
      <c r="J8" s="281"/>
      <c r="K8" s="282"/>
      <c r="L8" s="275"/>
      <c r="M8" s="286"/>
      <c r="N8" s="51"/>
      <c r="O8" s="52"/>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row>
    <row r="9" spans="1:139" ht="14.25" customHeight="1" x14ac:dyDescent="0.2">
      <c r="A9" s="51"/>
      <c r="B9" s="50"/>
      <c r="C9" s="270"/>
      <c r="D9" s="271"/>
      <c r="E9" s="271"/>
      <c r="F9" s="271"/>
      <c r="G9" s="272"/>
      <c r="H9" s="277"/>
      <c r="I9" s="278"/>
      <c r="J9" s="283"/>
      <c r="K9" s="284"/>
      <c r="L9" s="277"/>
      <c r="M9" s="287"/>
      <c r="N9" s="51"/>
      <c r="O9" s="52" t="str">
        <f>IF(H10="X", "Poor", "0")</f>
        <v>0</v>
      </c>
      <c r="P9" s="52" t="str">
        <f>IF(J10="X", "STOP", "")</f>
        <v/>
      </c>
      <c r="Q9" s="52" t="str">
        <f>IF(L10="X", "Poor", "")</f>
        <v/>
      </c>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row>
    <row r="10" spans="1:139" ht="14.25" customHeight="1" x14ac:dyDescent="0.2">
      <c r="A10" s="53"/>
      <c r="B10" s="50"/>
      <c r="C10" s="54"/>
      <c r="D10" s="288" t="s">
        <v>119</v>
      </c>
      <c r="E10" s="288"/>
      <c r="F10" s="288"/>
      <c r="G10" s="289"/>
      <c r="H10" s="35"/>
      <c r="I10" s="294" t="str">
        <f>IF(H10="X", "Poor", "")</f>
        <v/>
      </c>
      <c r="J10" s="35"/>
      <c r="K10" s="218" t="str">
        <f>IF(J10="X", "STOP", "")</f>
        <v/>
      </c>
      <c r="L10" s="35"/>
      <c r="M10" s="248" t="str">
        <f>IF(L10="X", "Poor", "")</f>
        <v/>
      </c>
      <c r="N10" s="53"/>
      <c r="O10" s="52" t="str">
        <f>IF(H13="X", "0.3", "0")</f>
        <v>0</v>
      </c>
      <c r="P10" s="52" t="str">
        <f>IF(J13="X", "0.3", "0")</f>
        <v>0</v>
      </c>
      <c r="Q10" s="52" t="str">
        <f>IF(L13="X", "0.3", "0")</f>
        <v>0</v>
      </c>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row>
    <row r="11" spans="1:139" ht="14.25" customHeight="1" x14ac:dyDescent="0.2">
      <c r="A11" s="53"/>
      <c r="B11" s="50"/>
      <c r="C11" s="55"/>
      <c r="D11" s="290"/>
      <c r="E11" s="290"/>
      <c r="F11" s="290"/>
      <c r="G11" s="291"/>
      <c r="H11" s="56"/>
      <c r="I11" s="260"/>
      <c r="J11" s="56"/>
      <c r="K11" s="220"/>
      <c r="L11" s="56"/>
      <c r="M11" s="249"/>
      <c r="N11" s="53"/>
      <c r="O11" s="52" t="str">
        <f>IF(H16="X", "0.6", "0")</f>
        <v>0</v>
      </c>
      <c r="P11" s="52" t="str">
        <f>IF(J16="X", "0.6", "0")</f>
        <v>0</v>
      </c>
      <c r="Q11" s="52" t="str">
        <f>IF(L16="X", "0.6", "0")</f>
        <v>0</v>
      </c>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row>
    <row r="12" spans="1:139" ht="14.25" customHeight="1" x14ac:dyDescent="0.2">
      <c r="A12" s="53"/>
      <c r="B12" s="50"/>
      <c r="C12" s="55"/>
      <c r="D12" s="292"/>
      <c r="E12" s="292"/>
      <c r="F12" s="292"/>
      <c r="G12" s="293"/>
      <c r="H12" s="57"/>
      <c r="I12" s="261"/>
      <c r="J12" s="57"/>
      <c r="K12" s="298"/>
      <c r="L12" s="57"/>
      <c r="M12" s="258"/>
      <c r="N12" s="53"/>
      <c r="O12" s="52" t="str">
        <f>IF(H20="X", "0.5", "0")</f>
        <v>0</v>
      </c>
      <c r="P12" s="52" t="str">
        <f>IF(J20="X", "0.5", "0")</f>
        <v>0</v>
      </c>
      <c r="Q12" s="52" t="str">
        <f>IF(L20="X", "0.5", "0")</f>
        <v>0</v>
      </c>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row>
    <row r="13" spans="1:139" ht="14.25" customHeight="1" x14ac:dyDescent="0.2">
      <c r="A13" s="53"/>
      <c r="B13" s="50"/>
      <c r="C13" s="58"/>
      <c r="D13" s="288" t="s">
        <v>120</v>
      </c>
      <c r="E13" s="288"/>
      <c r="F13" s="288"/>
      <c r="G13" s="289"/>
      <c r="H13" s="35"/>
      <c r="I13" s="259" t="str">
        <f>IF(H13="X", "0.3", "")</f>
        <v/>
      </c>
      <c r="J13" s="35"/>
      <c r="K13" s="248" t="str">
        <f>IF(J13="X", "0.3", "")</f>
        <v/>
      </c>
      <c r="L13" s="35"/>
      <c r="M13" s="248" t="str">
        <f>IF(L13="X", "0.3", "")</f>
        <v/>
      </c>
      <c r="N13" s="53"/>
      <c r="O13" s="52" t="str">
        <f>IF(H24="X", "0.85", "0")</f>
        <v>0</v>
      </c>
      <c r="P13" s="52" t="str">
        <f>IF(J24="X", "0.85", "0")</f>
        <v>0</v>
      </c>
      <c r="Q13" s="52" t="str">
        <f>IF(L24="X", "0.85", "0")</f>
        <v>0</v>
      </c>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row>
    <row r="14" spans="1:139" ht="14.25" customHeight="1" x14ac:dyDescent="0.2">
      <c r="A14" s="53"/>
      <c r="B14" s="50"/>
      <c r="C14" s="59"/>
      <c r="D14" s="290"/>
      <c r="E14" s="290"/>
      <c r="F14" s="290"/>
      <c r="G14" s="291"/>
      <c r="H14" s="56"/>
      <c r="I14" s="260"/>
      <c r="J14" s="56"/>
      <c r="K14" s="249"/>
      <c r="L14" s="56"/>
      <c r="M14" s="249"/>
      <c r="N14" s="53"/>
      <c r="O14" s="52" t="str">
        <f>IF(H28="X", "1.0", "0")</f>
        <v>0</v>
      </c>
      <c r="P14" s="52" t="str">
        <f>IF(J28="X", "1.0", "0")</f>
        <v>0</v>
      </c>
      <c r="Q14" s="52" t="str">
        <f>IF(L28="X", "1.0", "0")</f>
        <v>0</v>
      </c>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row>
    <row r="15" spans="1:139" ht="14.25" customHeight="1" x14ac:dyDescent="0.2">
      <c r="A15" s="53"/>
      <c r="B15" s="50"/>
      <c r="C15" s="59"/>
      <c r="D15" s="290"/>
      <c r="E15" s="290"/>
      <c r="F15" s="290"/>
      <c r="G15" s="291"/>
      <c r="H15" s="57"/>
      <c r="I15" s="261"/>
      <c r="J15" s="57"/>
      <c r="K15" s="258"/>
      <c r="L15" s="57"/>
      <c r="M15" s="258"/>
      <c r="N15" s="53"/>
      <c r="O15" s="52">
        <f>O14+O13+O12+O11+O10</f>
        <v>0</v>
      </c>
      <c r="P15" s="52">
        <f>P14+P13+P12+P11+P10</f>
        <v>0</v>
      </c>
      <c r="Q15" s="52">
        <f>Q14+Q13+Q12+Q11+Q10</f>
        <v>0</v>
      </c>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row>
    <row r="16" spans="1:139" ht="14.25" customHeight="1" x14ac:dyDescent="0.2">
      <c r="A16" s="53"/>
      <c r="B16" s="50"/>
      <c r="C16" s="58"/>
      <c r="D16" s="288" t="s">
        <v>177</v>
      </c>
      <c r="E16" s="288"/>
      <c r="F16" s="288"/>
      <c r="G16" s="288"/>
      <c r="H16" s="36"/>
      <c r="I16" s="259" t="str">
        <f>IF(H16="X", "0.6", "")</f>
        <v/>
      </c>
      <c r="J16" s="36"/>
      <c r="K16" s="248" t="str">
        <f>IF(J16="X", "0.6", "")</f>
        <v/>
      </c>
      <c r="L16" s="36"/>
      <c r="M16" s="248" t="str">
        <f>IF(L16="X", "0.6", "")</f>
        <v/>
      </c>
      <c r="N16" s="53"/>
      <c r="O16" s="52"/>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row>
    <row r="17" spans="1:139" ht="14.25" customHeight="1" x14ac:dyDescent="0.2">
      <c r="A17" s="53"/>
      <c r="B17" s="50"/>
      <c r="C17" s="59"/>
      <c r="D17" s="290"/>
      <c r="E17" s="290"/>
      <c r="F17" s="290"/>
      <c r="G17" s="290"/>
      <c r="H17" s="60"/>
      <c r="I17" s="260"/>
      <c r="J17" s="60"/>
      <c r="K17" s="249"/>
      <c r="L17" s="60"/>
      <c r="M17" s="249"/>
      <c r="N17" s="53"/>
      <c r="O17" s="52"/>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row>
    <row r="18" spans="1:139" ht="14.25" customHeight="1" x14ac:dyDescent="0.2">
      <c r="A18" s="53"/>
      <c r="B18" s="50"/>
      <c r="C18" s="59"/>
      <c r="D18" s="290"/>
      <c r="E18" s="290"/>
      <c r="F18" s="290"/>
      <c r="G18" s="290"/>
      <c r="H18" s="60"/>
      <c r="I18" s="260"/>
      <c r="J18" s="60"/>
      <c r="K18" s="249"/>
      <c r="L18" s="60"/>
      <c r="M18" s="249"/>
      <c r="N18" s="53"/>
      <c r="O18" s="52"/>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row>
    <row r="19" spans="1:139" ht="14.25" customHeight="1" x14ac:dyDescent="0.2">
      <c r="A19" s="53"/>
      <c r="B19" s="50"/>
      <c r="C19" s="61"/>
      <c r="D19" s="292"/>
      <c r="E19" s="292"/>
      <c r="F19" s="292"/>
      <c r="G19" s="292"/>
      <c r="H19" s="60"/>
      <c r="I19" s="260"/>
      <c r="J19" s="60"/>
      <c r="K19" s="249"/>
      <c r="L19" s="60"/>
      <c r="M19" s="249"/>
      <c r="N19" s="53"/>
      <c r="O19" s="52"/>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row>
    <row r="20" spans="1:139" ht="14.25" customHeight="1" x14ac:dyDescent="0.2">
      <c r="A20" s="53"/>
      <c r="B20" s="50"/>
      <c r="C20" s="58"/>
      <c r="D20" s="288" t="s">
        <v>176</v>
      </c>
      <c r="E20" s="288"/>
      <c r="F20" s="288"/>
      <c r="G20" s="288"/>
      <c r="H20" s="36"/>
      <c r="I20" s="259" t="str">
        <f>IF(H20="X", "0.5", "")</f>
        <v/>
      </c>
      <c r="J20" s="36"/>
      <c r="K20" s="248" t="str">
        <f>IF(J20="X", "0.5", "")</f>
        <v/>
      </c>
      <c r="L20" s="36"/>
      <c r="M20" s="248" t="str">
        <f>IF(L20="X", "0.5", "")</f>
        <v/>
      </c>
      <c r="N20" s="53"/>
      <c r="O20" s="52"/>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row>
    <row r="21" spans="1:139" ht="14.25" customHeight="1" x14ac:dyDescent="0.2">
      <c r="A21" s="53"/>
      <c r="B21" s="50"/>
      <c r="C21" s="59"/>
      <c r="D21" s="290"/>
      <c r="E21" s="290"/>
      <c r="F21" s="290"/>
      <c r="G21" s="290"/>
      <c r="H21" s="60"/>
      <c r="I21" s="260"/>
      <c r="J21" s="60"/>
      <c r="K21" s="249"/>
      <c r="L21" s="60"/>
      <c r="M21" s="249"/>
      <c r="N21" s="53"/>
      <c r="O21" s="52"/>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row>
    <row r="22" spans="1:139" ht="14.25" customHeight="1" x14ac:dyDescent="0.2">
      <c r="A22" s="53"/>
      <c r="B22" s="50"/>
      <c r="C22" s="59"/>
      <c r="D22" s="290"/>
      <c r="E22" s="290"/>
      <c r="F22" s="290"/>
      <c r="G22" s="290"/>
      <c r="H22" s="60"/>
      <c r="I22" s="260"/>
      <c r="J22" s="60"/>
      <c r="K22" s="249"/>
      <c r="L22" s="60"/>
      <c r="M22" s="249"/>
      <c r="N22" s="53"/>
      <c r="O22" s="52"/>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row>
    <row r="23" spans="1:139" ht="14.25" customHeight="1" x14ac:dyDescent="0.2">
      <c r="A23" s="53"/>
      <c r="B23" s="50"/>
      <c r="C23" s="61"/>
      <c r="D23" s="292"/>
      <c r="E23" s="292"/>
      <c r="F23" s="292"/>
      <c r="G23" s="292"/>
      <c r="H23" s="62"/>
      <c r="I23" s="261"/>
      <c r="J23" s="62"/>
      <c r="K23" s="258"/>
      <c r="L23" s="62"/>
      <c r="M23" s="258"/>
      <c r="N23" s="53"/>
      <c r="O23" s="52"/>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row>
    <row r="24" spans="1:139" ht="14.25" customHeight="1" x14ac:dyDescent="0.2">
      <c r="A24" s="53"/>
      <c r="B24" s="50"/>
      <c r="C24" s="58"/>
      <c r="D24" s="288" t="s">
        <v>178</v>
      </c>
      <c r="E24" s="288"/>
      <c r="F24" s="288"/>
      <c r="G24" s="288"/>
      <c r="H24" s="36"/>
      <c r="I24" s="259" t="str">
        <f>IF(H24="X", "0.85", "")</f>
        <v/>
      </c>
      <c r="J24" s="36"/>
      <c r="K24" s="248" t="str">
        <f>IF(J24="X", "0.85", "")</f>
        <v/>
      </c>
      <c r="L24" s="36"/>
      <c r="M24" s="248" t="str">
        <f>IF(L24="X", "0.85", "")</f>
        <v/>
      </c>
      <c r="N24" s="53"/>
      <c r="O24" s="52"/>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row>
    <row r="25" spans="1:139" ht="14.25" customHeight="1" x14ac:dyDescent="0.2">
      <c r="A25" s="53"/>
      <c r="B25" s="50"/>
      <c r="C25" s="59"/>
      <c r="D25" s="290"/>
      <c r="E25" s="290"/>
      <c r="F25" s="290"/>
      <c r="G25" s="290"/>
      <c r="H25" s="60"/>
      <c r="I25" s="260"/>
      <c r="J25" s="60"/>
      <c r="K25" s="249"/>
      <c r="L25" s="60"/>
      <c r="M25" s="249"/>
      <c r="N25" s="53"/>
      <c r="O25" s="52"/>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row>
    <row r="26" spans="1:139" ht="14.25" customHeight="1" x14ac:dyDescent="0.2">
      <c r="A26" s="53"/>
      <c r="B26" s="50"/>
      <c r="C26" s="59"/>
      <c r="D26" s="290"/>
      <c r="E26" s="290"/>
      <c r="F26" s="290"/>
      <c r="G26" s="290"/>
      <c r="H26" s="60"/>
      <c r="I26" s="260"/>
      <c r="J26" s="60"/>
      <c r="K26" s="249"/>
      <c r="L26" s="60"/>
      <c r="M26" s="249"/>
      <c r="N26" s="53"/>
      <c r="O26" s="52"/>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row>
    <row r="27" spans="1:139" ht="14.25" customHeight="1" x14ac:dyDescent="0.2">
      <c r="A27" s="53"/>
      <c r="B27" s="50"/>
      <c r="C27" s="61"/>
      <c r="D27" s="292"/>
      <c r="E27" s="292"/>
      <c r="F27" s="292"/>
      <c r="G27" s="292"/>
      <c r="H27" s="62"/>
      <c r="I27" s="261"/>
      <c r="J27" s="62"/>
      <c r="K27" s="258"/>
      <c r="L27" s="62"/>
      <c r="M27" s="258"/>
      <c r="N27" s="53"/>
      <c r="O27" s="52"/>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row>
    <row r="28" spans="1:139" ht="14.25" customHeight="1" x14ac:dyDescent="0.2">
      <c r="A28" s="53"/>
      <c r="B28" s="50"/>
      <c r="C28" s="58"/>
      <c r="D28" s="288" t="s">
        <v>121</v>
      </c>
      <c r="E28" s="288"/>
      <c r="F28" s="288"/>
      <c r="G28" s="288"/>
      <c r="H28" s="36"/>
      <c r="I28" s="259" t="str">
        <f>IF(H28="X", "1.0", "")</f>
        <v/>
      </c>
      <c r="J28" s="36"/>
      <c r="K28" s="248" t="str">
        <f>IF(J28="X", "1.0", "")</f>
        <v/>
      </c>
      <c r="L28" s="36"/>
      <c r="M28" s="248" t="str">
        <f>IF(L28="X", "1.0", "")</f>
        <v/>
      </c>
      <c r="N28" s="53"/>
      <c r="O28" s="52"/>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row>
    <row r="29" spans="1:139" ht="14.25" customHeight="1" x14ac:dyDescent="0.2">
      <c r="A29" s="53"/>
      <c r="B29" s="50"/>
      <c r="C29" s="59"/>
      <c r="D29" s="290"/>
      <c r="E29" s="290"/>
      <c r="F29" s="290"/>
      <c r="G29" s="290"/>
      <c r="H29" s="60"/>
      <c r="I29" s="260"/>
      <c r="J29" s="60"/>
      <c r="K29" s="249"/>
      <c r="L29" s="60"/>
      <c r="M29" s="249"/>
      <c r="N29" s="53"/>
      <c r="O29" s="52"/>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row>
    <row r="30" spans="1:139" ht="14.25" customHeight="1" x14ac:dyDescent="0.2">
      <c r="A30" s="53"/>
      <c r="B30" s="50"/>
      <c r="C30" s="61"/>
      <c r="D30" s="292"/>
      <c r="E30" s="292"/>
      <c r="F30" s="292"/>
      <c r="G30" s="292"/>
      <c r="H30" s="62"/>
      <c r="I30" s="261"/>
      <c r="J30" s="62"/>
      <c r="K30" s="258"/>
      <c r="L30" s="62"/>
      <c r="M30" s="258"/>
      <c r="N30" s="53"/>
      <c r="O30" s="52"/>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row>
    <row r="31" spans="1:139" x14ac:dyDescent="0.2">
      <c r="A31" s="50"/>
      <c r="B31" s="50"/>
      <c r="C31" s="50"/>
      <c r="D31" s="50"/>
      <c r="E31" s="297" t="s">
        <v>24</v>
      </c>
      <c r="F31" s="297"/>
      <c r="G31" s="297"/>
      <c r="H31" s="297"/>
      <c r="I31" s="297"/>
      <c r="J31" s="297"/>
      <c r="K31" s="297"/>
      <c r="L31" s="297"/>
      <c r="M31" s="50"/>
      <c r="N31" s="50"/>
      <c r="O31" s="63"/>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row>
    <row r="32" spans="1:139" ht="29.25" customHeight="1" x14ac:dyDescent="0.2">
      <c r="A32" s="50"/>
      <c r="B32" s="50"/>
      <c r="C32" s="50"/>
      <c r="D32" s="50"/>
      <c r="E32" s="297"/>
      <c r="F32" s="297"/>
      <c r="G32" s="297"/>
      <c r="H32" s="297"/>
      <c r="I32" s="297"/>
      <c r="J32" s="297"/>
      <c r="K32" s="297"/>
      <c r="L32" s="297"/>
      <c r="M32" s="50"/>
      <c r="N32" s="50"/>
      <c r="O32" s="64"/>
      <c r="P32" s="65"/>
      <c r="Q32" s="65"/>
    </row>
    <row r="33" spans="1:17" x14ac:dyDescent="0.2">
      <c r="A33" s="50"/>
      <c r="B33" s="50"/>
      <c r="C33" s="50"/>
      <c r="D33" s="50"/>
      <c r="E33" s="295" t="s">
        <v>25</v>
      </c>
      <c r="F33" s="295"/>
      <c r="G33" s="295"/>
      <c r="H33" s="295"/>
      <c r="I33" s="295"/>
      <c r="J33" s="295"/>
      <c r="K33" s="295"/>
      <c r="L33" s="295"/>
      <c r="M33" s="50"/>
      <c r="N33" s="50"/>
      <c r="O33" s="64"/>
      <c r="P33" s="65"/>
      <c r="Q33" s="65"/>
    </row>
    <row r="34" spans="1:17" x14ac:dyDescent="0.2">
      <c r="A34" s="50"/>
      <c r="B34" s="50"/>
      <c r="C34" s="50"/>
      <c r="D34" s="50"/>
      <c r="E34" s="295"/>
      <c r="F34" s="295"/>
      <c r="G34" s="295"/>
      <c r="H34" s="295"/>
      <c r="I34" s="295"/>
      <c r="J34" s="295"/>
      <c r="K34" s="295"/>
      <c r="L34" s="295"/>
      <c r="M34" s="50"/>
      <c r="N34" s="50"/>
      <c r="O34" s="64"/>
      <c r="P34" s="65"/>
      <c r="Q34" s="65"/>
    </row>
    <row r="35" spans="1:17" x14ac:dyDescent="0.2">
      <c r="A35" s="50"/>
      <c r="B35" s="50"/>
      <c r="C35" s="50"/>
      <c r="D35" s="50"/>
      <c r="E35" s="296" t="s">
        <v>26</v>
      </c>
      <c r="F35" s="296"/>
      <c r="G35" s="296"/>
      <c r="H35" s="296"/>
      <c r="I35" s="296"/>
      <c r="J35" s="296"/>
      <c r="K35" s="296"/>
      <c r="L35" s="296"/>
      <c r="M35" s="50"/>
      <c r="N35" s="50"/>
      <c r="O35" s="64"/>
      <c r="P35" s="65"/>
      <c r="Q35" s="65"/>
    </row>
    <row r="36" spans="1:17" x14ac:dyDescent="0.2">
      <c r="A36" s="50"/>
      <c r="B36" s="50"/>
      <c r="C36" s="50"/>
      <c r="D36" s="50"/>
      <c r="E36" s="296"/>
      <c r="F36" s="296"/>
      <c r="G36" s="296"/>
      <c r="H36" s="296"/>
      <c r="I36" s="296"/>
      <c r="J36" s="296"/>
      <c r="K36" s="296"/>
      <c r="L36" s="296"/>
      <c r="M36" s="50"/>
      <c r="N36" s="50"/>
      <c r="O36" s="64"/>
      <c r="P36" s="65"/>
      <c r="Q36" s="65"/>
    </row>
    <row r="37" spans="1:17" ht="6.75" customHeight="1" x14ac:dyDescent="0.2">
      <c r="A37" s="50"/>
      <c r="B37" s="50"/>
      <c r="C37" s="50"/>
      <c r="D37" s="50"/>
      <c r="E37" s="50"/>
      <c r="F37" s="50"/>
      <c r="G37" s="50"/>
      <c r="H37" s="37"/>
      <c r="I37" s="50"/>
      <c r="J37" s="37"/>
      <c r="K37" s="50"/>
      <c r="L37" s="37"/>
      <c r="M37" s="50"/>
      <c r="N37" s="50"/>
      <c r="O37" s="64"/>
      <c r="P37" s="65"/>
      <c r="Q37" s="65"/>
    </row>
    <row r="38" spans="1:17" hidden="1" x14ac:dyDescent="0.2">
      <c r="C38" s="65"/>
      <c r="D38" s="65"/>
      <c r="E38" s="65"/>
      <c r="F38" s="65"/>
      <c r="G38" s="65"/>
      <c r="H38" s="66"/>
      <c r="I38" s="65"/>
      <c r="J38" s="66"/>
      <c r="K38" s="65"/>
      <c r="L38" s="66"/>
      <c r="M38" s="65"/>
      <c r="O38" s="67"/>
      <c r="P38" s="65"/>
      <c r="Q38" s="65"/>
    </row>
    <row r="39" spans="1:17" hidden="1" x14ac:dyDescent="0.2">
      <c r="C39" s="65"/>
      <c r="D39" s="65"/>
      <c r="E39" s="65"/>
      <c r="F39" s="65"/>
      <c r="G39" s="65"/>
      <c r="H39" s="66"/>
      <c r="I39" s="65"/>
      <c r="J39" s="66"/>
      <c r="K39" s="65"/>
      <c r="L39" s="66"/>
      <c r="M39" s="65"/>
      <c r="O39" s="67"/>
      <c r="P39" s="65"/>
      <c r="Q39" s="65"/>
    </row>
    <row r="40" spans="1:17" hidden="1" x14ac:dyDescent="0.2">
      <c r="C40" s="65"/>
      <c r="D40" s="65"/>
      <c r="E40" s="65"/>
      <c r="F40" s="65"/>
      <c r="G40" s="65"/>
      <c r="H40" s="66"/>
      <c r="I40" s="65"/>
      <c r="J40" s="66"/>
      <c r="K40" s="65"/>
      <c r="L40" s="66"/>
      <c r="M40" s="65"/>
      <c r="O40" s="67"/>
      <c r="P40" s="65"/>
      <c r="Q40" s="65"/>
    </row>
    <row r="41" spans="1:17" hidden="1" x14ac:dyDescent="0.2">
      <c r="C41" s="65"/>
      <c r="D41" s="65"/>
      <c r="E41" s="65"/>
      <c r="F41" s="65"/>
      <c r="G41" s="65"/>
      <c r="H41" s="66"/>
      <c r="I41" s="65"/>
      <c r="J41" s="66"/>
      <c r="K41" s="65"/>
      <c r="L41" s="66"/>
      <c r="M41" s="65"/>
      <c r="O41" s="67"/>
      <c r="P41" s="65"/>
      <c r="Q41" s="65"/>
    </row>
    <row r="42" spans="1:17" hidden="1" x14ac:dyDescent="0.2">
      <c r="C42" s="65"/>
      <c r="D42" s="65"/>
      <c r="E42" s="65"/>
      <c r="F42" s="65"/>
      <c r="G42" s="65"/>
      <c r="H42" s="66"/>
      <c r="I42" s="65"/>
      <c r="J42" s="66"/>
      <c r="K42" s="65"/>
      <c r="L42" s="66"/>
      <c r="M42" s="65"/>
      <c r="O42" s="67"/>
      <c r="P42" s="65"/>
      <c r="Q42" s="65"/>
    </row>
    <row r="43" spans="1:17" hidden="1" x14ac:dyDescent="0.2">
      <c r="C43" s="65"/>
      <c r="D43" s="65"/>
      <c r="E43" s="65"/>
      <c r="F43" s="65"/>
      <c r="G43" s="65"/>
      <c r="H43" s="66"/>
      <c r="I43" s="65"/>
      <c r="J43" s="66"/>
      <c r="K43" s="65"/>
      <c r="L43" s="66"/>
      <c r="M43" s="65"/>
      <c r="O43" s="67"/>
      <c r="P43" s="65"/>
      <c r="Q43" s="65"/>
    </row>
    <row r="44" spans="1:17" hidden="1" x14ac:dyDescent="0.2">
      <c r="C44" s="65"/>
      <c r="D44" s="65"/>
      <c r="E44" s="65"/>
      <c r="F44" s="65"/>
      <c r="G44" s="65"/>
      <c r="H44" s="66"/>
      <c r="I44" s="65"/>
      <c r="J44" s="66"/>
      <c r="K44" s="65"/>
      <c r="L44" s="66"/>
      <c r="M44" s="65"/>
      <c r="O44" s="67"/>
      <c r="P44" s="65"/>
      <c r="Q44" s="65"/>
    </row>
    <row r="45" spans="1:17" hidden="1" x14ac:dyDescent="0.2">
      <c r="C45" s="65"/>
      <c r="D45" s="65"/>
      <c r="E45" s="65"/>
      <c r="F45" s="65"/>
      <c r="G45" s="65"/>
      <c r="H45" s="66"/>
      <c r="I45" s="65"/>
      <c r="J45" s="66"/>
      <c r="K45" s="65"/>
      <c r="L45" s="66"/>
      <c r="M45" s="65"/>
      <c r="O45" s="67"/>
      <c r="P45" s="65"/>
      <c r="Q45" s="65"/>
    </row>
    <row r="46" spans="1:17" hidden="1" x14ac:dyDescent="0.2">
      <c r="C46" s="65"/>
      <c r="D46" s="65"/>
      <c r="E46" s="65"/>
      <c r="F46" s="65"/>
      <c r="G46" s="65"/>
      <c r="H46" s="66"/>
      <c r="I46" s="65"/>
      <c r="J46" s="66"/>
      <c r="K46" s="65"/>
      <c r="L46" s="66"/>
      <c r="M46" s="65"/>
      <c r="O46" s="67"/>
      <c r="P46" s="65"/>
      <c r="Q46" s="65"/>
    </row>
    <row r="47" spans="1:17" hidden="1" x14ac:dyDescent="0.2">
      <c r="C47" s="65"/>
      <c r="D47" s="65"/>
      <c r="E47" s="65"/>
      <c r="F47" s="65"/>
      <c r="G47" s="65"/>
      <c r="H47" s="66"/>
      <c r="I47" s="65"/>
      <c r="J47" s="66"/>
      <c r="K47" s="65"/>
      <c r="L47" s="66"/>
      <c r="M47" s="65"/>
      <c r="O47" s="67"/>
      <c r="P47" s="65"/>
      <c r="Q47" s="65"/>
    </row>
    <row r="48" spans="1:17" hidden="1" x14ac:dyDescent="0.2">
      <c r="C48" s="65"/>
      <c r="D48" s="65"/>
      <c r="E48" s="65"/>
      <c r="F48" s="65"/>
      <c r="G48" s="65"/>
      <c r="H48" s="66"/>
      <c r="I48" s="65"/>
      <c r="J48" s="66"/>
      <c r="K48" s="65"/>
      <c r="L48" s="66"/>
      <c r="M48" s="65"/>
      <c r="O48" s="67"/>
      <c r="P48" s="65"/>
      <c r="Q48" s="65"/>
    </row>
    <row r="49" spans="3:17" hidden="1" x14ac:dyDescent="0.2">
      <c r="C49" s="65"/>
      <c r="D49" s="65"/>
      <c r="E49" s="65"/>
      <c r="F49" s="65"/>
      <c r="G49" s="65"/>
      <c r="H49" s="66"/>
      <c r="I49" s="65"/>
      <c r="J49" s="66"/>
      <c r="K49" s="65"/>
      <c r="L49" s="66"/>
      <c r="M49" s="65"/>
      <c r="O49" s="67"/>
      <c r="P49" s="65"/>
      <c r="Q49" s="65"/>
    </row>
    <row r="50" spans="3:17" hidden="1" x14ac:dyDescent="0.2">
      <c r="C50" s="65"/>
      <c r="D50" s="65"/>
      <c r="E50" s="65"/>
      <c r="F50" s="65"/>
      <c r="G50" s="65"/>
      <c r="H50" s="66"/>
      <c r="I50" s="65"/>
      <c r="J50" s="66"/>
      <c r="K50" s="65"/>
      <c r="L50" s="66"/>
      <c r="M50" s="65"/>
      <c r="O50" s="67"/>
      <c r="P50" s="65"/>
      <c r="Q50" s="65"/>
    </row>
    <row r="51" spans="3:17" hidden="1" x14ac:dyDescent="0.2">
      <c r="C51" s="65"/>
      <c r="D51" s="65"/>
      <c r="E51" s="65"/>
      <c r="F51" s="65"/>
      <c r="G51" s="65"/>
      <c r="H51" s="66"/>
      <c r="I51" s="65"/>
      <c r="J51" s="66"/>
      <c r="K51" s="65"/>
      <c r="L51" s="66"/>
      <c r="M51" s="65"/>
      <c r="O51" s="67"/>
      <c r="P51" s="65"/>
      <c r="Q51" s="65"/>
    </row>
    <row r="52" spans="3:17" hidden="1" x14ac:dyDescent="0.2">
      <c r="C52" s="65"/>
      <c r="D52" s="65"/>
      <c r="E52" s="65"/>
      <c r="F52" s="65"/>
      <c r="G52" s="65"/>
      <c r="H52" s="66"/>
      <c r="I52" s="65"/>
      <c r="J52" s="66"/>
      <c r="K52" s="65"/>
      <c r="L52" s="66"/>
      <c r="M52" s="65"/>
      <c r="O52" s="67"/>
      <c r="P52" s="65"/>
      <c r="Q52" s="65"/>
    </row>
    <row r="53" spans="3:17" hidden="1" x14ac:dyDescent="0.2">
      <c r="C53" s="65"/>
      <c r="D53" s="65"/>
      <c r="E53" s="65"/>
      <c r="F53" s="65"/>
      <c r="G53" s="65"/>
      <c r="H53" s="66"/>
      <c r="I53" s="65"/>
      <c r="J53" s="66"/>
      <c r="K53" s="65"/>
      <c r="L53" s="66"/>
      <c r="M53" s="65"/>
      <c r="O53" s="67"/>
      <c r="P53" s="65"/>
      <c r="Q53" s="65"/>
    </row>
    <row r="54" spans="3:17" hidden="1" x14ac:dyDescent="0.2">
      <c r="C54" s="65"/>
      <c r="D54" s="65"/>
      <c r="E54" s="65"/>
      <c r="F54" s="65"/>
      <c r="G54" s="65"/>
      <c r="H54" s="66"/>
      <c r="I54" s="65"/>
      <c r="J54" s="66"/>
      <c r="K54" s="65"/>
      <c r="L54" s="66"/>
      <c r="M54" s="65"/>
      <c r="O54" s="67"/>
      <c r="P54" s="65"/>
      <c r="Q54" s="65"/>
    </row>
    <row r="55" spans="3:17" hidden="1" x14ac:dyDescent="0.2">
      <c r="C55" s="65"/>
      <c r="D55" s="65"/>
      <c r="E55" s="65"/>
      <c r="F55" s="65"/>
      <c r="G55" s="65"/>
      <c r="H55" s="66"/>
      <c r="I55" s="65"/>
      <c r="J55" s="66"/>
      <c r="K55" s="65"/>
      <c r="L55" s="66"/>
      <c r="M55" s="65"/>
      <c r="O55" s="67"/>
      <c r="P55" s="65"/>
      <c r="Q55" s="65"/>
    </row>
    <row r="56" spans="3:17" hidden="1" x14ac:dyDescent="0.2">
      <c r="C56" s="65"/>
      <c r="D56" s="65"/>
      <c r="E56" s="65"/>
      <c r="F56" s="65"/>
      <c r="G56" s="65"/>
      <c r="H56" s="66"/>
      <c r="I56" s="65"/>
      <c r="J56" s="66"/>
      <c r="K56" s="65"/>
      <c r="L56" s="66"/>
      <c r="M56" s="65"/>
      <c r="O56" s="67"/>
      <c r="P56" s="65"/>
      <c r="Q56" s="65"/>
    </row>
    <row r="57" spans="3:17" hidden="1" x14ac:dyDescent="0.2">
      <c r="C57" s="65"/>
      <c r="D57" s="65"/>
      <c r="E57" s="65"/>
      <c r="F57" s="65"/>
      <c r="G57" s="65"/>
      <c r="H57" s="66"/>
      <c r="I57" s="65"/>
      <c r="J57" s="66"/>
      <c r="K57" s="65"/>
      <c r="L57" s="66"/>
      <c r="M57" s="65"/>
      <c r="O57" s="67"/>
      <c r="P57" s="65"/>
      <c r="Q57" s="65"/>
    </row>
    <row r="58" spans="3:17" hidden="1" x14ac:dyDescent="0.2">
      <c r="C58" s="65"/>
      <c r="D58" s="65"/>
      <c r="E58" s="65"/>
      <c r="F58" s="65"/>
      <c r="G58" s="65"/>
      <c r="H58" s="66"/>
      <c r="I58" s="65"/>
      <c r="J58" s="66"/>
      <c r="K58" s="65"/>
      <c r="L58" s="66"/>
      <c r="M58" s="65"/>
      <c r="O58" s="67"/>
      <c r="P58" s="65"/>
      <c r="Q58" s="65"/>
    </row>
    <row r="59" spans="3:17" hidden="1" x14ac:dyDescent="0.2">
      <c r="C59" s="65"/>
      <c r="D59" s="65"/>
      <c r="E59" s="65"/>
      <c r="F59" s="65"/>
      <c r="G59" s="65"/>
      <c r="H59" s="66"/>
      <c r="I59" s="65"/>
      <c r="J59" s="66"/>
      <c r="K59" s="65"/>
      <c r="L59" s="66"/>
      <c r="M59" s="65"/>
      <c r="O59" s="67"/>
      <c r="P59" s="65"/>
      <c r="Q59" s="65"/>
    </row>
    <row r="60" spans="3:17" hidden="1" x14ac:dyDescent="0.2">
      <c r="C60" s="65"/>
      <c r="D60" s="65"/>
      <c r="E60" s="65"/>
      <c r="F60" s="65"/>
      <c r="G60" s="65"/>
      <c r="H60" s="66"/>
      <c r="I60" s="65"/>
      <c r="J60" s="66"/>
      <c r="K60" s="65"/>
      <c r="L60" s="66"/>
      <c r="M60" s="65"/>
      <c r="O60" s="67"/>
      <c r="P60" s="65"/>
      <c r="Q60" s="65"/>
    </row>
    <row r="61" spans="3:17" hidden="1" x14ac:dyDescent="0.2">
      <c r="C61" s="65"/>
      <c r="D61" s="65"/>
      <c r="E61" s="65"/>
      <c r="F61" s="65"/>
      <c r="G61" s="65"/>
      <c r="H61" s="66"/>
      <c r="I61" s="65"/>
      <c r="J61" s="66"/>
      <c r="K61" s="65"/>
      <c r="L61" s="66"/>
      <c r="M61" s="65"/>
      <c r="O61" s="67"/>
      <c r="P61" s="65"/>
      <c r="Q61" s="65"/>
    </row>
    <row r="62" spans="3:17" hidden="1" x14ac:dyDescent="0.2">
      <c r="C62" s="65"/>
      <c r="D62" s="65"/>
      <c r="E62" s="65"/>
      <c r="F62" s="65"/>
      <c r="G62" s="65"/>
      <c r="H62" s="66"/>
      <c r="I62" s="65"/>
      <c r="J62" s="66"/>
      <c r="K62" s="65"/>
      <c r="L62" s="66"/>
      <c r="M62" s="65"/>
      <c r="O62" s="67"/>
      <c r="P62" s="65"/>
      <c r="Q62" s="65"/>
    </row>
    <row r="63" spans="3:17" hidden="1" x14ac:dyDescent="0.2">
      <c r="C63" s="65"/>
      <c r="D63" s="65"/>
      <c r="E63" s="65"/>
      <c r="F63" s="65"/>
      <c r="G63" s="65"/>
      <c r="H63" s="66"/>
      <c r="I63" s="65"/>
      <c r="J63" s="66"/>
      <c r="K63" s="65"/>
      <c r="L63" s="66"/>
      <c r="M63" s="65"/>
      <c r="O63" s="67"/>
      <c r="P63" s="65"/>
      <c r="Q63" s="65"/>
    </row>
    <row r="64" spans="3:17" hidden="1" x14ac:dyDescent="0.2">
      <c r="C64" s="65"/>
      <c r="D64" s="65"/>
      <c r="E64" s="65"/>
      <c r="F64" s="65"/>
      <c r="G64" s="65"/>
      <c r="H64" s="66"/>
      <c r="I64" s="65"/>
      <c r="J64" s="66"/>
      <c r="K64" s="65"/>
      <c r="L64" s="66"/>
      <c r="M64" s="65"/>
      <c r="O64" s="67"/>
      <c r="P64" s="65"/>
      <c r="Q64" s="65"/>
    </row>
    <row r="65" spans="3:17" hidden="1" x14ac:dyDescent="0.2">
      <c r="C65" s="65"/>
      <c r="D65" s="65"/>
      <c r="E65" s="65"/>
      <c r="F65" s="65"/>
      <c r="G65" s="65"/>
      <c r="H65" s="66"/>
      <c r="I65" s="65"/>
      <c r="J65" s="66"/>
      <c r="K65" s="65"/>
      <c r="L65" s="66"/>
      <c r="M65" s="65"/>
      <c r="O65" s="67"/>
      <c r="P65" s="65"/>
      <c r="Q65" s="65"/>
    </row>
    <row r="66" spans="3:17" hidden="1" x14ac:dyDescent="0.2">
      <c r="C66" s="65"/>
      <c r="D66" s="65"/>
      <c r="E66" s="65"/>
      <c r="F66" s="65"/>
      <c r="G66" s="65"/>
      <c r="H66" s="66"/>
      <c r="I66" s="65"/>
      <c r="J66" s="66"/>
      <c r="K66" s="65"/>
      <c r="L66" s="66"/>
      <c r="M66" s="65"/>
      <c r="O66" s="67"/>
      <c r="P66" s="65"/>
      <c r="Q66" s="65"/>
    </row>
    <row r="67" spans="3:17" hidden="1" x14ac:dyDescent="0.2">
      <c r="C67" s="65"/>
      <c r="D67" s="65"/>
      <c r="E67" s="65"/>
      <c r="F67" s="65"/>
      <c r="G67" s="65"/>
      <c r="H67" s="66"/>
      <c r="I67" s="65"/>
      <c r="J67" s="66"/>
      <c r="K67" s="65"/>
      <c r="L67" s="66"/>
      <c r="M67" s="65"/>
      <c r="O67" s="67"/>
      <c r="P67" s="65"/>
      <c r="Q67" s="65"/>
    </row>
    <row r="68" spans="3:17" hidden="1" x14ac:dyDescent="0.2">
      <c r="C68" s="65"/>
      <c r="D68" s="65"/>
      <c r="E68" s="65"/>
      <c r="F68" s="65"/>
      <c r="G68" s="65"/>
      <c r="H68" s="66"/>
      <c r="I68" s="65"/>
      <c r="J68" s="66"/>
      <c r="K68" s="65"/>
      <c r="L68" s="66"/>
      <c r="M68" s="65"/>
      <c r="O68" s="67"/>
      <c r="P68" s="65"/>
      <c r="Q68" s="65"/>
    </row>
    <row r="69" spans="3:17" hidden="1" x14ac:dyDescent="0.2">
      <c r="C69" s="65"/>
      <c r="D69" s="65"/>
      <c r="E69" s="65"/>
      <c r="F69" s="65"/>
      <c r="G69" s="65"/>
      <c r="H69" s="66"/>
      <c r="I69" s="65"/>
      <c r="J69" s="66"/>
      <c r="K69" s="65"/>
      <c r="L69" s="66"/>
      <c r="M69" s="65"/>
      <c r="O69" s="67"/>
      <c r="P69" s="65"/>
      <c r="Q69" s="65"/>
    </row>
    <row r="70" spans="3:17" hidden="1" x14ac:dyDescent="0.2">
      <c r="C70" s="65"/>
      <c r="D70" s="65"/>
      <c r="E70" s="65"/>
      <c r="F70" s="65"/>
      <c r="G70" s="65"/>
      <c r="H70" s="66"/>
      <c r="I70" s="65"/>
      <c r="J70" s="66"/>
      <c r="K70" s="65"/>
      <c r="L70" s="66"/>
      <c r="M70" s="65"/>
      <c r="O70" s="67"/>
      <c r="P70" s="65"/>
      <c r="Q70" s="65"/>
    </row>
    <row r="71" spans="3:17" hidden="1" x14ac:dyDescent="0.2">
      <c r="C71" s="65"/>
      <c r="D71" s="65"/>
      <c r="E71" s="65"/>
      <c r="F71" s="65"/>
      <c r="G71" s="65"/>
      <c r="H71" s="66"/>
      <c r="I71" s="65"/>
      <c r="J71" s="66"/>
      <c r="K71" s="65"/>
      <c r="L71" s="66"/>
      <c r="M71" s="65"/>
      <c r="O71" s="67"/>
      <c r="P71" s="65"/>
      <c r="Q71" s="65"/>
    </row>
    <row r="72" spans="3:17" hidden="1" x14ac:dyDescent="0.2">
      <c r="C72" s="65"/>
      <c r="D72" s="65"/>
      <c r="E72" s="65"/>
      <c r="F72" s="65"/>
      <c r="G72" s="65"/>
      <c r="H72" s="66"/>
      <c r="I72" s="65"/>
      <c r="J72" s="66"/>
      <c r="K72" s="65"/>
      <c r="L72" s="66"/>
      <c r="M72" s="65"/>
      <c r="O72" s="67"/>
      <c r="P72" s="65"/>
      <c r="Q72" s="65"/>
    </row>
    <row r="73" spans="3:17" hidden="1" x14ac:dyDescent="0.2">
      <c r="C73" s="65"/>
      <c r="D73" s="65"/>
      <c r="E73" s="65"/>
      <c r="F73" s="65"/>
      <c r="G73" s="65"/>
      <c r="H73" s="66"/>
      <c r="I73" s="65"/>
      <c r="J73" s="66"/>
      <c r="K73" s="65"/>
      <c r="L73" s="66"/>
      <c r="M73" s="65"/>
      <c r="O73" s="67"/>
      <c r="P73" s="65"/>
      <c r="Q73" s="65"/>
    </row>
    <row r="74" spans="3:17" hidden="1" x14ac:dyDescent="0.2">
      <c r="C74" s="65"/>
      <c r="D74" s="65"/>
      <c r="E74" s="65"/>
      <c r="F74" s="65"/>
      <c r="G74" s="65"/>
      <c r="H74" s="66"/>
      <c r="I74" s="65"/>
      <c r="J74" s="66"/>
      <c r="K74" s="65"/>
      <c r="L74" s="66"/>
      <c r="M74" s="65"/>
      <c r="O74" s="67"/>
      <c r="P74" s="65"/>
      <c r="Q74" s="65"/>
    </row>
    <row r="75" spans="3:17" hidden="1" x14ac:dyDescent="0.2">
      <c r="C75" s="65"/>
      <c r="D75" s="65"/>
      <c r="E75" s="65"/>
      <c r="F75" s="65"/>
      <c r="G75" s="65"/>
      <c r="H75" s="66"/>
      <c r="I75" s="65"/>
      <c r="J75" s="66"/>
      <c r="K75" s="65"/>
      <c r="L75" s="66"/>
      <c r="M75" s="65"/>
      <c r="O75" s="67"/>
      <c r="P75" s="65"/>
      <c r="Q75" s="65"/>
    </row>
    <row r="76" spans="3:17" hidden="1" x14ac:dyDescent="0.2">
      <c r="C76" s="65"/>
      <c r="D76" s="65"/>
      <c r="E76" s="65"/>
      <c r="F76" s="65"/>
      <c r="G76" s="65"/>
      <c r="H76" s="66"/>
      <c r="I76" s="65"/>
      <c r="J76" s="66"/>
      <c r="K76" s="65"/>
      <c r="L76" s="66"/>
      <c r="M76" s="65"/>
      <c r="O76" s="67"/>
      <c r="P76" s="65"/>
      <c r="Q76" s="65"/>
    </row>
    <row r="77" spans="3:17" hidden="1" x14ac:dyDescent="0.2">
      <c r="C77" s="65"/>
      <c r="D77" s="65"/>
      <c r="E77" s="65"/>
      <c r="F77" s="65"/>
      <c r="G77" s="65"/>
      <c r="H77" s="66"/>
      <c r="I77" s="65"/>
      <c r="J77" s="66"/>
      <c r="K77" s="65"/>
      <c r="L77" s="66"/>
      <c r="M77" s="65"/>
      <c r="O77" s="67"/>
      <c r="P77" s="65"/>
      <c r="Q77" s="65"/>
    </row>
    <row r="78" spans="3:17" hidden="1" x14ac:dyDescent="0.2">
      <c r="C78" s="65"/>
      <c r="D78" s="65"/>
      <c r="E78" s="65"/>
      <c r="F78" s="65"/>
      <c r="G78" s="65"/>
      <c r="H78" s="66"/>
      <c r="I78" s="65"/>
      <c r="J78" s="66"/>
      <c r="K78" s="65"/>
      <c r="L78" s="66"/>
      <c r="M78" s="65"/>
      <c r="O78" s="67"/>
      <c r="P78" s="65"/>
      <c r="Q78" s="65"/>
    </row>
    <row r="79" spans="3:17" hidden="1" x14ac:dyDescent="0.2">
      <c r="C79" s="65"/>
      <c r="D79" s="65"/>
      <c r="E79" s="65"/>
      <c r="F79" s="65"/>
      <c r="G79" s="65"/>
      <c r="H79" s="66"/>
      <c r="I79" s="65"/>
      <c r="J79" s="66"/>
      <c r="K79" s="65"/>
      <c r="L79" s="66"/>
      <c r="M79" s="65"/>
      <c r="O79" s="67"/>
      <c r="P79" s="65"/>
      <c r="Q79" s="65"/>
    </row>
    <row r="80" spans="3:17" hidden="1" x14ac:dyDescent="0.2">
      <c r="C80" s="65"/>
      <c r="D80" s="65"/>
      <c r="E80" s="65"/>
      <c r="F80" s="65"/>
      <c r="G80" s="65"/>
      <c r="H80" s="66"/>
      <c r="I80" s="65"/>
      <c r="J80" s="66"/>
      <c r="K80" s="65"/>
      <c r="L80" s="66"/>
      <c r="M80" s="65"/>
      <c r="O80" s="67"/>
      <c r="P80" s="65"/>
      <c r="Q80" s="65"/>
    </row>
    <row r="81" spans="3:17" hidden="1" x14ac:dyDescent="0.2">
      <c r="C81" s="65"/>
      <c r="D81" s="65"/>
      <c r="E81" s="65"/>
      <c r="F81" s="65"/>
      <c r="G81" s="65"/>
      <c r="H81" s="66"/>
      <c r="I81" s="65"/>
      <c r="J81" s="66"/>
      <c r="K81" s="65"/>
      <c r="L81" s="66"/>
      <c r="M81" s="65"/>
      <c r="O81" s="67"/>
      <c r="P81" s="65"/>
      <c r="Q81" s="65"/>
    </row>
    <row r="82" spans="3:17" hidden="1" x14ac:dyDescent="0.2">
      <c r="C82" s="65"/>
      <c r="D82" s="65"/>
      <c r="E82" s="65"/>
      <c r="F82" s="65"/>
      <c r="G82" s="65"/>
      <c r="H82" s="66"/>
      <c r="I82" s="65"/>
      <c r="J82" s="66"/>
      <c r="K82" s="65"/>
      <c r="L82" s="66"/>
      <c r="M82" s="65"/>
      <c r="O82" s="67"/>
      <c r="P82" s="65"/>
      <c r="Q82" s="65"/>
    </row>
    <row r="83" spans="3:17" hidden="1" x14ac:dyDescent="0.2">
      <c r="C83" s="65"/>
      <c r="D83" s="65"/>
      <c r="E83" s="65"/>
      <c r="F83" s="65"/>
      <c r="G83" s="65"/>
      <c r="H83" s="66"/>
      <c r="I83" s="65"/>
      <c r="J83" s="66"/>
      <c r="K83" s="65"/>
      <c r="L83" s="66"/>
      <c r="M83" s="65"/>
      <c r="O83" s="67"/>
      <c r="P83" s="65"/>
      <c r="Q83" s="65"/>
    </row>
    <row r="84" spans="3:17" hidden="1" x14ac:dyDescent="0.2">
      <c r="C84" s="65"/>
      <c r="D84" s="65"/>
      <c r="E84" s="65"/>
      <c r="F84" s="65"/>
      <c r="G84" s="65"/>
      <c r="H84" s="66"/>
      <c r="I84" s="65"/>
      <c r="J84" s="66"/>
      <c r="K84" s="65"/>
      <c r="L84" s="66"/>
      <c r="M84" s="65"/>
      <c r="O84" s="67"/>
      <c r="P84" s="65"/>
      <c r="Q84" s="65"/>
    </row>
    <row r="85" spans="3:17" hidden="1" x14ac:dyDescent="0.2">
      <c r="C85" s="65"/>
      <c r="D85" s="65"/>
      <c r="E85" s="65"/>
      <c r="F85" s="65"/>
      <c r="G85" s="65"/>
      <c r="H85" s="66"/>
      <c r="I85" s="65"/>
      <c r="J85" s="66"/>
      <c r="K85" s="65"/>
      <c r="L85" s="66"/>
      <c r="M85" s="65"/>
      <c r="O85" s="67"/>
      <c r="P85" s="65"/>
      <c r="Q85" s="65"/>
    </row>
    <row r="86" spans="3:17" hidden="1" x14ac:dyDescent="0.2">
      <c r="C86" s="65"/>
      <c r="D86" s="65"/>
      <c r="E86" s="65"/>
      <c r="F86" s="65"/>
      <c r="G86" s="65"/>
      <c r="H86" s="66"/>
      <c r="I86" s="65"/>
      <c r="J86" s="66"/>
      <c r="K86" s="65"/>
      <c r="L86" s="66"/>
      <c r="M86" s="65"/>
      <c r="O86" s="67"/>
      <c r="P86" s="65"/>
      <c r="Q86" s="65"/>
    </row>
    <row r="87" spans="3:17" hidden="1" x14ac:dyDescent="0.2">
      <c r="C87" s="65"/>
      <c r="D87" s="65"/>
      <c r="E87" s="65"/>
      <c r="F87" s="65"/>
      <c r="G87" s="65"/>
      <c r="H87" s="66"/>
      <c r="I87" s="65"/>
      <c r="J87" s="66"/>
      <c r="K87" s="65"/>
      <c r="L87" s="66"/>
      <c r="M87" s="65"/>
      <c r="O87" s="67"/>
      <c r="P87" s="65"/>
      <c r="Q87" s="65"/>
    </row>
    <row r="88" spans="3:17" hidden="1" x14ac:dyDescent="0.2">
      <c r="C88" s="65"/>
      <c r="D88" s="65"/>
      <c r="E88" s="65"/>
      <c r="F88" s="65"/>
      <c r="G88" s="65"/>
      <c r="H88" s="66"/>
      <c r="I88" s="65"/>
      <c r="J88" s="66"/>
      <c r="K88" s="65"/>
      <c r="L88" s="66"/>
      <c r="M88" s="65"/>
      <c r="O88" s="67"/>
      <c r="P88" s="65"/>
      <c r="Q88" s="65"/>
    </row>
    <row r="89" spans="3:17" hidden="1" x14ac:dyDescent="0.2">
      <c r="C89" s="65"/>
      <c r="D89" s="65"/>
      <c r="E89" s="65"/>
      <c r="F89" s="65"/>
      <c r="G89" s="65"/>
      <c r="H89" s="66"/>
      <c r="I89" s="65"/>
      <c r="J89" s="66"/>
      <c r="K89" s="65"/>
      <c r="L89" s="66"/>
      <c r="M89" s="65"/>
      <c r="O89" s="67"/>
      <c r="P89" s="65"/>
      <c r="Q89" s="65"/>
    </row>
    <row r="90" spans="3:17" hidden="1" x14ac:dyDescent="0.2">
      <c r="C90" s="65"/>
      <c r="D90" s="65"/>
      <c r="E90" s="65"/>
      <c r="F90" s="65"/>
      <c r="G90" s="65"/>
      <c r="H90" s="66"/>
      <c r="I90" s="65"/>
      <c r="J90" s="66"/>
      <c r="K90" s="65"/>
      <c r="L90" s="66"/>
      <c r="M90" s="65"/>
      <c r="O90" s="67"/>
      <c r="P90" s="65"/>
      <c r="Q90" s="65"/>
    </row>
    <row r="91" spans="3:17" hidden="1" x14ac:dyDescent="0.2">
      <c r="C91" s="65"/>
      <c r="D91" s="65"/>
      <c r="E91" s="65"/>
      <c r="F91" s="65"/>
      <c r="G91" s="65"/>
      <c r="H91" s="66"/>
      <c r="I91" s="65"/>
      <c r="J91" s="66"/>
      <c r="K91" s="65"/>
      <c r="L91" s="66"/>
      <c r="M91" s="65"/>
      <c r="O91" s="67"/>
      <c r="P91" s="65"/>
      <c r="Q91" s="65"/>
    </row>
    <row r="92" spans="3:17" hidden="1" x14ac:dyDescent="0.2">
      <c r="C92" s="65"/>
      <c r="D92" s="65"/>
      <c r="E92" s="65"/>
      <c r="F92" s="65"/>
      <c r="G92" s="65"/>
      <c r="H92" s="66"/>
      <c r="I92" s="65"/>
      <c r="J92" s="66"/>
      <c r="K92" s="65"/>
      <c r="L92" s="66"/>
      <c r="M92" s="65"/>
      <c r="O92" s="67"/>
      <c r="P92" s="65"/>
      <c r="Q92" s="65"/>
    </row>
    <row r="93" spans="3:17" hidden="1" x14ac:dyDescent="0.2">
      <c r="C93" s="65"/>
      <c r="D93" s="65"/>
      <c r="E93" s="65"/>
      <c r="F93" s="65"/>
      <c r="G93" s="65"/>
      <c r="H93" s="66"/>
      <c r="I93" s="65"/>
      <c r="J93" s="66"/>
      <c r="K93" s="65"/>
      <c r="L93" s="66"/>
      <c r="M93" s="65"/>
      <c r="O93" s="67"/>
      <c r="P93" s="65"/>
      <c r="Q93" s="65"/>
    </row>
    <row r="94" spans="3:17" hidden="1" x14ac:dyDescent="0.2">
      <c r="C94" s="65"/>
      <c r="D94" s="65"/>
      <c r="E94" s="65"/>
      <c r="F94" s="65"/>
      <c r="G94" s="65"/>
      <c r="H94" s="66"/>
      <c r="I94" s="65"/>
      <c r="J94" s="66"/>
      <c r="K94" s="65"/>
      <c r="L94" s="66"/>
      <c r="M94" s="65"/>
      <c r="O94" s="67"/>
      <c r="P94" s="65"/>
      <c r="Q94" s="65"/>
    </row>
    <row r="95" spans="3:17" hidden="1" x14ac:dyDescent="0.2">
      <c r="C95" s="65"/>
      <c r="D95" s="65"/>
      <c r="E95" s="65"/>
      <c r="F95" s="65"/>
      <c r="G95" s="65"/>
      <c r="H95" s="66"/>
      <c r="I95" s="65"/>
      <c r="J95" s="66"/>
      <c r="K95" s="65"/>
      <c r="L95" s="66"/>
      <c r="M95" s="65"/>
      <c r="O95" s="67"/>
      <c r="P95" s="65"/>
      <c r="Q95" s="65"/>
    </row>
    <row r="96" spans="3:17" hidden="1" x14ac:dyDescent="0.2">
      <c r="C96" s="65"/>
      <c r="D96" s="65"/>
      <c r="E96" s="65"/>
      <c r="F96" s="65"/>
      <c r="G96" s="65"/>
      <c r="H96" s="66"/>
      <c r="I96" s="65"/>
      <c r="J96" s="66"/>
      <c r="K96" s="65"/>
      <c r="L96" s="66"/>
      <c r="M96" s="65"/>
      <c r="O96" s="67"/>
      <c r="P96" s="65"/>
      <c r="Q96" s="65"/>
    </row>
    <row r="97" spans="3:17" hidden="1" x14ac:dyDescent="0.2">
      <c r="C97" s="65"/>
      <c r="D97" s="65"/>
      <c r="E97" s="65"/>
      <c r="F97" s="65"/>
      <c r="G97" s="65"/>
      <c r="H97" s="66"/>
      <c r="I97" s="65"/>
      <c r="J97" s="66"/>
      <c r="K97" s="65"/>
      <c r="L97" s="66"/>
      <c r="M97" s="65"/>
      <c r="O97" s="67"/>
      <c r="P97" s="65"/>
      <c r="Q97" s="65"/>
    </row>
    <row r="98" spans="3:17" hidden="1" x14ac:dyDescent="0.2">
      <c r="C98" s="65"/>
      <c r="D98" s="65"/>
      <c r="E98" s="65"/>
      <c r="F98" s="65"/>
      <c r="G98" s="65"/>
      <c r="H98" s="66"/>
      <c r="I98" s="65"/>
      <c r="J98" s="66"/>
      <c r="K98" s="65"/>
      <c r="L98" s="66"/>
      <c r="M98" s="65"/>
      <c r="O98" s="67"/>
      <c r="P98" s="65"/>
      <c r="Q98" s="65"/>
    </row>
    <row r="99" spans="3:17" hidden="1" x14ac:dyDescent="0.2">
      <c r="C99" s="65"/>
      <c r="D99" s="65"/>
      <c r="E99" s="65"/>
      <c r="F99" s="65"/>
      <c r="G99" s="65"/>
      <c r="H99" s="66"/>
      <c r="I99" s="65"/>
      <c r="J99" s="66"/>
      <c r="K99" s="65"/>
      <c r="L99" s="66"/>
      <c r="M99" s="65"/>
      <c r="O99" s="67"/>
      <c r="P99" s="65"/>
      <c r="Q99" s="65"/>
    </row>
    <row r="100" spans="3:17" hidden="1" x14ac:dyDescent="0.2">
      <c r="C100" s="65"/>
      <c r="D100" s="65"/>
      <c r="E100" s="65"/>
      <c r="F100" s="65"/>
      <c r="G100" s="65"/>
      <c r="H100" s="66"/>
      <c r="I100" s="65"/>
      <c r="J100" s="66"/>
      <c r="K100" s="65"/>
      <c r="L100" s="66"/>
      <c r="M100" s="65"/>
      <c r="O100" s="67"/>
      <c r="P100" s="65"/>
      <c r="Q100" s="65"/>
    </row>
    <row r="101" spans="3:17" hidden="1" x14ac:dyDescent="0.2">
      <c r="C101" s="65"/>
      <c r="D101" s="65"/>
      <c r="E101" s="65"/>
      <c r="F101" s="65"/>
      <c r="G101" s="65"/>
      <c r="H101" s="66"/>
      <c r="I101" s="65"/>
      <c r="J101" s="66"/>
      <c r="K101" s="65"/>
      <c r="L101" s="66"/>
      <c r="M101" s="65"/>
      <c r="O101" s="67"/>
      <c r="P101" s="65"/>
      <c r="Q101" s="65"/>
    </row>
    <row r="102" spans="3:17" hidden="1" x14ac:dyDescent="0.2">
      <c r="C102" s="65"/>
      <c r="D102" s="65"/>
      <c r="E102" s="65"/>
      <c r="F102" s="65"/>
      <c r="G102" s="65"/>
      <c r="H102" s="66"/>
      <c r="I102" s="65"/>
      <c r="J102" s="66"/>
      <c r="K102" s="65"/>
      <c r="L102" s="66"/>
      <c r="M102" s="65"/>
      <c r="O102" s="67"/>
      <c r="P102" s="65"/>
      <c r="Q102" s="65"/>
    </row>
    <row r="103" spans="3:17" hidden="1" x14ac:dyDescent="0.2">
      <c r="C103" s="65"/>
      <c r="D103" s="65"/>
      <c r="E103" s="65"/>
      <c r="F103" s="65"/>
      <c r="G103" s="65"/>
      <c r="H103" s="66"/>
      <c r="I103" s="65"/>
      <c r="J103" s="66"/>
      <c r="K103" s="65"/>
      <c r="L103" s="66"/>
      <c r="M103" s="65"/>
      <c r="O103" s="67"/>
      <c r="P103" s="65"/>
      <c r="Q103" s="65"/>
    </row>
    <row r="104" spans="3:17" hidden="1" x14ac:dyDescent="0.2">
      <c r="C104" s="65"/>
      <c r="D104" s="65"/>
      <c r="E104" s="65"/>
      <c r="F104" s="65"/>
      <c r="G104" s="65"/>
      <c r="H104" s="66"/>
      <c r="I104" s="65"/>
      <c r="J104" s="66"/>
      <c r="K104" s="65"/>
      <c r="L104" s="66"/>
      <c r="M104" s="65"/>
      <c r="O104" s="67"/>
      <c r="P104" s="65"/>
      <c r="Q104" s="65"/>
    </row>
    <row r="105" spans="3:17" hidden="1" x14ac:dyDescent="0.2">
      <c r="C105" s="65"/>
      <c r="D105" s="65"/>
      <c r="E105" s="65"/>
      <c r="F105" s="65"/>
      <c r="G105" s="65"/>
      <c r="H105" s="66"/>
      <c r="I105" s="65"/>
      <c r="J105" s="66"/>
      <c r="K105" s="65"/>
      <c r="L105" s="66"/>
      <c r="M105" s="65"/>
      <c r="O105" s="67"/>
      <c r="P105" s="65"/>
      <c r="Q105" s="65"/>
    </row>
    <row r="106" spans="3:17" hidden="1" x14ac:dyDescent="0.2">
      <c r="C106" s="65"/>
      <c r="D106" s="65"/>
      <c r="E106" s="65"/>
      <c r="F106" s="65"/>
      <c r="G106" s="65"/>
      <c r="H106" s="66"/>
      <c r="I106" s="65"/>
      <c r="J106" s="66"/>
      <c r="K106" s="65"/>
      <c r="L106" s="66"/>
      <c r="M106" s="65"/>
      <c r="O106" s="67"/>
      <c r="P106" s="65"/>
      <c r="Q106" s="65"/>
    </row>
    <row r="107" spans="3:17" hidden="1" x14ac:dyDescent="0.2">
      <c r="C107" s="65"/>
      <c r="D107" s="65"/>
      <c r="E107" s="65"/>
      <c r="F107" s="65"/>
      <c r="G107" s="65"/>
      <c r="H107" s="66"/>
      <c r="I107" s="65"/>
      <c r="J107" s="66"/>
      <c r="K107" s="65"/>
      <c r="L107" s="66"/>
      <c r="M107" s="65"/>
      <c r="O107" s="67"/>
      <c r="P107" s="65"/>
      <c r="Q107" s="65"/>
    </row>
    <row r="108" spans="3:17" hidden="1" x14ac:dyDescent="0.2">
      <c r="C108" s="65"/>
      <c r="D108" s="65"/>
      <c r="E108" s="65"/>
      <c r="F108" s="65"/>
      <c r="G108" s="65"/>
      <c r="H108" s="66"/>
      <c r="I108" s="65"/>
      <c r="J108" s="66"/>
      <c r="K108" s="65"/>
      <c r="L108" s="66"/>
      <c r="M108" s="65"/>
      <c r="O108" s="67"/>
      <c r="P108" s="65"/>
      <c r="Q108" s="65"/>
    </row>
    <row r="109" spans="3:17" hidden="1" x14ac:dyDescent="0.2">
      <c r="C109" s="65"/>
      <c r="D109" s="65"/>
      <c r="E109" s="65"/>
      <c r="F109" s="65"/>
      <c r="G109" s="65"/>
      <c r="H109" s="66"/>
      <c r="I109" s="65"/>
      <c r="J109" s="66"/>
      <c r="K109" s="65"/>
      <c r="L109" s="66"/>
      <c r="M109" s="65"/>
      <c r="O109" s="67"/>
      <c r="P109" s="65"/>
      <c r="Q109" s="65"/>
    </row>
    <row r="110" spans="3:17" hidden="1" x14ac:dyDescent="0.2">
      <c r="C110" s="65"/>
      <c r="D110" s="65"/>
      <c r="E110" s="65"/>
      <c r="F110" s="65"/>
      <c r="G110" s="65"/>
      <c r="H110" s="66"/>
      <c r="I110" s="65"/>
      <c r="J110" s="66"/>
      <c r="K110" s="65"/>
      <c r="L110" s="66"/>
      <c r="M110" s="65"/>
      <c r="O110" s="67"/>
      <c r="P110" s="65"/>
      <c r="Q110" s="65"/>
    </row>
    <row r="111" spans="3:17" hidden="1" x14ac:dyDescent="0.2">
      <c r="C111" s="65"/>
      <c r="D111" s="65"/>
      <c r="E111" s="65"/>
      <c r="F111" s="65"/>
      <c r="G111" s="65"/>
      <c r="H111" s="66"/>
      <c r="I111" s="65"/>
      <c r="J111" s="66"/>
      <c r="K111" s="65"/>
      <c r="L111" s="66"/>
      <c r="M111" s="65"/>
      <c r="O111" s="67"/>
      <c r="P111" s="65"/>
      <c r="Q111" s="65"/>
    </row>
    <row r="112" spans="3:17" hidden="1" x14ac:dyDescent="0.2">
      <c r="C112" s="65"/>
      <c r="D112" s="65"/>
      <c r="E112" s="65"/>
      <c r="F112" s="65"/>
      <c r="G112" s="65"/>
      <c r="H112" s="66"/>
      <c r="I112" s="65"/>
      <c r="J112" s="66"/>
      <c r="K112" s="65"/>
      <c r="L112" s="66"/>
      <c r="M112" s="65"/>
      <c r="O112" s="67"/>
      <c r="P112" s="65"/>
      <c r="Q112" s="65"/>
    </row>
    <row r="113" spans="3:17" hidden="1" x14ac:dyDescent="0.2">
      <c r="C113" s="65"/>
      <c r="D113" s="65"/>
      <c r="E113" s="65"/>
      <c r="F113" s="65"/>
      <c r="G113" s="65"/>
      <c r="H113" s="66"/>
      <c r="I113" s="65"/>
      <c r="J113" s="66"/>
      <c r="K113" s="65"/>
      <c r="L113" s="66"/>
      <c r="M113" s="65"/>
      <c r="O113" s="67"/>
      <c r="P113" s="65"/>
      <c r="Q113" s="65"/>
    </row>
    <row r="114" spans="3:17" hidden="1" x14ac:dyDescent="0.2">
      <c r="C114" s="65"/>
      <c r="D114" s="65"/>
      <c r="E114" s="65"/>
      <c r="F114" s="65"/>
      <c r="G114" s="65"/>
      <c r="H114" s="66"/>
      <c r="I114" s="65"/>
      <c r="J114" s="66"/>
      <c r="K114" s="65"/>
      <c r="L114" s="66"/>
      <c r="M114" s="65"/>
      <c r="O114" s="67"/>
      <c r="P114" s="65"/>
      <c r="Q114" s="65"/>
    </row>
    <row r="115" spans="3:17" hidden="1" x14ac:dyDescent="0.2">
      <c r="C115" s="65"/>
      <c r="D115" s="65"/>
      <c r="E115" s="65"/>
      <c r="F115" s="65"/>
      <c r="G115" s="65"/>
      <c r="H115" s="66"/>
      <c r="I115" s="65"/>
      <c r="J115" s="66"/>
      <c r="K115" s="65"/>
      <c r="L115" s="66"/>
      <c r="M115" s="65"/>
      <c r="O115" s="67"/>
      <c r="P115" s="65"/>
      <c r="Q115" s="65"/>
    </row>
    <row r="116" spans="3:17" hidden="1" x14ac:dyDescent="0.2">
      <c r="C116" s="65"/>
      <c r="D116" s="65"/>
      <c r="E116" s="65"/>
      <c r="F116" s="65"/>
      <c r="G116" s="65"/>
      <c r="H116" s="66"/>
      <c r="I116" s="65"/>
      <c r="J116" s="66"/>
      <c r="K116" s="65"/>
      <c r="L116" s="66"/>
      <c r="M116" s="65"/>
      <c r="O116" s="67"/>
      <c r="P116" s="65"/>
      <c r="Q116" s="65"/>
    </row>
    <row r="117" spans="3:17" hidden="1" x14ac:dyDescent="0.2">
      <c r="C117" s="65"/>
      <c r="D117" s="65"/>
      <c r="E117" s="65"/>
      <c r="F117" s="65"/>
      <c r="G117" s="65"/>
      <c r="H117" s="66"/>
      <c r="I117" s="65"/>
      <c r="J117" s="66"/>
      <c r="K117" s="65"/>
      <c r="L117" s="66"/>
      <c r="M117" s="65"/>
      <c r="O117" s="67"/>
      <c r="P117" s="65"/>
      <c r="Q117" s="65"/>
    </row>
    <row r="118" spans="3:17" hidden="1" x14ac:dyDescent="0.2">
      <c r="C118" s="65"/>
      <c r="D118" s="65"/>
      <c r="E118" s="65"/>
      <c r="F118" s="65"/>
      <c r="G118" s="65"/>
      <c r="H118" s="66"/>
      <c r="I118" s="65"/>
      <c r="J118" s="66"/>
      <c r="K118" s="65"/>
      <c r="L118" s="66"/>
      <c r="M118" s="65"/>
      <c r="O118" s="67"/>
      <c r="P118" s="65"/>
      <c r="Q118" s="65"/>
    </row>
    <row r="119" spans="3:17" hidden="1" x14ac:dyDescent="0.2">
      <c r="C119" s="65"/>
      <c r="D119" s="65"/>
      <c r="E119" s="65"/>
      <c r="F119" s="65"/>
      <c r="G119" s="65"/>
      <c r="H119" s="66"/>
      <c r="I119" s="65"/>
      <c r="J119" s="66"/>
      <c r="K119" s="65"/>
      <c r="L119" s="66"/>
      <c r="M119" s="65"/>
      <c r="O119" s="67"/>
      <c r="P119" s="65"/>
      <c r="Q119" s="65"/>
    </row>
    <row r="120" spans="3:17" hidden="1" x14ac:dyDescent="0.2">
      <c r="C120" s="65"/>
      <c r="D120" s="65"/>
      <c r="E120" s="65"/>
      <c r="F120" s="65"/>
      <c r="G120" s="65"/>
      <c r="H120" s="66"/>
      <c r="I120" s="65"/>
      <c r="J120" s="66"/>
      <c r="K120" s="65"/>
      <c r="L120" s="66"/>
      <c r="M120" s="65"/>
      <c r="O120" s="67"/>
      <c r="P120" s="65"/>
      <c r="Q120" s="65"/>
    </row>
    <row r="121" spans="3:17" hidden="1" x14ac:dyDescent="0.2">
      <c r="C121" s="65"/>
      <c r="D121" s="65"/>
      <c r="E121" s="65"/>
      <c r="F121" s="65"/>
      <c r="G121" s="65"/>
      <c r="H121" s="66"/>
      <c r="I121" s="65"/>
      <c r="J121" s="66"/>
      <c r="K121" s="65"/>
      <c r="L121" s="66"/>
      <c r="M121" s="65"/>
      <c r="O121" s="67"/>
      <c r="P121" s="65"/>
      <c r="Q121" s="65"/>
    </row>
    <row r="122" spans="3:17" hidden="1" x14ac:dyDescent="0.2">
      <c r="C122" s="65"/>
      <c r="D122" s="65"/>
      <c r="E122" s="65"/>
      <c r="F122" s="65"/>
      <c r="G122" s="65"/>
      <c r="H122" s="66"/>
      <c r="I122" s="65"/>
      <c r="J122" s="66"/>
      <c r="K122" s="65"/>
      <c r="L122" s="66"/>
      <c r="M122" s="65"/>
      <c r="O122" s="67"/>
      <c r="P122" s="65"/>
      <c r="Q122" s="65"/>
    </row>
    <row r="123" spans="3:17" hidden="1" x14ac:dyDescent="0.2">
      <c r="C123" s="65"/>
      <c r="D123" s="65"/>
      <c r="E123" s="65"/>
      <c r="F123" s="65"/>
      <c r="G123" s="65"/>
      <c r="H123" s="66"/>
      <c r="I123" s="65"/>
      <c r="J123" s="66"/>
      <c r="K123" s="65"/>
      <c r="L123" s="66"/>
      <c r="M123" s="65"/>
      <c r="O123" s="67"/>
      <c r="P123" s="65"/>
      <c r="Q123" s="65"/>
    </row>
    <row r="124" spans="3:17" hidden="1" x14ac:dyDescent="0.2">
      <c r="C124" s="65"/>
      <c r="D124" s="65"/>
      <c r="E124" s="65"/>
      <c r="F124" s="65"/>
      <c r="G124" s="65"/>
      <c r="H124" s="66"/>
      <c r="I124" s="65"/>
      <c r="J124" s="66"/>
      <c r="K124" s="65"/>
      <c r="L124" s="66"/>
      <c r="M124" s="65"/>
      <c r="O124" s="67"/>
      <c r="P124" s="65"/>
      <c r="Q124" s="65"/>
    </row>
    <row r="125" spans="3:17" hidden="1" x14ac:dyDescent="0.2">
      <c r="C125" s="65"/>
      <c r="D125" s="65"/>
      <c r="E125" s="65"/>
      <c r="F125" s="65"/>
      <c r="G125" s="65"/>
      <c r="H125" s="66"/>
      <c r="I125" s="65"/>
      <c r="J125" s="66"/>
      <c r="K125" s="65"/>
      <c r="L125" s="66"/>
      <c r="M125" s="65"/>
      <c r="O125" s="67"/>
      <c r="P125" s="65"/>
      <c r="Q125" s="65"/>
    </row>
    <row r="126" spans="3:17" hidden="1" x14ac:dyDescent="0.2">
      <c r="C126" s="65"/>
      <c r="D126" s="65"/>
      <c r="E126" s="65"/>
      <c r="F126" s="65"/>
      <c r="G126" s="65"/>
      <c r="H126" s="66"/>
      <c r="I126" s="65"/>
      <c r="J126" s="66"/>
      <c r="K126" s="65"/>
      <c r="L126" s="66"/>
      <c r="M126" s="65"/>
      <c r="O126" s="67"/>
      <c r="P126" s="65"/>
      <c r="Q126" s="65"/>
    </row>
    <row r="127" spans="3:17" hidden="1" x14ac:dyDescent="0.2">
      <c r="C127" s="65"/>
      <c r="D127" s="65"/>
      <c r="E127" s="65"/>
      <c r="F127" s="65"/>
      <c r="G127" s="65"/>
      <c r="H127" s="66"/>
      <c r="I127" s="65"/>
      <c r="J127" s="66"/>
      <c r="K127" s="65"/>
      <c r="L127" s="66"/>
      <c r="M127" s="65"/>
      <c r="O127" s="67"/>
      <c r="P127" s="65"/>
      <c r="Q127" s="65"/>
    </row>
    <row r="128" spans="3:17" hidden="1" x14ac:dyDescent="0.2">
      <c r="C128" s="65"/>
      <c r="D128" s="65"/>
      <c r="E128" s="65"/>
      <c r="F128" s="65"/>
      <c r="G128" s="65"/>
      <c r="H128" s="66"/>
      <c r="I128" s="65"/>
      <c r="J128" s="66"/>
      <c r="K128" s="65"/>
      <c r="L128" s="66"/>
      <c r="M128" s="65"/>
      <c r="O128" s="67"/>
      <c r="P128" s="65"/>
      <c r="Q128" s="65"/>
    </row>
    <row r="129" spans="3:17" hidden="1" x14ac:dyDescent="0.2">
      <c r="C129" s="65"/>
      <c r="D129" s="65"/>
      <c r="E129" s="65"/>
      <c r="F129" s="65"/>
      <c r="G129" s="65"/>
      <c r="H129" s="66"/>
      <c r="I129" s="65"/>
      <c r="J129" s="66"/>
      <c r="K129" s="65"/>
      <c r="L129" s="66"/>
      <c r="M129" s="65"/>
      <c r="O129" s="67"/>
      <c r="P129" s="65"/>
      <c r="Q129" s="65"/>
    </row>
    <row r="130" spans="3:17" hidden="1" x14ac:dyDescent="0.2">
      <c r="C130" s="65"/>
      <c r="D130" s="65"/>
      <c r="E130" s="65"/>
      <c r="F130" s="65"/>
      <c r="G130" s="65"/>
      <c r="H130" s="66"/>
      <c r="I130" s="65"/>
      <c r="J130" s="66"/>
      <c r="K130" s="65"/>
      <c r="L130" s="66"/>
      <c r="M130" s="65"/>
      <c r="O130" s="67"/>
      <c r="P130" s="65"/>
      <c r="Q130" s="65"/>
    </row>
    <row r="131" spans="3:17" hidden="1" x14ac:dyDescent="0.2">
      <c r="C131" s="65"/>
      <c r="D131" s="65"/>
      <c r="E131" s="65"/>
      <c r="F131" s="65"/>
      <c r="G131" s="65"/>
      <c r="H131" s="66"/>
      <c r="I131" s="65"/>
      <c r="J131" s="66"/>
      <c r="K131" s="65"/>
      <c r="L131" s="66"/>
      <c r="M131" s="65"/>
      <c r="O131" s="67"/>
      <c r="P131" s="65"/>
      <c r="Q131" s="65"/>
    </row>
    <row r="132" spans="3:17" hidden="1" x14ac:dyDescent="0.2">
      <c r="C132" s="65"/>
      <c r="D132" s="65"/>
      <c r="E132" s="65"/>
      <c r="F132" s="65"/>
      <c r="G132" s="65"/>
      <c r="H132" s="66"/>
      <c r="I132" s="65"/>
      <c r="J132" s="66"/>
      <c r="K132" s="65"/>
      <c r="L132" s="66"/>
      <c r="M132" s="65"/>
      <c r="O132" s="67"/>
      <c r="P132" s="65"/>
      <c r="Q132" s="65"/>
    </row>
    <row r="133" spans="3:17" hidden="1" x14ac:dyDescent="0.2">
      <c r="C133" s="65"/>
      <c r="D133" s="65"/>
      <c r="E133" s="65"/>
      <c r="F133" s="65"/>
      <c r="G133" s="65"/>
      <c r="H133" s="66"/>
      <c r="I133" s="65"/>
      <c r="J133" s="66"/>
      <c r="K133" s="65"/>
      <c r="L133" s="66"/>
      <c r="M133" s="65"/>
      <c r="O133" s="67"/>
      <c r="P133" s="65"/>
      <c r="Q133" s="65"/>
    </row>
    <row r="134" spans="3:17" hidden="1" x14ac:dyDescent="0.2">
      <c r="C134" s="65"/>
      <c r="D134" s="65"/>
      <c r="E134" s="65"/>
      <c r="F134" s="65"/>
      <c r="G134" s="65"/>
      <c r="H134" s="66"/>
      <c r="I134" s="65"/>
      <c r="J134" s="66"/>
      <c r="K134" s="65"/>
      <c r="L134" s="66"/>
      <c r="M134" s="65"/>
      <c r="O134" s="67"/>
      <c r="P134" s="65"/>
      <c r="Q134" s="65"/>
    </row>
    <row r="135" spans="3:17" hidden="1" x14ac:dyDescent="0.2">
      <c r="C135" s="65"/>
      <c r="D135" s="65"/>
      <c r="E135" s="65"/>
      <c r="F135" s="65"/>
      <c r="G135" s="65"/>
      <c r="H135" s="66"/>
      <c r="I135" s="65"/>
      <c r="J135" s="66"/>
      <c r="K135" s="65"/>
      <c r="L135" s="66"/>
      <c r="M135" s="65"/>
      <c r="O135" s="67"/>
      <c r="P135" s="65"/>
      <c r="Q135" s="65"/>
    </row>
    <row r="136" spans="3:17" hidden="1" x14ac:dyDescent="0.2">
      <c r="C136" s="65"/>
      <c r="D136" s="65"/>
      <c r="E136" s="65"/>
      <c r="F136" s="65"/>
      <c r="G136" s="65"/>
      <c r="H136" s="66"/>
      <c r="I136" s="65"/>
      <c r="J136" s="66"/>
      <c r="K136" s="65"/>
      <c r="L136" s="66"/>
      <c r="M136" s="65"/>
      <c r="O136" s="67"/>
      <c r="P136" s="65"/>
      <c r="Q136" s="65"/>
    </row>
    <row r="137" spans="3:17" hidden="1" x14ac:dyDescent="0.2">
      <c r="C137" s="65"/>
      <c r="D137" s="65"/>
      <c r="E137" s="65"/>
      <c r="F137" s="65"/>
      <c r="G137" s="65"/>
      <c r="H137" s="66"/>
      <c r="I137" s="65"/>
      <c r="J137" s="66"/>
      <c r="K137" s="65"/>
      <c r="L137" s="66"/>
      <c r="M137" s="65"/>
      <c r="O137" s="67"/>
      <c r="P137" s="65"/>
      <c r="Q137" s="65"/>
    </row>
    <row r="138" spans="3:17" hidden="1" x14ac:dyDescent="0.2">
      <c r="C138" s="65"/>
      <c r="D138" s="65"/>
      <c r="E138" s="65"/>
      <c r="F138" s="65"/>
      <c r="G138" s="65"/>
      <c r="H138" s="66"/>
      <c r="I138" s="65"/>
      <c r="J138" s="66"/>
      <c r="K138" s="65"/>
      <c r="L138" s="66"/>
      <c r="M138" s="65"/>
      <c r="O138" s="67"/>
      <c r="P138" s="65"/>
      <c r="Q138" s="65"/>
    </row>
    <row r="139" spans="3:17" hidden="1" x14ac:dyDescent="0.2">
      <c r="C139" s="65"/>
      <c r="D139" s="65"/>
      <c r="E139" s="65"/>
      <c r="F139" s="65"/>
      <c r="G139" s="65"/>
      <c r="H139" s="66"/>
      <c r="I139" s="65"/>
      <c r="J139" s="66"/>
      <c r="K139" s="65"/>
      <c r="L139" s="66"/>
      <c r="M139" s="65"/>
      <c r="O139" s="67"/>
      <c r="P139" s="65"/>
      <c r="Q139" s="65"/>
    </row>
    <row r="140" spans="3:17" hidden="1" x14ac:dyDescent="0.2">
      <c r="C140" s="65"/>
      <c r="D140" s="65"/>
      <c r="E140" s="65"/>
      <c r="F140" s="65"/>
      <c r="G140" s="65"/>
      <c r="H140" s="66"/>
      <c r="I140" s="65"/>
      <c r="J140" s="66"/>
      <c r="K140" s="65"/>
      <c r="L140" s="66"/>
      <c r="M140" s="65"/>
      <c r="O140" s="67"/>
      <c r="P140" s="65"/>
      <c r="Q140" s="65"/>
    </row>
    <row r="141" spans="3:17" hidden="1" x14ac:dyDescent="0.2">
      <c r="C141" s="65"/>
      <c r="D141" s="65"/>
      <c r="E141" s="65"/>
      <c r="F141" s="65"/>
      <c r="G141" s="65"/>
      <c r="H141" s="66"/>
      <c r="I141" s="65"/>
      <c r="J141" s="66"/>
      <c r="K141" s="65"/>
      <c r="L141" s="66"/>
      <c r="M141" s="65"/>
      <c r="O141" s="67"/>
      <c r="P141" s="65"/>
      <c r="Q141" s="65"/>
    </row>
    <row r="142" spans="3:17" hidden="1" x14ac:dyDescent="0.2">
      <c r="C142" s="65"/>
      <c r="D142" s="65"/>
      <c r="E142" s="65"/>
      <c r="F142" s="65"/>
      <c r="G142" s="65"/>
      <c r="H142" s="66"/>
      <c r="I142" s="65"/>
      <c r="J142" s="66"/>
      <c r="K142" s="65"/>
      <c r="L142" s="66"/>
      <c r="M142" s="65"/>
      <c r="O142" s="67"/>
      <c r="P142" s="65"/>
      <c r="Q142" s="65"/>
    </row>
    <row r="143" spans="3:17" hidden="1" x14ac:dyDescent="0.2">
      <c r="C143" s="65"/>
      <c r="D143" s="65"/>
      <c r="E143" s="65"/>
      <c r="F143" s="65"/>
      <c r="G143" s="65"/>
      <c r="H143" s="66"/>
      <c r="I143" s="65"/>
      <c r="J143" s="66"/>
      <c r="K143" s="65"/>
      <c r="L143" s="66"/>
      <c r="M143" s="65"/>
      <c r="O143" s="67"/>
      <c r="P143" s="65"/>
      <c r="Q143" s="65"/>
    </row>
    <row r="144" spans="3:17" hidden="1" x14ac:dyDescent="0.2">
      <c r="C144" s="65"/>
      <c r="D144" s="65"/>
      <c r="E144" s="65"/>
      <c r="F144" s="65"/>
      <c r="G144" s="65"/>
      <c r="H144" s="66"/>
      <c r="I144" s="65"/>
      <c r="J144" s="66"/>
      <c r="K144" s="65"/>
      <c r="L144" s="66"/>
      <c r="M144" s="65"/>
      <c r="O144" s="67"/>
      <c r="P144" s="65"/>
      <c r="Q144" s="65"/>
    </row>
    <row r="145" spans="3:17" hidden="1" x14ac:dyDescent="0.2">
      <c r="C145" s="65"/>
      <c r="D145" s="65"/>
      <c r="E145" s="65"/>
      <c r="F145" s="65"/>
      <c r="G145" s="65"/>
      <c r="H145" s="66"/>
      <c r="I145" s="65"/>
      <c r="J145" s="66"/>
      <c r="K145" s="65"/>
      <c r="L145" s="66"/>
      <c r="M145" s="65"/>
      <c r="O145" s="67"/>
      <c r="P145" s="65"/>
      <c r="Q145" s="65"/>
    </row>
    <row r="146" spans="3:17" hidden="1" x14ac:dyDescent="0.2">
      <c r="C146" s="65"/>
      <c r="D146" s="65"/>
      <c r="E146" s="65"/>
      <c r="F146" s="65"/>
      <c r="G146" s="65"/>
      <c r="H146" s="66"/>
      <c r="I146" s="65"/>
      <c r="J146" s="66"/>
      <c r="K146" s="65"/>
      <c r="L146" s="66"/>
      <c r="M146" s="65"/>
      <c r="O146" s="67"/>
      <c r="P146" s="65"/>
      <c r="Q146" s="65"/>
    </row>
    <row r="147" spans="3:17" hidden="1" x14ac:dyDescent="0.2">
      <c r="C147" s="65"/>
      <c r="D147" s="65"/>
      <c r="E147" s="65"/>
      <c r="F147" s="65"/>
      <c r="G147" s="65"/>
      <c r="H147" s="66"/>
      <c r="I147" s="65"/>
      <c r="J147" s="66"/>
      <c r="K147" s="65"/>
      <c r="L147" s="66"/>
      <c r="M147" s="65"/>
      <c r="O147" s="67"/>
      <c r="P147" s="65"/>
      <c r="Q147" s="65"/>
    </row>
    <row r="148" spans="3:17" hidden="1" x14ac:dyDescent="0.2">
      <c r="C148" s="65"/>
      <c r="D148" s="65"/>
      <c r="E148" s="65"/>
      <c r="F148" s="65"/>
      <c r="G148" s="65"/>
      <c r="H148" s="66"/>
      <c r="I148" s="65"/>
      <c r="J148" s="66"/>
      <c r="K148" s="65"/>
      <c r="L148" s="66"/>
      <c r="M148" s="65"/>
      <c r="O148" s="67"/>
      <c r="P148" s="65"/>
      <c r="Q148" s="65"/>
    </row>
    <row r="149" spans="3:17" hidden="1" x14ac:dyDescent="0.2">
      <c r="C149" s="65"/>
      <c r="D149" s="65"/>
      <c r="E149" s="65"/>
      <c r="F149" s="65"/>
      <c r="G149" s="65"/>
      <c r="H149" s="66"/>
      <c r="I149" s="65"/>
      <c r="J149" s="66"/>
      <c r="K149" s="65"/>
      <c r="L149" s="66"/>
      <c r="M149" s="65"/>
      <c r="O149" s="67"/>
      <c r="P149" s="65"/>
      <c r="Q149" s="65"/>
    </row>
    <row r="150" spans="3:17" hidden="1" x14ac:dyDescent="0.2">
      <c r="C150" s="65"/>
      <c r="D150" s="65"/>
      <c r="E150" s="65"/>
      <c r="F150" s="65"/>
      <c r="G150" s="65"/>
      <c r="H150" s="66"/>
      <c r="I150" s="65"/>
      <c r="J150" s="66"/>
      <c r="K150" s="65"/>
      <c r="L150" s="66"/>
      <c r="M150" s="65"/>
      <c r="O150" s="67"/>
      <c r="P150" s="65"/>
      <c r="Q150" s="65"/>
    </row>
    <row r="151" spans="3:17" hidden="1" x14ac:dyDescent="0.2">
      <c r="C151" s="65"/>
      <c r="D151" s="65"/>
      <c r="E151" s="65"/>
      <c r="F151" s="65"/>
      <c r="G151" s="65"/>
      <c r="H151" s="66"/>
      <c r="I151" s="65"/>
      <c r="J151" s="66"/>
      <c r="K151" s="65"/>
      <c r="L151" s="66"/>
      <c r="M151" s="65"/>
      <c r="O151" s="67"/>
      <c r="P151" s="65"/>
      <c r="Q151" s="65"/>
    </row>
    <row r="152" spans="3:17" hidden="1" x14ac:dyDescent="0.2">
      <c r="C152" s="65"/>
      <c r="D152" s="65"/>
      <c r="E152" s="65"/>
      <c r="F152" s="65"/>
      <c r="G152" s="65"/>
      <c r="H152" s="66"/>
      <c r="I152" s="65"/>
      <c r="J152" s="66"/>
      <c r="K152" s="65"/>
      <c r="L152" s="66"/>
      <c r="M152" s="65"/>
      <c r="O152" s="67"/>
      <c r="P152" s="65"/>
      <c r="Q152" s="65"/>
    </row>
    <row r="153" spans="3:17" hidden="1" x14ac:dyDescent="0.2">
      <c r="C153" s="65"/>
      <c r="D153" s="65"/>
      <c r="E153" s="65"/>
      <c r="F153" s="65"/>
      <c r="G153" s="65"/>
      <c r="H153" s="66"/>
      <c r="I153" s="65"/>
      <c r="J153" s="66"/>
      <c r="K153" s="65"/>
      <c r="L153" s="66"/>
      <c r="M153" s="65"/>
      <c r="O153" s="67"/>
      <c r="P153" s="65"/>
      <c r="Q153" s="65"/>
    </row>
    <row r="154" spans="3:17" hidden="1" x14ac:dyDescent="0.2">
      <c r="C154" s="65"/>
      <c r="D154" s="65"/>
      <c r="E154" s="65"/>
      <c r="F154" s="65"/>
      <c r="G154" s="65"/>
      <c r="H154" s="66"/>
      <c r="I154" s="65"/>
      <c r="J154" s="66"/>
      <c r="K154" s="65"/>
      <c r="L154" s="66"/>
      <c r="M154" s="65"/>
      <c r="O154" s="67"/>
      <c r="P154" s="65"/>
      <c r="Q154" s="65"/>
    </row>
    <row r="155" spans="3:17" hidden="1" x14ac:dyDescent="0.2">
      <c r="C155" s="65"/>
      <c r="D155" s="65"/>
      <c r="E155" s="65"/>
      <c r="F155" s="65"/>
      <c r="G155" s="65"/>
      <c r="H155" s="66"/>
      <c r="I155" s="65"/>
      <c r="J155" s="66"/>
      <c r="K155" s="65"/>
      <c r="L155" s="66"/>
      <c r="M155" s="65"/>
      <c r="O155" s="67"/>
      <c r="P155" s="65"/>
      <c r="Q155" s="65"/>
    </row>
    <row r="156" spans="3:17" hidden="1" x14ac:dyDescent="0.2">
      <c r="C156" s="65"/>
      <c r="D156" s="65"/>
      <c r="E156" s="65"/>
      <c r="F156" s="65"/>
      <c r="G156" s="65"/>
      <c r="H156" s="66"/>
      <c r="I156" s="65"/>
      <c r="J156" s="66"/>
      <c r="K156" s="65"/>
      <c r="L156" s="66"/>
      <c r="M156" s="65"/>
      <c r="O156" s="67"/>
      <c r="P156" s="65"/>
      <c r="Q156" s="65"/>
    </row>
    <row r="157" spans="3:17" hidden="1" x14ac:dyDescent="0.2">
      <c r="C157" s="65"/>
      <c r="D157" s="65"/>
      <c r="E157" s="65"/>
      <c r="F157" s="65"/>
      <c r="G157" s="65"/>
      <c r="H157" s="66"/>
      <c r="I157" s="65"/>
      <c r="J157" s="66"/>
      <c r="K157" s="65"/>
      <c r="L157" s="66"/>
      <c r="M157" s="65"/>
      <c r="O157" s="67"/>
      <c r="P157" s="65"/>
      <c r="Q157" s="65"/>
    </row>
    <row r="158" spans="3:17" hidden="1" x14ac:dyDescent="0.2">
      <c r="C158" s="65"/>
      <c r="D158" s="65"/>
      <c r="E158" s="65"/>
      <c r="F158" s="65"/>
      <c r="G158" s="65"/>
      <c r="H158" s="66"/>
      <c r="I158" s="65"/>
      <c r="J158" s="66"/>
      <c r="K158" s="65"/>
      <c r="L158" s="66"/>
      <c r="M158" s="65"/>
      <c r="O158" s="67"/>
      <c r="P158" s="65"/>
      <c r="Q158" s="65"/>
    </row>
    <row r="159" spans="3:17" hidden="1" x14ac:dyDescent="0.2">
      <c r="C159" s="65"/>
      <c r="D159" s="65"/>
      <c r="E159" s="65"/>
      <c r="F159" s="65"/>
      <c r="G159" s="65"/>
      <c r="H159" s="66"/>
      <c r="I159" s="65"/>
      <c r="J159" s="66"/>
      <c r="K159" s="65"/>
      <c r="L159" s="66"/>
      <c r="M159" s="65"/>
      <c r="O159" s="67"/>
      <c r="P159" s="65"/>
      <c r="Q159" s="65"/>
    </row>
    <row r="160" spans="3:17" hidden="1" x14ac:dyDescent="0.2">
      <c r="C160" s="65"/>
      <c r="D160" s="65"/>
      <c r="E160" s="65"/>
      <c r="F160" s="65"/>
      <c r="G160" s="65"/>
      <c r="H160" s="66"/>
      <c r="I160" s="65"/>
      <c r="J160" s="66"/>
      <c r="K160" s="65"/>
      <c r="L160" s="66"/>
      <c r="M160" s="65"/>
      <c r="O160" s="67"/>
      <c r="P160" s="65"/>
      <c r="Q160" s="65"/>
    </row>
    <row r="161" spans="3:17" hidden="1" x14ac:dyDescent="0.2">
      <c r="C161" s="65"/>
      <c r="D161" s="65"/>
      <c r="E161" s="65"/>
      <c r="F161" s="65"/>
      <c r="G161" s="65"/>
      <c r="H161" s="66"/>
      <c r="I161" s="65"/>
      <c r="J161" s="66"/>
      <c r="K161" s="65"/>
      <c r="L161" s="66"/>
      <c r="M161" s="65"/>
      <c r="O161" s="67"/>
      <c r="P161" s="65"/>
      <c r="Q161" s="65"/>
    </row>
    <row r="162" spans="3:17" hidden="1" x14ac:dyDescent="0.2">
      <c r="C162" s="65"/>
      <c r="D162" s="65"/>
      <c r="E162" s="65"/>
      <c r="F162" s="65"/>
      <c r="G162" s="65"/>
      <c r="H162" s="66"/>
      <c r="I162" s="65"/>
      <c r="J162" s="66"/>
      <c r="K162" s="65"/>
      <c r="L162" s="66"/>
      <c r="M162" s="65"/>
      <c r="O162" s="67"/>
      <c r="P162" s="65"/>
      <c r="Q162" s="65"/>
    </row>
    <row r="163" spans="3:17" hidden="1" x14ac:dyDescent="0.2">
      <c r="C163" s="65"/>
      <c r="D163" s="65"/>
      <c r="E163" s="65"/>
      <c r="F163" s="65"/>
      <c r="G163" s="65"/>
      <c r="H163" s="66"/>
      <c r="I163" s="65"/>
      <c r="J163" s="66"/>
      <c r="K163" s="65"/>
      <c r="L163" s="66"/>
      <c r="M163" s="65"/>
      <c r="O163" s="67"/>
      <c r="P163" s="65"/>
      <c r="Q163" s="65"/>
    </row>
    <row r="164" spans="3:17" hidden="1" x14ac:dyDescent="0.2">
      <c r="C164" s="65"/>
      <c r="D164" s="65"/>
      <c r="E164" s="65"/>
      <c r="F164" s="65"/>
      <c r="G164" s="65"/>
      <c r="H164" s="66"/>
      <c r="I164" s="65"/>
      <c r="J164" s="66"/>
      <c r="K164" s="65"/>
      <c r="L164" s="66"/>
      <c r="M164" s="65"/>
      <c r="O164" s="67"/>
      <c r="P164" s="65"/>
      <c r="Q164" s="65"/>
    </row>
    <row r="165" spans="3:17" hidden="1" x14ac:dyDescent="0.2">
      <c r="C165" s="65"/>
      <c r="D165" s="65"/>
      <c r="E165" s="65"/>
      <c r="F165" s="65"/>
      <c r="G165" s="65"/>
      <c r="H165" s="66"/>
      <c r="I165" s="65"/>
      <c r="J165" s="66"/>
      <c r="K165" s="65"/>
      <c r="L165" s="66"/>
      <c r="M165" s="65"/>
      <c r="O165" s="67"/>
      <c r="P165" s="65"/>
      <c r="Q165" s="65"/>
    </row>
    <row r="166" spans="3:17" hidden="1" x14ac:dyDescent="0.2">
      <c r="C166" s="65"/>
      <c r="D166" s="65"/>
      <c r="E166" s="65"/>
      <c r="F166" s="65"/>
      <c r="G166" s="65"/>
      <c r="H166" s="66"/>
      <c r="I166" s="65"/>
      <c r="J166" s="66"/>
      <c r="K166" s="65"/>
      <c r="L166" s="66"/>
      <c r="M166" s="65"/>
      <c r="O166" s="67"/>
      <c r="P166" s="65"/>
      <c r="Q166" s="65"/>
    </row>
    <row r="167" spans="3:17" hidden="1" x14ac:dyDescent="0.2">
      <c r="C167" s="65"/>
      <c r="D167" s="65"/>
      <c r="E167" s="65"/>
      <c r="F167" s="65"/>
      <c r="G167" s="65"/>
      <c r="H167" s="66"/>
      <c r="I167" s="65"/>
      <c r="J167" s="66"/>
      <c r="K167" s="65"/>
      <c r="L167" s="66"/>
      <c r="M167" s="65"/>
      <c r="O167" s="67"/>
      <c r="P167" s="65"/>
      <c r="Q167" s="65"/>
    </row>
    <row r="168" spans="3:17" hidden="1" x14ac:dyDescent="0.2">
      <c r="C168" s="65"/>
      <c r="D168" s="65"/>
      <c r="E168" s="65"/>
      <c r="F168" s="65"/>
      <c r="G168" s="65"/>
      <c r="H168" s="66"/>
      <c r="I168" s="65"/>
      <c r="J168" s="66"/>
      <c r="K168" s="65"/>
      <c r="L168" s="66"/>
      <c r="M168" s="65"/>
      <c r="O168" s="67"/>
      <c r="P168" s="65"/>
      <c r="Q168" s="65"/>
    </row>
    <row r="169" spans="3:17" hidden="1" x14ac:dyDescent="0.2">
      <c r="C169" s="65"/>
      <c r="D169" s="65"/>
      <c r="E169" s="65"/>
      <c r="F169" s="65"/>
      <c r="G169" s="65"/>
      <c r="H169" s="66"/>
      <c r="I169" s="65"/>
      <c r="J169" s="66"/>
      <c r="K169" s="65"/>
      <c r="L169" s="66"/>
      <c r="M169" s="65"/>
      <c r="O169" s="67"/>
      <c r="P169" s="65"/>
      <c r="Q169" s="65"/>
    </row>
    <row r="170" spans="3:17" hidden="1" x14ac:dyDescent="0.2">
      <c r="C170" s="65"/>
      <c r="D170" s="65"/>
      <c r="E170" s="65"/>
      <c r="F170" s="65"/>
      <c r="G170" s="65"/>
      <c r="H170" s="66"/>
      <c r="I170" s="65"/>
      <c r="J170" s="66"/>
      <c r="K170" s="65"/>
      <c r="L170" s="66"/>
      <c r="M170" s="65"/>
      <c r="O170" s="67"/>
      <c r="P170" s="65"/>
      <c r="Q170" s="65"/>
    </row>
    <row r="171" spans="3:17" hidden="1" x14ac:dyDescent="0.2">
      <c r="C171" s="65"/>
      <c r="D171" s="65"/>
      <c r="E171" s="65"/>
      <c r="F171" s="65"/>
      <c r="G171" s="65"/>
      <c r="H171" s="66"/>
      <c r="I171" s="65"/>
      <c r="J171" s="66"/>
      <c r="K171" s="65"/>
      <c r="L171" s="66"/>
      <c r="M171" s="65"/>
      <c r="O171" s="67"/>
      <c r="P171" s="65"/>
      <c r="Q171" s="65"/>
    </row>
    <row r="172" spans="3:17" hidden="1" x14ac:dyDescent="0.2">
      <c r="C172" s="65"/>
      <c r="D172" s="65"/>
      <c r="E172" s="65"/>
      <c r="F172" s="65"/>
      <c r="G172" s="65"/>
      <c r="H172" s="66"/>
      <c r="I172" s="65"/>
      <c r="J172" s="66"/>
      <c r="K172" s="65"/>
      <c r="L172" s="66"/>
      <c r="M172" s="65"/>
      <c r="O172" s="67"/>
      <c r="P172" s="65"/>
      <c r="Q172" s="65"/>
    </row>
    <row r="173" spans="3:17" hidden="1" x14ac:dyDescent="0.2">
      <c r="C173" s="65"/>
      <c r="D173" s="65"/>
      <c r="E173" s="65"/>
      <c r="F173" s="65"/>
      <c r="G173" s="65"/>
      <c r="H173" s="66"/>
      <c r="I173" s="65"/>
      <c r="J173" s="66"/>
      <c r="K173" s="65"/>
      <c r="L173" s="66"/>
      <c r="M173" s="65"/>
      <c r="O173" s="67"/>
      <c r="P173" s="65"/>
      <c r="Q173" s="65"/>
    </row>
    <row r="174" spans="3:17" hidden="1" x14ac:dyDescent="0.2">
      <c r="C174" s="65"/>
      <c r="D174" s="65"/>
      <c r="E174" s="65"/>
      <c r="F174" s="65"/>
      <c r="G174" s="65"/>
      <c r="H174" s="66"/>
      <c r="I174" s="65"/>
      <c r="J174" s="66"/>
      <c r="K174" s="65"/>
      <c r="L174" s="66"/>
      <c r="M174" s="65"/>
      <c r="O174" s="67"/>
      <c r="P174" s="65"/>
      <c r="Q174" s="65"/>
    </row>
    <row r="175" spans="3:17" hidden="1" x14ac:dyDescent="0.2">
      <c r="C175" s="65"/>
      <c r="D175" s="65"/>
      <c r="E175" s="65"/>
      <c r="F175" s="65"/>
      <c r="G175" s="65"/>
      <c r="H175" s="66"/>
      <c r="I175" s="65"/>
      <c r="J175" s="66"/>
      <c r="K175" s="65"/>
      <c r="L175" s="66"/>
      <c r="M175" s="65"/>
      <c r="O175" s="67"/>
      <c r="P175" s="65"/>
      <c r="Q175" s="65"/>
    </row>
    <row r="176" spans="3:17" hidden="1" x14ac:dyDescent="0.2">
      <c r="C176" s="65"/>
      <c r="D176" s="65"/>
      <c r="E176" s="65"/>
      <c r="F176" s="65"/>
      <c r="G176" s="65"/>
      <c r="H176" s="66"/>
      <c r="I176" s="65"/>
      <c r="J176" s="66"/>
      <c r="K176" s="65"/>
      <c r="L176" s="66"/>
      <c r="M176" s="65"/>
      <c r="O176" s="67"/>
      <c r="P176" s="65"/>
      <c r="Q176" s="65"/>
    </row>
    <row r="177" spans="3:17" hidden="1" x14ac:dyDescent="0.2">
      <c r="C177" s="65"/>
      <c r="D177" s="65"/>
      <c r="E177" s="65"/>
      <c r="F177" s="65"/>
      <c r="G177" s="65"/>
      <c r="H177" s="66"/>
      <c r="I177" s="65"/>
      <c r="J177" s="66"/>
      <c r="K177" s="65"/>
      <c r="L177" s="66"/>
      <c r="M177" s="65"/>
      <c r="O177" s="67"/>
      <c r="P177" s="65"/>
      <c r="Q177" s="65"/>
    </row>
    <row r="178" spans="3:17" hidden="1" x14ac:dyDescent="0.2">
      <c r="C178" s="65"/>
      <c r="D178" s="65"/>
      <c r="E178" s="65"/>
      <c r="F178" s="65"/>
      <c r="G178" s="65"/>
      <c r="H178" s="66"/>
      <c r="I178" s="65"/>
      <c r="J178" s="66"/>
      <c r="K178" s="65"/>
      <c r="L178" s="66"/>
      <c r="M178" s="65"/>
      <c r="O178" s="67"/>
      <c r="P178" s="65"/>
      <c r="Q178" s="65"/>
    </row>
    <row r="179" spans="3:17" hidden="1" x14ac:dyDescent="0.2">
      <c r="C179" s="65"/>
      <c r="D179" s="65"/>
      <c r="E179" s="65"/>
      <c r="F179" s="65"/>
      <c r="G179" s="65"/>
      <c r="H179" s="66"/>
      <c r="I179" s="65"/>
      <c r="J179" s="66"/>
      <c r="K179" s="65"/>
      <c r="L179" s="66"/>
      <c r="M179" s="65"/>
      <c r="O179" s="67"/>
      <c r="P179" s="65"/>
      <c r="Q179" s="65"/>
    </row>
    <row r="180" spans="3:17" hidden="1" x14ac:dyDescent="0.2">
      <c r="C180" s="65"/>
      <c r="D180" s="65"/>
      <c r="E180" s="65"/>
      <c r="F180" s="65"/>
      <c r="G180" s="65"/>
      <c r="H180" s="66"/>
      <c r="I180" s="65"/>
      <c r="J180" s="66"/>
      <c r="K180" s="65"/>
      <c r="L180" s="66"/>
      <c r="M180" s="65"/>
      <c r="O180" s="67"/>
      <c r="P180" s="65"/>
      <c r="Q180" s="65"/>
    </row>
    <row r="181" spans="3:17" hidden="1" x14ac:dyDescent="0.2">
      <c r="C181" s="65"/>
      <c r="D181" s="65"/>
      <c r="E181" s="65"/>
      <c r="F181" s="65"/>
      <c r="G181" s="65"/>
      <c r="H181" s="66"/>
      <c r="I181" s="65"/>
      <c r="J181" s="66"/>
      <c r="K181" s="65"/>
      <c r="L181" s="66"/>
      <c r="M181" s="65"/>
      <c r="O181" s="67"/>
      <c r="P181" s="65"/>
      <c r="Q181" s="65"/>
    </row>
    <row r="182" spans="3:17" hidden="1" x14ac:dyDescent="0.2">
      <c r="C182" s="65"/>
      <c r="D182" s="65"/>
      <c r="E182" s="65"/>
      <c r="F182" s="65"/>
      <c r="G182" s="65"/>
      <c r="H182" s="66"/>
      <c r="I182" s="65"/>
      <c r="J182" s="66"/>
      <c r="K182" s="65"/>
      <c r="L182" s="66"/>
      <c r="M182" s="65"/>
      <c r="O182" s="67"/>
      <c r="P182" s="65"/>
      <c r="Q182" s="65"/>
    </row>
    <row r="183" spans="3:17" hidden="1" x14ac:dyDescent="0.2">
      <c r="C183" s="65"/>
      <c r="D183" s="65"/>
      <c r="E183" s="65"/>
      <c r="F183" s="65"/>
      <c r="G183" s="65"/>
      <c r="H183" s="66"/>
      <c r="I183" s="65"/>
      <c r="J183" s="66"/>
      <c r="K183" s="65"/>
      <c r="L183" s="66"/>
      <c r="M183" s="65"/>
      <c r="O183" s="67"/>
      <c r="P183" s="65"/>
      <c r="Q183" s="65"/>
    </row>
    <row r="184" spans="3:17" hidden="1" x14ac:dyDescent="0.2">
      <c r="C184" s="65"/>
      <c r="D184" s="65"/>
      <c r="E184" s="65"/>
      <c r="F184" s="65"/>
      <c r="G184" s="65"/>
      <c r="H184" s="66"/>
      <c r="I184" s="65"/>
      <c r="J184" s="66"/>
      <c r="K184" s="65"/>
      <c r="L184" s="66"/>
      <c r="M184" s="65"/>
      <c r="O184" s="67"/>
      <c r="P184" s="65"/>
      <c r="Q184" s="65"/>
    </row>
    <row r="185" spans="3:17" hidden="1" x14ac:dyDescent="0.2">
      <c r="C185" s="65"/>
      <c r="D185" s="65"/>
      <c r="E185" s="65"/>
      <c r="F185" s="65"/>
      <c r="G185" s="65"/>
      <c r="H185" s="66"/>
      <c r="I185" s="65"/>
      <c r="J185" s="66"/>
      <c r="K185" s="65"/>
      <c r="L185" s="66"/>
      <c r="M185" s="65"/>
      <c r="O185" s="67"/>
      <c r="P185" s="65"/>
      <c r="Q185" s="65"/>
    </row>
    <row r="186" spans="3:17" hidden="1" x14ac:dyDescent="0.2">
      <c r="C186" s="65"/>
      <c r="D186" s="65"/>
      <c r="E186" s="65"/>
      <c r="F186" s="65"/>
      <c r="G186" s="65"/>
      <c r="H186" s="66"/>
      <c r="I186" s="65"/>
      <c r="J186" s="66"/>
      <c r="K186" s="65"/>
      <c r="L186" s="66"/>
      <c r="M186" s="65"/>
      <c r="O186" s="67"/>
      <c r="P186" s="65"/>
      <c r="Q186" s="65"/>
    </row>
    <row r="187" spans="3:17" hidden="1" x14ac:dyDescent="0.2">
      <c r="C187" s="65"/>
      <c r="D187" s="65"/>
      <c r="E187" s="65"/>
      <c r="F187" s="65"/>
      <c r="G187" s="65"/>
      <c r="H187" s="66"/>
      <c r="I187" s="65"/>
      <c r="J187" s="66"/>
      <c r="K187" s="65"/>
      <c r="L187" s="66"/>
      <c r="M187" s="65"/>
      <c r="O187" s="67"/>
      <c r="P187" s="65"/>
      <c r="Q187" s="65"/>
    </row>
    <row r="188" spans="3:17" hidden="1" x14ac:dyDescent="0.2">
      <c r="C188" s="65"/>
      <c r="D188" s="65"/>
      <c r="E188" s="65"/>
      <c r="F188" s="65"/>
      <c r="G188" s="65"/>
      <c r="H188" s="66"/>
      <c r="I188" s="65"/>
      <c r="J188" s="66"/>
      <c r="K188" s="65"/>
      <c r="L188" s="66"/>
      <c r="M188" s="65"/>
      <c r="O188" s="67"/>
      <c r="P188" s="65"/>
      <c r="Q188" s="65"/>
    </row>
    <row r="189" spans="3:17" hidden="1" x14ac:dyDescent="0.2">
      <c r="C189" s="65"/>
      <c r="D189" s="65"/>
      <c r="E189" s="65"/>
      <c r="F189" s="65"/>
      <c r="G189" s="65"/>
      <c r="H189" s="66"/>
      <c r="I189" s="65"/>
      <c r="J189" s="66"/>
      <c r="K189" s="65"/>
      <c r="L189" s="66"/>
      <c r="M189" s="65"/>
      <c r="O189" s="67"/>
      <c r="P189" s="65"/>
      <c r="Q189" s="65"/>
    </row>
    <row r="190" spans="3:17" hidden="1" x14ac:dyDescent="0.2">
      <c r="C190" s="65"/>
      <c r="D190" s="65"/>
      <c r="E190" s="65"/>
      <c r="F190" s="65"/>
      <c r="G190" s="65"/>
      <c r="H190" s="66"/>
      <c r="I190" s="65"/>
      <c r="J190" s="66"/>
      <c r="K190" s="65"/>
      <c r="L190" s="66"/>
      <c r="M190" s="65"/>
      <c r="O190" s="67"/>
      <c r="P190" s="65"/>
      <c r="Q190" s="65"/>
    </row>
    <row r="191" spans="3:17" hidden="1" x14ac:dyDescent="0.2">
      <c r="C191" s="65"/>
      <c r="D191" s="65"/>
      <c r="E191" s="65"/>
      <c r="F191" s="65"/>
      <c r="G191" s="65"/>
      <c r="H191" s="66"/>
      <c r="I191" s="65"/>
      <c r="J191" s="66"/>
      <c r="K191" s="65"/>
      <c r="L191" s="66"/>
      <c r="M191" s="65"/>
      <c r="O191" s="67"/>
      <c r="P191" s="65"/>
      <c r="Q191" s="65"/>
    </row>
    <row r="192" spans="3:17" hidden="1" x14ac:dyDescent="0.2">
      <c r="C192" s="65"/>
      <c r="D192" s="65"/>
      <c r="E192" s="65"/>
      <c r="F192" s="65"/>
      <c r="G192" s="65"/>
      <c r="H192" s="66"/>
      <c r="I192" s="65"/>
      <c r="J192" s="66"/>
      <c r="K192" s="65"/>
      <c r="L192" s="66"/>
      <c r="M192" s="65"/>
      <c r="O192" s="67"/>
      <c r="P192" s="65"/>
      <c r="Q192" s="65"/>
    </row>
    <row r="193" spans="3:17" hidden="1" x14ac:dyDescent="0.2">
      <c r="C193" s="65"/>
      <c r="D193" s="65"/>
      <c r="E193" s="65"/>
      <c r="F193" s="65"/>
      <c r="G193" s="65"/>
      <c r="H193" s="66"/>
      <c r="I193" s="65"/>
      <c r="J193" s="66"/>
      <c r="K193" s="65"/>
      <c r="L193" s="66"/>
      <c r="M193" s="65"/>
      <c r="O193" s="67"/>
      <c r="P193" s="65"/>
      <c r="Q193" s="65"/>
    </row>
    <row r="194" spans="3:17" hidden="1" x14ac:dyDescent="0.2">
      <c r="C194" s="65"/>
      <c r="D194" s="65"/>
      <c r="E194" s="65"/>
      <c r="F194" s="65"/>
      <c r="G194" s="65"/>
      <c r="H194" s="66"/>
      <c r="I194" s="65"/>
      <c r="J194" s="66"/>
      <c r="K194" s="65"/>
      <c r="L194" s="66"/>
      <c r="M194" s="65"/>
      <c r="O194" s="67"/>
      <c r="P194" s="65"/>
      <c r="Q194" s="65"/>
    </row>
    <row r="195" spans="3:17" hidden="1" x14ac:dyDescent="0.2">
      <c r="C195" s="65"/>
      <c r="D195" s="65"/>
      <c r="E195" s="65"/>
      <c r="F195" s="65"/>
      <c r="G195" s="65"/>
      <c r="H195" s="66"/>
      <c r="I195" s="65"/>
      <c r="J195" s="66"/>
      <c r="K195" s="65"/>
      <c r="L195" s="66"/>
      <c r="M195" s="65"/>
      <c r="O195" s="67"/>
      <c r="P195" s="65"/>
      <c r="Q195" s="65"/>
    </row>
    <row r="196" spans="3:17" hidden="1" x14ac:dyDescent="0.2">
      <c r="C196" s="65"/>
      <c r="D196" s="65"/>
      <c r="E196" s="65"/>
      <c r="F196" s="65"/>
      <c r="G196" s="65"/>
      <c r="H196" s="66"/>
      <c r="I196" s="65"/>
      <c r="J196" s="66"/>
      <c r="K196" s="65"/>
      <c r="L196" s="66"/>
      <c r="M196" s="65"/>
      <c r="O196" s="67"/>
      <c r="P196" s="65"/>
      <c r="Q196" s="65"/>
    </row>
    <row r="197" spans="3:17" hidden="1" x14ac:dyDescent="0.2">
      <c r="C197" s="65"/>
      <c r="D197" s="65"/>
      <c r="E197" s="65"/>
      <c r="F197" s="65"/>
      <c r="G197" s="65"/>
      <c r="H197" s="66"/>
      <c r="I197" s="65"/>
      <c r="J197" s="66"/>
      <c r="K197" s="65"/>
      <c r="L197" s="66"/>
      <c r="M197" s="65"/>
      <c r="O197" s="67"/>
      <c r="P197" s="65"/>
      <c r="Q197" s="65"/>
    </row>
    <row r="198" spans="3:17" hidden="1" x14ac:dyDescent="0.2">
      <c r="C198" s="65"/>
      <c r="D198" s="65"/>
      <c r="E198" s="65"/>
      <c r="F198" s="65"/>
      <c r="G198" s="65"/>
      <c r="H198" s="66"/>
      <c r="I198" s="65"/>
      <c r="J198" s="66"/>
      <c r="K198" s="65"/>
      <c r="L198" s="66"/>
      <c r="M198" s="65"/>
      <c r="O198" s="67"/>
      <c r="P198" s="65"/>
      <c r="Q198" s="65"/>
    </row>
    <row r="199" spans="3:17" hidden="1" x14ac:dyDescent="0.2">
      <c r="C199" s="65"/>
      <c r="D199" s="65"/>
      <c r="E199" s="65"/>
      <c r="F199" s="65"/>
      <c r="G199" s="65"/>
      <c r="H199" s="66"/>
      <c r="I199" s="65"/>
      <c r="J199" s="66"/>
      <c r="K199" s="65"/>
      <c r="L199" s="66"/>
      <c r="M199" s="65"/>
      <c r="O199" s="67"/>
      <c r="P199" s="65"/>
      <c r="Q199" s="65"/>
    </row>
    <row r="200" spans="3:17" hidden="1" x14ac:dyDescent="0.2">
      <c r="C200" s="65"/>
      <c r="D200" s="65"/>
      <c r="E200" s="65"/>
      <c r="F200" s="65"/>
      <c r="G200" s="65"/>
      <c r="H200" s="66"/>
      <c r="I200" s="65"/>
      <c r="J200" s="66"/>
      <c r="K200" s="65"/>
      <c r="L200" s="66"/>
      <c r="M200" s="65"/>
      <c r="O200" s="67"/>
      <c r="P200" s="65"/>
      <c r="Q200" s="65"/>
    </row>
    <row r="201" spans="3:17" hidden="1" x14ac:dyDescent="0.2">
      <c r="C201" s="65"/>
      <c r="D201" s="65"/>
      <c r="E201" s="65"/>
      <c r="F201" s="65"/>
      <c r="G201" s="65"/>
      <c r="H201" s="66"/>
      <c r="I201" s="65"/>
      <c r="J201" s="66"/>
      <c r="K201" s="65"/>
      <c r="L201" s="66"/>
      <c r="M201" s="65"/>
      <c r="O201" s="67"/>
      <c r="P201" s="65"/>
      <c r="Q201" s="65"/>
    </row>
    <row r="202" spans="3:17" hidden="1" x14ac:dyDescent="0.2">
      <c r="C202" s="65"/>
      <c r="D202" s="65"/>
      <c r="E202" s="65"/>
      <c r="F202" s="65"/>
      <c r="G202" s="65"/>
      <c r="H202" s="66"/>
      <c r="I202" s="65"/>
      <c r="J202" s="66"/>
      <c r="K202" s="65"/>
      <c r="L202" s="66"/>
      <c r="M202" s="65"/>
      <c r="O202" s="67"/>
      <c r="P202" s="65"/>
      <c r="Q202" s="65"/>
    </row>
    <row r="203" spans="3:17" hidden="1" x14ac:dyDescent="0.2">
      <c r="C203" s="65"/>
      <c r="D203" s="65"/>
      <c r="E203" s="65"/>
      <c r="F203" s="65"/>
      <c r="G203" s="65"/>
      <c r="H203" s="66"/>
      <c r="I203" s="65"/>
      <c r="J203" s="66"/>
      <c r="K203" s="65"/>
      <c r="L203" s="66"/>
      <c r="M203" s="65"/>
      <c r="O203" s="67"/>
      <c r="P203" s="65"/>
      <c r="Q203" s="65"/>
    </row>
    <row r="204" spans="3:17" hidden="1" x14ac:dyDescent="0.2">
      <c r="C204" s="65"/>
      <c r="D204" s="65"/>
      <c r="E204" s="65"/>
      <c r="F204" s="65"/>
      <c r="G204" s="65"/>
      <c r="H204" s="66"/>
      <c r="I204" s="65"/>
      <c r="J204" s="66"/>
      <c r="K204" s="65"/>
      <c r="L204" s="66"/>
      <c r="M204" s="65"/>
      <c r="O204" s="67"/>
      <c r="P204" s="65"/>
      <c r="Q204" s="65"/>
    </row>
    <row r="205" spans="3:17" hidden="1" x14ac:dyDescent="0.2">
      <c r="C205" s="65"/>
      <c r="D205" s="65"/>
      <c r="E205" s="65"/>
      <c r="F205" s="65"/>
      <c r="G205" s="65"/>
      <c r="H205" s="66"/>
      <c r="I205" s="65"/>
      <c r="J205" s="66"/>
      <c r="K205" s="65"/>
      <c r="L205" s="66"/>
      <c r="M205" s="65"/>
      <c r="O205" s="67"/>
      <c r="P205" s="65"/>
      <c r="Q205" s="65"/>
    </row>
    <row r="206" spans="3:17" hidden="1" x14ac:dyDescent="0.2">
      <c r="C206" s="65"/>
      <c r="D206" s="65"/>
      <c r="E206" s="65"/>
      <c r="F206" s="65"/>
      <c r="G206" s="65"/>
      <c r="H206" s="66"/>
      <c r="I206" s="65"/>
      <c r="J206" s="66"/>
      <c r="K206" s="65"/>
      <c r="L206" s="66"/>
      <c r="M206" s="65"/>
      <c r="O206" s="67"/>
      <c r="P206" s="65"/>
      <c r="Q206" s="65"/>
    </row>
    <row r="207" spans="3:17" hidden="1" x14ac:dyDescent="0.2">
      <c r="C207" s="65"/>
      <c r="D207" s="65"/>
      <c r="E207" s="65"/>
      <c r="F207" s="65"/>
      <c r="G207" s="65"/>
      <c r="H207" s="66"/>
      <c r="I207" s="65"/>
      <c r="J207" s="66"/>
      <c r="K207" s="65"/>
      <c r="L207" s="66"/>
      <c r="M207" s="65"/>
      <c r="O207" s="67"/>
      <c r="P207" s="65"/>
      <c r="Q207" s="65"/>
    </row>
    <row r="208" spans="3:17" hidden="1" x14ac:dyDescent="0.2">
      <c r="C208" s="65"/>
      <c r="D208" s="65"/>
      <c r="E208" s="65"/>
      <c r="F208" s="65"/>
      <c r="G208" s="65"/>
      <c r="H208" s="66"/>
      <c r="I208" s="65"/>
      <c r="J208" s="66"/>
      <c r="K208" s="65"/>
      <c r="L208" s="66"/>
      <c r="M208" s="65"/>
      <c r="O208" s="67"/>
      <c r="P208" s="65"/>
      <c r="Q208" s="65"/>
    </row>
    <row r="209" spans="3:17" hidden="1" x14ac:dyDescent="0.2">
      <c r="C209" s="65"/>
      <c r="D209" s="65"/>
      <c r="E209" s="65"/>
      <c r="F209" s="65"/>
      <c r="G209" s="65"/>
      <c r="H209" s="66"/>
      <c r="I209" s="65"/>
      <c r="J209" s="66"/>
      <c r="K209" s="65"/>
      <c r="L209" s="66"/>
      <c r="M209" s="65"/>
      <c r="O209" s="67"/>
      <c r="P209" s="65"/>
      <c r="Q209" s="65"/>
    </row>
    <row r="210" spans="3:17" hidden="1" x14ac:dyDescent="0.2">
      <c r="C210" s="65"/>
      <c r="D210" s="65"/>
      <c r="E210" s="65"/>
      <c r="F210" s="65"/>
      <c r="G210" s="65"/>
      <c r="H210" s="66"/>
      <c r="I210" s="65"/>
      <c r="J210" s="66"/>
      <c r="K210" s="65"/>
      <c r="L210" s="66"/>
      <c r="M210" s="65"/>
      <c r="O210" s="67"/>
      <c r="P210" s="65"/>
      <c r="Q210" s="65"/>
    </row>
    <row r="211" spans="3:17" hidden="1" x14ac:dyDescent="0.2">
      <c r="C211" s="65"/>
      <c r="D211" s="65"/>
      <c r="E211" s="65"/>
      <c r="F211" s="65"/>
      <c r="G211" s="65"/>
      <c r="H211" s="66"/>
      <c r="I211" s="65"/>
      <c r="J211" s="66"/>
      <c r="K211" s="65"/>
      <c r="L211" s="66"/>
      <c r="M211" s="65"/>
      <c r="O211" s="67"/>
      <c r="P211" s="65"/>
      <c r="Q211" s="65"/>
    </row>
    <row r="212" spans="3:17" hidden="1" x14ac:dyDescent="0.2">
      <c r="C212" s="65"/>
      <c r="D212" s="65"/>
      <c r="E212" s="65"/>
      <c r="F212" s="65"/>
      <c r="G212" s="65"/>
      <c r="H212" s="66"/>
      <c r="I212" s="65"/>
      <c r="J212" s="66"/>
      <c r="K212" s="65"/>
      <c r="L212" s="66"/>
      <c r="M212" s="65"/>
      <c r="O212" s="67"/>
      <c r="P212" s="65"/>
      <c r="Q212" s="65"/>
    </row>
    <row r="213" spans="3:17" hidden="1" x14ac:dyDescent="0.2">
      <c r="C213" s="65"/>
      <c r="D213" s="65"/>
      <c r="E213" s="65"/>
      <c r="F213" s="65"/>
      <c r="G213" s="65"/>
      <c r="H213" s="66"/>
      <c r="I213" s="65"/>
      <c r="J213" s="66"/>
      <c r="K213" s="65"/>
      <c r="L213" s="66"/>
      <c r="M213" s="65"/>
      <c r="O213" s="67"/>
      <c r="P213" s="65"/>
      <c r="Q213" s="65"/>
    </row>
    <row r="214" spans="3:17" hidden="1" x14ac:dyDescent="0.2">
      <c r="C214" s="65"/>
      <c r="D214" s="65"/>
      <c r="E214" s="65"/>
      <c r="F214" s="65"/>
      <c r="G214" s="65"/>
      <c r="H214" s="66"/>
      <c r="I214" s="65"/>
      <c r="J214" s="66"/>
      <c r="K214" s="65"/>
      <c r="L214" s="66"/>
      <c r="M214" s="65"/>
      <c r="O214" s="67"/>
      <c r="P214" s="65"/>
      <c r="Q214" s="65"/>
    </row>
    <row r="215" spans="3:17" hidden="1" x14ac:dyDescent="0.2">
      <c r="C215" s="65"/>
      <c r="D215" s="65"/>
      <c r="E215" s="65"/>
      <c r="F215" s="65"/>
      <c r="G215" s="65"/>
      <c r="H215" s="66"/>
      <c r="I215" s="65"/>
      <c r="J215" s="66"/>
      <c r="K215" s="65"/>
      <c r="L215" s="66"/>
      <c r="M215" s="65"/>
      <c r="O215" s="67"/>
      <c r="P215" s="65"/>
      <c r="Q215" s="65"/>
    </row>
    <row r="216" spans="3:17" hidden="1" x14ac:dyDescent="0.2">
      <c r="C216" s="65"/>
      <c r="D216" s="65"/>
      <c r="E216" s="65"/>
      <c r="F216" s="65"/>
      <c r="G216" s="65"/>
      <c r="H216" s="66"/>
      <c r="I216" s="65"/>
      <c r="J216" s="66"/>
      <c r="K216" s="65"/>
      <c r="L216" s="66"/>
      <c r="M216" s="65"/>
      <c r="O216" s="67"/>
      <c r="P216" s="65"/>
      <c r="Q216" s="65"/>
    </row>
    <row r="217" spans="3:17" hidden="1" x14ac:dyDescent="0.2">
      <c r="C217" s="65"/>
      <c r="D217" s="65"/>
      <c r="E217" s="65"/>
      <c r="F217" s="65"/>
      <c r="G217" s="65"/>
      <c r="H217" s="66"/>
      <c r="I217" s="65"/>
      <c r="J217" s="66"/>
      <c r="K217" s="65"/>
      <c r="L217" s="66"/>
      <c r="M217" s="65"/>
      <c r="O217" s="67"/>
      <c r="P217" s="65"/>
      <c r="Q217" s="65"/>
    </row>
    <row r="218" spans="3:17" hidden="1" x14ac:dyDescent="0.2">
      <c r="C218" s="65"/>
      <c r="D218" s="65"/>
      <c r="E218" s="65"/>
      <c r="F218" s="65"/>
      <c r="G218" s="65"/>
      <c r="H218" s="66"/>
      <c r="I218" s="65"/>
      <c r="J218" s="66"/>
      <c r="K218" s="65"/>
      <c r="L218" s="66"/>
      <c r="M218" s="65"/>
      <c r="O218" s="67"/>
      <c r="P218" s="65"/>
      <c r="Q218" s="65"/>
    </row>
    <row r="219" spans="3:17" hidden="1" x14ac:dyDescent="0.2">
      <c r="C219" s="65"/>
      <c r="D219" s="65"/>
      <c r="E219" s="65"/>
      <c r="F219" s="65"/>
      <c r="G219" s="65"/>
      <c r="H219" s="66"/>
      <c r="I219" s="65"/>
      <c r="J219" s="66"/>
      <c r="K219" s="65"/>
      <c r="L219" s="66"/>
      <c r="M219" s="65"/>
      <c r="O219" s="67"/>
      <c r="P219" s="65"/>
      <c r="Q219" s="65"/>
    </row>
    <row r="220" spans="3:17" hidden="1" x14ac:dyDescent="0.2">
      <c r="C220" s="65"/>
      <c r="D220" s="65"/>
      <c r="E220" s="65"/>
      <c r="F220" s="65"/>
      <c r="G220" s="65"/>
      <c r="H220" s="66"/>
      <c r="I220" s="65"/>
      <c r="J220" s="66"/>
      <c r="K220" s="65"/>
      <c r="L220" s="66"/>
      <c r="M220" s="65"/>
      <c r="O220" s="67"/>
      <c r="P220" s="65"/>
      <c r="Q220" s="65"/>
    </row>
    <row r="221" spans="3:17" hidden="1" x14ac:dyDescent="0.2">
      <c r="C221" s="65"/>
      <c r="D221" s="65"/>
      <c r="E221" s="65"/>
      <c r="F221" s="65"/>
      <c r="G221" s="65"/>
      <c r="H221" s="66"/>
      <c r="I221" s="65"/>
      <c r="J221" s="66"/>
      <c r="K221" s="65"/>
      <c r="L221" s="66"/>
      <c r="M221" s="65"/>
      <c r="O221" s="67"/>
      <c r="P221" s="65"/>
      <c r="Q221" s="65"/>
    </row>
    <row r="222" spans="3:17" hidden="1" x14ac:dyDescent="0.2">
      <c r="C222" s="65"/>
      <c r="D222" s="65"/>
      <c r="E222" s="65"/>
      <c r="F222" s="65"/>
      <c r="G222" s="65"/>
      <c r="H222" s="66"/>
      <c r="I222" s="65"/>
      <c r="J222" s="66"/>
      <c r="K222" s="65"/>
      <c r="L222" s="66"/>
      <c r="M222" s="65"/>
      <c r="O222" s="67"/>
      <c r="P222" s="65"/>
      <c r="Q222" s="65"/>
    </row>
    <row r="223" spans="3:17" hidden="1" x14ac:dyDescent="0.2">
      <c r="C223" s="65"/>
      <c r="D223" s="65"/>
      <c r="E223" s="65"/>
      <c r="F223" s="65"/>
      <c r="G223" s="65"/>
      <c r="H223" s="66"/>
      <c r="I223" s="65"/>
      <c r="J223" s="66"/>
      <c r="K223" s="65"/>
      <c r="L223" s="66"/>
      <c r="M223" s="65"/>
      <c r="O223" s="67"/>
      <c r="P223" s="65"/>
      <c r="Q223" s="65"/>
    </row>
    <row r="224" spans="3:17" hidden="1" x14ac:dyDescent="0.2">
      <c r="C224" s="65"/>
      <c r="D224" s="65"/>
      <c r="E224" s="65"/>
      <c r="F224" s="65"/>
      <c r="G224" s="65"/>
      <c r="H224" s="66"/>
      <c r="I224" s="65"/>
      <c r="J224" s="66"/>
      <c r="K224" s="65"/>
      <c r="L224" s="66"/>
      <c r="M224" s="65"/>
      <c r="O224" s="67"/>
      <c r="P224" s="65"/>
      <c r="Q224" s="65"/>
    </row>
    <row r="225" spans="3:17" hidden="1" x14ac:dyDescent="0.2">
      <c r="C225" s="65"/>
      <c r="D225" s="65"/>
      <c r="E225" s="65"/>
      <c r="F225" s="65"/>
      <c r="G225" s="65"/>
      <c r="H225" s="66"/>
      <c r="I225" s="65"/>
      <c r="J225" s="66"/>
      <c r="K225" s="65"/>
      <c r="L225" s="66"/>
      <c r="M225" s="65"/>
      <c r="O225" s="67"/>
      <c r="P225" s="65"/>
      <c r="Q225" s="65"/>
    </row>
    <row r="226" spans="3:17" hidden="1" x14ac:dyDescent="0.2">
      <c r="C226" s="65"/>
      <c r="D226" s="65"/>
      <c r="E226" s="65"/>
      <c r="F226" s="65"/>
      <c r="G226" s="65"/>
      <c r="H226" s="66"/>
      <c r="I226" s="65"/>
      <c r="J226" s="66"/>
      <c r="K226" s="65"/>
      <c r="L226" s="66"/>
      <c r="M226" s="65"/>
      <c r="O226" s="67"/>
      <c r="P226" s="65"/>
      <c r="Q226" s="65"/>
    </row>
    <row r="227" spans="3:17" hidden="1" x14ac:dyDescent="0.2">
      <c r="C227" s="65"/>
      <c r="D227" s="65"/>
      <c r="E227" s="65"/>
      <c r="F227" s="65"/>
      <c r="G227" s="65"/>
      <c r="H227" s="66"/>
      <c r="I227" s="65"/>
      <c r="J227" s="66"/>
      <c r="K227" s="65"/>
      <c r="L227" s="66"/>
      <c r="M227" s="65"/>
      <c r="O227" s="67"/>
      <c r="P227" s="65"/>
      <c r="Q227" s="65"/>
    </row>
    <row r="228" spans="3:17" hidden="1" x14ac:dyDescent="0.2">
      <c r="C228" s="65"/>
      <c r="D228" s="65"/>
      <c r="E228" s="65"/>
      <c r="F228" s="65"/>
      <c r="G228" s="65"/>
      <c r="H228" s="66"/>
      <c r="I228" s="65"/>
      <c r="J228" s="66"/>
      <c r="K228" s="65"/>
      <c r="L228" s="66"/>
      <c r="M228" s="65"/>
      <c r="O228" s="67"/>
      <c r="P228" s="65"/>
      <c r="Q228" s="65"/>
    </row>
    <row r="229" spans="3:17" hidden="1" x14ac:dyDescent="0.2">
      <c r="C229" s="65"/>
      <c r="D229" s="65"/>
      <c r="E229" s="65"/>
      <c r="F229" s="65"/>
      <c r="G229" s="65"/>
      <c r="H229" s="66"/>
      <c r="I229" s="65"/>
      <c r="J229" s="66"/>
      <c r="K229" s="65"/>
      <c r="L229" s="66"/>
      <c r="M229" s="65"/>
      <c r="O229" s="67"/>
      <c r="P229" s="65"/>
      <c r="Q229" s="65"/>
    </row>
    <row r="230" spans="3:17" hidden="1" x14ac:dyDescent="0.2">
      <c r="C230" s="65"/>
      <c r="D230" s="65"/>
      <c r="E230" s="65"/>
      <c r="F230" s="65"/>
      <c r="G230" s="65"/>
      <c r="H230" s="66"/>
      <c r="I230" s="65"/>
      <c r="J230" s="66"/>
      <c r="K230" s="65"/>
      <c r="L230" s="66"/>
      <c r="M230" s="65"/>
      <c r="O230" s="67"/>
      <c r="P230" s="65"/>
      <c r="Q230" s="65"/>
    </row>
    <row r="231" spans="3:17" hidden="1" x14ac:dyDescent="0.2">
      <c r="C231" s="65"/>
      <c r="D231" s="65"/>
      <c r="E231" s="65"/>
      <c r="F231" s="65"/>
      <c r="G231" s="65"/>
      <c r="H231" s="66"/>
      <c r="I231" s="65"/>
      <c r="J231" s="66"/>
      <c r="K231" s="65"/>
      <c r="L231" s="66"/>
      <c r="M231" s="65"/>
      <c r="O231" s="67"/>
      <c r="P231" s="65"/>
      <c r="Q231" s="65"/>
    </row>
    <row r="232" spans="3:17" hidden="1" x14ac:dyDescent="0.2">
      <c r="C232" s="65"/>
      <c r="D232" s="65"/>
      <c r="E232" s="65"/>
      <c r="F232" s="65"/>
      <c r="G232" s="65"/>
      <c r="H232" s="66"/>
      <c r="I232" s="65"/>
      <c r="J232" s="66"/>
      <c r="K232" s="65"/>
      <c r="L232" s="66"/>
      <c r="M232" s="65"/>
      <c r="O232" s="67"/>
      <c r="P232" s="65"/>
      <c r="Q232" s="65"/>
    </row>
    <row r="233" spans="3:17" hidden="1" x14ac:dyDescent="0.2">
      <c r="C233" s="65"/>
      <c r="D233" s="65"/>
      <c r="E233" s="65"/>
      <c r="F233" s="65"/>
      <c r="G233" s="65"/>
      <c r="H233" s="66"/>
      <c r="I233" s="65"/>
      <c r="J233" s="66"/>
      <c r="K233" s="65"/>
      <c r="L233" s="66"/>
      <c r="M233" s="65"/>
      <c r="O233" s="67"/>
      <c r="P233" s="65"/>
      <c r="Q233" s="65"/>
    </row>
    <row r="234" spans="3:17" hidden="1" x14ac:dyDescent="0.2">
      <c r="C234" s="65"/>
      <c r="D234" s="65"/>
      <c r="E234" s="65"/>
      <c r="F234" s="65"/>
      <c r="G234" s="65"/>
      <c r="H234" s="66"/>
      <c r="I234" s="65"/>
      <c r="J234" s="66"/>
      <c r="K234" s="65"/>
      <c r="L234" s="66"/>
      <c r="M234" s="65"/>
      <c r="O234" s="67"/>
      <c r="P234" s="65"/>
      <c r="Q234" s="65"/>
    </row>
    <row r="235" spans="3:17" hidden="1" x14ac:dyDescent="0.2">
      <c r="C235" s="65"/>
      <c r="D235" s="65"/>
      <c r="E235" s="65"/>
      <c r="F235" s="65"/>
      <c r="G235" s="65"/>
      <c r="H235" s="66"/>
      <c r="I235" s="65"/>
      <c r="J235" s="66"/>
      <c r="K235" s="65"/>
      <c r="L235" s="66"/>
      <c r="M235" s="65"/>
      <c r="O235" s="67"/>
      <c r="P235" s="65"/>
      <c r="Q235" s="65"/>
    </row>
    <row r="236" spans="3:17" hidden="1" x14ac:dyDescent="0.2">
      <c r="C236" s="65"/>
      <c r="D236" s="65"/>
      <c r="E236" s="65"/>
      <c r="F236" s="65"/>
      <c r="G236" s="65"/>
      <c r="H236" s="66"/>
      <c r="I236" s="65"/>
      <c r="J236" s="66"/>
      <c r="K236" s="65"/>
      <c r="L236" s="66"/>
      <c r="M236" s="65"/>
      <c r="O236" s="67"/>
      <c r="P236" s="65"/>
      <c r="Q236" s="65"/>
    </row>
    <row r="237" spans="3:17" hidden="1" x14ac:dyDescent="0.2">
      <c r="C237" s="65"/>
      <c r="D237" s="65"/>
      <c r="E237" s="65"/>
      <c r="F237" s="65"/>
      <c r="G237" s="65"/>
      <c r="H237" s="66"/>
      <c r="I237" s="65"/>
      <c r="J237" s="66"/>
      <c r="K237" s="65"/>
      <c r="L237" s="66"/>
      <c r="M237" s="65"/>
      <c r="O237" s="67"/>
      <c r="P237" s="65"/>
      <c r="Q237" s="65"/>
    </row>
    <row r="238" spans="3:17" hidden="1" x14ac:dyDescent="0.2">
      <c r="C238" s="65"/>
      <c r="D238" s="65"/>
      <c r="E238" s="65"/>
      <c r="F238" s="65"/>
      <c r="G238" s="65"/>
      <c r="H238" s="66"/>
      <c r="I238" s="65"/>
      <c r="J238" s="66"/>
      <c r="K238" s="65"/>
      <c r="L238" s="66"/>
      <c r="M238" s="65"/>
      <c r="O238" s="67"/>
      <c r="P238" s="65"/>
      <c r="Q238" s="65"/>
    </row>
    <row r="239" spans="3:17" hidden="1" x14ac:dyDescent="0.2">
      <c r="C239" s="65"/>
      <c r="D239" s="65"/>
      <c r="E239" s="65"/>
      <c r="F239" s="65"/>
      <c r="G239" s="65"/>
      <c r="H239" s="66"/>
      <c r="I239" s="65"/>
      <c r="J239" s="66"/>
      <c r="K239" s="65"/>
      <c r="L239" s="66"/>
      <c r="M239" s="65"/>
      <c r="O239" s="67"/>
      <c r="P239" s="65"/>
      <c r="Q239" s="65"/>
    </row>
    <row r="240" spans="3:17" hidden="1" x14ac:dyDescent="0.2">
      <c r="C240" s="65"/>
      <c r="D240" s="65"/>
      <c r="E240" s="65"/>
      <c r="F240" s="65"/>
      <c r="G240" s="65"/>
      <c r="H240" s="66"/>
      <c r="I240" s="65"/>
      <c r="J240" s="66"/>
      <c r="K240" s="65"/>
      <c r="L240" s="66"/>
      <c r="M240" s="65"/>
      <c r="O240" s="67"/>
      <c r="P240" s="65"/>
      <c r="Q240" s="65"/>
    </row>
    <row r="241" spans="3:17" hidden="1" x14ac:dyDescent="0.2">
      <c r="C241" s="65"/>
      <c r="D241" s="65"/>
      <c r="E241" s="65"/>
      <c r="F241" s="65"/>
      <c r="G241" s="65"/>
      <c r="H241" s="66"/>
      <c r="I241" s="65"/>
      <c r="J241" s="66"/>
      <c r="K241" s="65"/>
      <c r="L241" s="66"/>
      <c r="M241" s="65"/>
      <c r="O241" s="67"/>
      <c r="P241" s="65"/>
      <c r="Q241" s="65"/>
    </row>
    <row r="242" spans="3:17" hidden="1" x14ac:dyDescent="0.2">
      <c r="C242" s="65"/>
      <c r="D242" s="65"/>
      <c r="E242" s="65"/>
      <c r="F242" s="65"/>
      <c r="G242" s="65"/>
      <c r="H242" s="66"/>
      <c r="I242" s="65"/>
      <c r="J242" s="66"/>
      <c r="K242" s="65"/>
      <c r="L242" s="66"/>
      <c r="M242" s="65"/>
      <c r="O242" s="67"/>
      <c r="P242" s="65"/>
      <c r="Q242" s="65"/>
    </row>
    <row r="243" spans="3:17" hidden="1" x14ac:dyDescent="0.2">
      <c r="C243" s="65"/>
      <c r="D243" s="65"/>
      <c r="E243" s="65"/>
      <c r="F243" s="65"/>
      <c r="G243" s="65"/>
      <c r="H243" s="66"/>
      <c r="I243" s="65"/>
      <c r="J243" s="66"/>
      <c r="K243" s="65"/>
      <c r="L243" s="66"/>
      <c r="M243" s="65"/>
      <c r="O243" s="67"/>
      <c r="P243" s="65"/>
      <c r="Q243" s="65"/>
    </row>
    <row r="244" spans="3:17" hidden="1" x14ac:dyDescent="0.2">
      <c r="C244" s="65"/>
      <c r="D244" s="65"/>
      <c r="E244" s="65"/>
      <c r="F244" s="65"/>
      <c r="G244" s="65"/>
      <c r="H244" s="66"/>
      <c r="I244" s="65"/>
      <c r="J244" s="66"/>
      <c r="K244" s="65"/>
      <c r="L244" s="66"/>
      <c r="M244" s="65"/>
      <c r="O244" s="67"/>
      <c r="P244" s="65"/>
      <c r="Q244" s="65"/>
    </row>
    <row r="245" spans="3:17" hidden="1" x14ac:dyDescent="0.2">
      <c r="C245" s="65"/>
      <c r="D245" s="65"/>
      <c r="E245" s="65"/>
      <c r="F245" s="65"/>
      <c r="G245" s="65"/>
      <c r="H245" s="66"/>
      <c r="I245" s="65"/>
      <c r="J245" s="66"/>
      <c r="K245" s="65"/>
      <c r="L245" s="66"/>
      <c r="M245" s="65"/>
      <c r="O245" s="67"/>
      <c r="P245" s="65"/>
      <c r="Q245" s="65"/>
    </row>
    <row r="246" spans="3:17" hidden="1" x14ac:dyDescent="0.2">
      <c r="C246" s="65"/>
      <c r="D246" s="65"/>
      <c r="E246" s="65"/>
      <c r="F246" s="65"/>
      <c r="G246" s="65"/>
      <c r="H246" s="66"/>
      <c r="I246" s="65"/>
      <c r="J246" s="66"/>
      <c r="K246" s="65"/>
      <c r="L246" s="66"/>
      <c r="M246" s="65"/>
      <c r="O246" s="67"/>
      <c r="P246" s="65"/>
      <c r="Q246" s="65"/>
    </row>
    <row r="247" spans="3:17" hidden="1" x14ac:dyDescent="0.2">
      <c r="C247" s="65"/>
      <c r="D247" s="65"/>
      <c r="E247" s="65"/>
      <c r="F247" s="65"/>
      <c r="G247" s="65"/>
      <c r="H247" s="66"/>
      <c r="I247" s="65"/>
      <c r="J247" s="66"/>
      <c r="K247" s="65"/>
      <c r="L247" s="66"/>
      <c r="M247" s="65"/>
      <c r="O247" s="67"/>
      <c r="P247" s="65"/>
      <c r="Q247" s="65"/>
    </row>
    <row r="248" spans="3:17" hidden="1" x14ac:dyDescent="0.2">
      <c r="C248" s="65"/>
      <c r="D248" s="65"/>
      <c r="E248" s="65"/>
      <c r="F248" s="65"/>
      <c r="G248" s="65"/>
      <c r="H248" s="66"/>
      <c r="I248" s="65"/>
      <c r="J248" s="66"/>
      <c r="K248" s="65"/>
      <c r="L248" s="66"/>
      <c r="M248" s="65"/>
      <c r="O248" s="67"/>
      <c r="P248" s="65"/>
      <c r="Q248" s="65"/>
    </row>
    <row r="249" spans="3:17" hidden="1" x14ac:dyDescent="0.2">
      <c r="C249" s="65"/>
      <c r="D249" s="65"/>
      <c r="E249" s="65"/>
      <c r="F249" s="65"/>
      <c r="G249" s="65"/>
      <c r="H249" s="66"/>
      <c r="I249" s="65"/>
      <c r="J249" s="66"/>
      <c r="K249" s="65"/>
      <c r="L249" s="66"/>
      <c r="M249" s="65"/>
      <c r="O249" s="67"/>
      <c r="P249" s="65"/>
      <c r="Q249" s="65"/>
    </row>
    <row r="250" spans="3:17" hidden="1" x14ac:dyDescent="0.2">
      <c r="C250" s="65"/>
      <c r="D250" s="65"/>
      <c r="E250" s="65"/>
      <c r="F250" s="65"/>
      <c r="G250" s="65"/>
      <c r="H250" s="66"/>
      <c r="I250" s="65"/>
      <c r="J250" s="66"/>
      <c r="K250" s="65"/>
      <c r="L250" s="66"/>
      <c r="M250" s="65"/>
      <c r="O250" s="67"/>
      <c r="P250" s="65"/>
      <c r="Q250" s="65"/>
    </row>
    <row r="251" spans="3:17" hidden="1" x14ac:dyDescent="0.2">
      <c r="C251" s="65"/>
      <c r="D251" s="65"/>
      <c r="E251" s="65"/>
      <c r="F251" s="65"/>
      <c r="G251" s="65"/>
      <c r="H251" s="66"/>
      <c r="I251" s="65"/>
      <c r="J251" s="66"/>
      <c r="K251" s="65"/>
      <c r="L251" s="66"/>
      <c r="M251" s="65"/>
      <c r="O251" s="67"/>
      <c r="P251" s="65"/>
      <c r="Q251" s="65"/>
    </row>
    <row r="252" spans="3:17" hidden="1" x14ac:dyDescent="0.2">
      <c r="C252" s="65"/>
      <c r="D252" s="65"/>
      <c r="E252" s="65"/>
      <c r="F252" s="65"/>
      <c r="G252" s="65"/>
      <c r="H252" s="66"/>
      <c r="I252" s="65"/>
      <c r="J252" s="66"/>
      <c r="K252" s="65"/>
      <c r="L252" s="66"/>
      <c r="M252" s="65"/>
      <c r="O252" s="67"/>
      <c r="P252" s="65"/>
      <c r="Q252" s="65"/>
    </row>
    <row r="253" spans="3:17" hidden="1" x14ac:dyDescent="0.2">
      <c r="C253" s="65"/>
      <c r="D253" s="65"/>
      <c r="E253" s="65"/>
      <c r="F253" s="65"/>
      <c r="G253" s="65"/>
      <c r="H253" s="66"/>
      <c r="I253" s="65"/>
      <c r="J253" s="66"/>
      <c r="K253" s="65"/>
      <c r="L253" s="66"/>
      <c r="M253" s="65"/>
      <c r="O253" s="67"/>
      <c r="P253" s="65"/>
      <c r="Q253" s="65"/>
    </row>
    <row r="254" spans="3:17" hidden="1" x14ac:dyDescent="0.2">
      <c r="C254" s="65"/>
      <c r="D254" s="65"/>
      <c r="E254" s="65"/>
      <c r="F254" s="65"/>
      <c r="G254" s="65"/>
      <c r="H254" s="66"/>
      <c r="I254" s="65"/>
      <c r="J254" s="66"/>
      <c r="K254" s="65"/>
      <c r="L254" s="66"/>
      <c r="M254" s="65"/>
      <c r="O254" s="67"/>
      <c r="P254" s="65"/>
      <c r="Q254" s="65"/>
    </row>
    <row r="255" spans="3:17" hidden="1" x14ac:dyDescent="0.2">
      <c r="C255" s="65"/>
      <c r="D255" s="65"/>
      <c r="E255" s="65"/>
      <c r="F255" s="65"/>
      <c r="G255" s="65"/>
      <c r="H255" s="66"/>
      <c r="I255" s="65"/>
      <c r="J255" s="66"/>
      <c r="K255" s="65"/>
      <c r="L255" s="66"/>
      <c r="M255" s="65"/>
      <c r="O255" s="67"/>
      <c r="P255" s="65"/>
      <c r="Q255" s="65"/>
    </row>
    <row r="256" spans="3:17" hidden="1" x14ac:dyDescent="0.2">
      <c r="C256" s="65"/>
      <c r="D256" s="65"/>
      <c r="E256" s="65"/>
      <c r="F256" s="65"/>
      <c r="G256" s="65"/>
      <c r="H256" s="66"/>
      <c r="I256" s="65"/>
      <c r="J256" s="66"/>
      <c r="K256" s="65"/>
      <c r="L256" s="66"/>
      <c r="M256" s="65"/>
      <c r="O256" s="67"/>
      <c r="P256" s="65"/>
      <c r="Q256" s="65"/>
    </row>
    <row r="257" spans="3:17" hidden="1" x14ac:dyDescent="0.2">
      <c r="C257" s="65"/>
      <c r="D257" s="65"/>
      <c r="E257" s="65"/>
      <c r="F257" s="65"/>
      <c r="G257" s="65"/>
      <c r="H257" s="66"/>
      <c r="I257" s="65"/>
      <c r="J257" s="66"/>
      <c r="K257" s="65"/>
      <c r="L257" s="66"/>
      <c r="M257" s="65"/>
      <c r="O257" s="67"/>
      <c r="P257" s="65"/>
      <c r="Q257" s="65"/>
    </row>
    <row r="258" spans="3:17" hidden="1" x14ac:dyDescent="0.2">
      <c r="C258" s="65"/>
      <c r="D258" s="65"/>
      <c r="E258" s="65"/>
      <c r="F258" s="65"/>
      <c r="G258" s="65"/>
      <c r="H258" s="66"/>
      <c r="I258" s="65"/>
      <c r="J258" s="66"/>
      <c r="K258" s="65"/>
      <c r="L258" s="66"/>
      <c r="M258" s="65"/>
      <c r="O258" s="67"/>
      <c r="P258" s="65"/>
      <c r="Q258" s="65"/>
    </row>
    <row r="259" spans="3:17" hidden="1" x14ac:dyDescent="0.2">
      <c r="C259" s="65"/>
      <c r="D259" s="65"/>
      <c r="E259" s="65"/>
      <c r="F259" s="65"/>
      <c r="G259" s="65"/>
      <c r="H259" s="66"/>
      <c r="I259" s="65"/>
      <c r="J259" s="66"/>
      <c r="K259" s="65"/>
      <c r="L259" s="66"/>
      <c r="M259" s="65"/>
      <c r="O259" s="67"/>
      <c r="P259" s="65"/>
      <c r="Q259" s="65"/>
    </row>
    <row r="260" spans="3:17" hidden="1" x14ac:dyDescent="0.2">
      <c r="C260" s="65"/>
      <c r="D260" s="65"/>
      <c r="E260" s="65"/>
      <c r="F260" s="65"/>
      <c r="G260" s="65"/>
      <c r="H260" s="66"/>
      <c r="I260" s="65"/>
      <c r="J260" s="66"/>
      <c r="K260" s="65"/>
      <c r="L260" s="66"/>
      <c r="M260" s="65"/>
      <c r="O260" s="67"/>
      <c r="P260" s="65"/>
      <c r="Q260" s="65"/>
    </row>
    <row r="261" spans="3:17" hidden="1" x14ac:dyDescent="0.2">
      <c r="C261" s="65"/>
      <c r="D261" s="65"/>
      <c r="E261" s="65"/>
      <c r="F261" s="65"/>
      <c r="G261" s="65"/>
      <c r="H261" s="66"/>
      <c r="I261" s="65"/>
      <c r="J261" s="66"/>
      <c r="K261" s="65"/>
      <c r="L261" s="66"/>
      <c r="M261" s="65"/>
      <c r="O261" s="67"/>
      <c r="P261" s="65"/>
      <c r="Q261" s="65"/>
    </row>
    <row r="262" spans="3:17" hidden="1" x14ac:dyDescent="0.2">
      <c r="C262" s="65"/>
      <c r="D262" s="65"/>
      <c r="E262" s="65"/>
      <c r="F262" s="65"/>
      <c r="G262" s="65"/>
      <c r="H262" s="66"/>
      <c r="I262" s="65"/>
      <c r="J262" s="66"/>
      <c r="K262" s="65"/>
      <c r="L262" s="66"/>
      <c r="M262" s="65"/>
      <c r="O262" s="67"/>
      <c r="P262" s="65"/>
      <c r="Q262" s="65"/>
    </row>
    <row r="263" spans="3:17" hidden="1" x14ac:dyDescent="0.2">
      <c r="C263" s="65"/>
      <c r="D263" s="65"/>
      <c r="E263" s="65"/>
      <c r="F263" s="65"/>
      <c r="G263" s="65"/>
      <c r="H263" s="66"/>
      <c r="I263" s="65"/>
      <c r="J263" s="66"/>
      <c r="K263" s="65"/>
      <c r="L263" s="66"/>
      <c r="M263" s="65"/>
      <c r="O263" s="67"/>
      <c r="P263" s="65"/>
      <c r="Q263" s="65"/>
    </row>
    <row r="264" spans="3:17" hidden="1" x14ac:dyDescent="0.2">
      <c r="C264" s="65"/>
      <c r="D264" s="65"/>
      <c r="E264" s="65"/>
      <c r="F264" s="65"/>
      <c r="G264" s="65"/>
      <c r="H264" s="66"/>
      <c r="I264" s="65"/>
      <c r="J264" s="66"/>
      <c r="K264" s="65"/>
      <c r="L264" s="66"/>
      <c r="M264" s="65"/>
      <c r="O264" s="67"/>
      <c r="P264" s="65"/>
      <c r="Q264" s="65"/>
    </row>
    <row r="265" spans="3:17" hidden="1" x14ac:dyDescent="0.2">
      <c r="C265" s="65"/>
      <c r="D265" s="65"/>
      <c r="E265" s="65"/>
      <c r="F265" s="65"/>
      <c r="G265" s="65"/>
      <c r="H265" s="66"/>
      <c r="I265" s="65"/>
      <c r="J265" s="66"/>
      <c r="K265" s="65"/>
      <c r="L265" s="66"/>
      <c r="M265" s="65"/>
      <c r="O265" s="67"/>
      <c r="P265" s="65"/>
      <c r="Q265" s="65"/>
    </row>
    <row r="266" spans="3:17" hidden="1" x14ac:dyDescent="0.2">
      <c r="C266" s="65"/>
      <c r="D266" s="65"/>
      <c r="E266" s="65"/>
      <c r="F266" s="65"/>
      <c r="G266" s="65"/>
      <c r="H266" s="66"/>
      <c r="I266" s="65"/>
      <c r="J266" s="66"/>
      <c r="K266" s="65"/>
      <c r="L266" s="66"/>
      <c r="M266" s="65"/>
      <c r="O266" s="67"/>
      <c r="P266" s="65"/>
      <c r="Q266" s="65"/>
    </row>
    <row r="267" spans="3:17" hidden="1" x14ac:dyDescent="0.2">
      <c r="C267" s="65"/>
      <c r="D267" s="65"/>
      <c r="E267" s="65"/>
      <c r="F267" s="65"/>
      <c r="G267" s="65"/>
      <c r="H267" s="66"/>
      <c r="I267" s="65"/>
      <c r="J267" s="66"/>
      <c r="K267" s="65"/>
      <c r="L267" s="66"/>
      <c r="M267" s="65"/>
      <c r="O267" s="67"/>
      <c r="P267" s="65"/>
      <c r="Q267" s="65"/>
    </row>
    <row r="268" spans="3:17" hidden="1" x14ac:dyDescent="0.2">
      <c r="C268" s="65"/>
      <c r="D268" s="65"/>
      <c r="E268" s="65"/>
      <c r="F268" s="65"/>
      <c r="G268" s="65"/>
      <c r="H268" s="66"/>
      <c r="I268" s="65"/>
      <c r="J268" s="66"/>
      <c r="K268" s="65"/>
      <c r="L268" s="66"/>
      <c r="M268" s="65"/>
      <c r="O268" s="67"/>
      <c r="P268" s="65"/>
      <c r="Q268" s="65"/>
    </row>
    <row r="269" spans="3:17" hidden="1" x14ac:dyDescent="0.2">
      <c r="C269" s="65"/>
      <c r="D269" s="65"/>
      <c r="E269" s="65"/>
      <c r="F269" s="65"/>
      <c r="G269" s="65"/>
      <c r="H269" s="66"/>
      <c r="I269" s="65"/>
      <c r="J269" s="66"/>
      <c r="K269" s="65"/>
      <c r="L269" s="66"/>
      <c r="M269" s="65"/>
      <c r="O269" s="67"/>
      <c r="P269" s="65"/>
      <c r="Q269" s="65"/>
    </row>
    <row r="270" spans="3:17" hidden="1" x14ac:dyDescent="0.2">
      <c r="C270" s="65"/>
      <c r="D270" s="65"/>
      <c r="E270" s="65"/>
      <c r="F270" s="65"/>
      <c r="G270" s="65"/>
      <c r="H270" s="66"/>
      <c r="I270" s="65"/>
      <c r="J270" s="66"/>
      <c r="K270" s="65"/>
      <c r="L270" s="66"/>
      <c r="M270" s="65"/>
      <c r="O270" s="67"/>
      <c r="P270" s="65"/>
      <c r="Q270" s="65"/>
    </row>
    <row r="271" spans="3:17" hidden="1" x14ac:dyDescent="0.2">
      <c r="C271" s="65"/>
      <c r="D271" s="65"/>
      <c r="E271" s="65"/>
      <c r="F271" s="65"/>
      <c r="G271" s="65"/>
      <c r="H271" s="66"/>
      <c r="I271" s="65"/>
      <c r="J271" s="66"/>
      <c r="K271" s="65"/>
      <c r="L271" s="66"/>
      <c r="M271" s="65"/>
      <c r="O271" s="67"/>
      <c r="P271" s="65"/>
      <c r="Q271" s="65"/>
    </row>
    <row r="272" spans="3:17" hidden="1" x14ac:dyDescent="0.2">
      <c r="C272" s="65"/>
      <c r="D272" s="65"/>
      <c r="E272" s="65"/>
      <c r="F272" s="65"/>
      <c r="G272" s="65"/>
      <c r="H272" s="66"/>
      <c r="I272" s="65"/>
      <c r="J272" s="66"/>
      <c r="K272" s="65"/>
      <c r="L272" s="66"/>
      <c r="M272" s="65"/>
      <c r="O272" s="67"/>
      <c r="P272" s="65"/>
      <c r="Q272" s="65"/>
    </row>
    <row r="273" spans="3:17" hidden="1" x14ac:dyDescent="0.2">
      <c r="C273" s="65"/>
      <c r="D273" s="65"/>
      <c r="E273" s="65"/>
      <c r="F273" s="65"/>
      <c r="G273" s="65"/>
      <c r="H273" s="66"/>
      <c r="I273" s="65"/>
      <c r="J273" s="66"/>
      <c r="K273" s="65"/>
      <c r="L273" s="66"/>
      <c r="M273" s="65"/>
      <c r="O273" s="67"/>
      <c r="P273" s="65"/>
      <c r="Q273" s="65"/>
    </row>
    <row r="274" spans="3:17" hidden="1" x14ac:dyDescent="0.2">
      <c r="C274" s="65"/>
      <c r="D274" s="65"/>
      <c r="E274" s="65"/>
      <c r="F274" s="65"/>
      <c r="G274" s="65"/>
      <c r="H274" s="66"/>
      <c r="I274" s="65"/>
      <c r="J274" s="66"/>
      <c r="K274" s="65"/>
      <c r="L274" s="66"/>
      <c r="M274" s="65"/>
      <c r="O274" s="67"/>
      <c r="P274" s="65"/>
      <c r="Q274" s="65"/>
    </row>
    <row r="275" spans="3:17" hidden="1" x14ac:dyDescent="0.2">
      <c r="C275" s="65"/>
      <c r="D275" s="65"/>
      <c r="E275" s="65"/>
      <c r="F275" s="65"/>
      <c r="G275" s="65"/>
      <c r="H275" s="66"/>
      <c r="I275" s="65"/>
      <c r="J275" s="66"/>
      <c r="K275" s="65"/>
      <c r="L275" s="66"/>
      <c r="M275" s="65"/>
      <c r="O275" s="67"/>
      <c r="P275" s="65"/>
      <c r="Q275" s="65"/>
    </row>
    <row r="276" spans="3:17" hidden="1" x14ac:dyDescent="0.2">
      <c r="C276" s="65"/>
      <c r="D276" s="65"/>
      <c r="E276" s="65"/>
      <c r="F276" s="65"/>
      <c r="G276" s="65"/>
      <c r="H276" s="66"/>
      <c r="I276" s="65"/>
      <c r="J276" s="66"/>
      <c r="K276" s="65"/>
      <c r="L276" s="66"/>
      <c r="M276" s="65"/>
      <c r="O276" s="67"/>
      <c r="P276" s="65"/>
      <c r="Q276" s="65"/>
    </row>
    <row r="277" spans="3:17" hidden="1" x14ac:dyDescent="0.2">
      <c r="C277" s="65"/>
      <c r="D277" s="65"/>
      <c r="E277" s="65"/>
      <c r="F277" s="65"/>
      <c r="G277" s="65"/>
      <c r="H277" s="66"/>
      <c r="I277" s="65"/>
      <c r="J277" s="66"/>
      <c r="K277" s="65"/>
      <c r="L277" s="66"/>
      <c r="M277" s="65"/>
      <c r="O277" s="67"/>
      <c r="P277" s="65"/>
      <c r="Q277" s="65"/>
    </row>
    <row r="278" spans="3:17" hidden="1" x14ac:dyDescent="0.2">
      <c r="C278" s="65"/>
      <c r="D278" s="65"/>
      <c r="E278" s="65"/>
      <c r="F278" s="65"/>
      <c r="G278" s="65"/>
      <c r="H278" s="66"/>
      <c r="I278" s="65"/>
      <c r="J278" s="66"/>
      <c r="K278" s="65"/>
      <c r="L278" s="66"/>
      <c r="M278" s="65"/>
      <c r="O278" s="67"/>
      <c r="P278" s="65"/>
      <c r="Q278" s="65"/>
    </row>
    <row r="279" spans="3:17" hidden="1" x14ac:dyDescent="0.2">
      <c r="C279" s="65"/>
      <c r="D279" s="65"/>
      <c r="E279" s="65"/>
      <c r="F279" s="65"/>
      <c r="G279" s="65"/>
      <c r="H279" s="66"/>
      <c r="I279" s="65"/>
      <c r="J279" s="66"/>
      <c r="K279" s="65"/>
      <c r="L279" s="66"/>
      <c r="M279" s="65"/>
      <c r="O279" s="67"/>
      <c r="P279" s="65"/>
      <c r="Q279" s="65"/>
    </row>
    <row r="280" spans="3:17" hidden="1" x14ac:dyDescent="0.2">
      <c r="C280" s="65"/>
      <c r="D280" s="65"/>
      <c r="E280" s="65"/>
      <c r="F280" s="65"/>
      <c r="G280" s="65"/>
      <c r="H280" s="66"/>
      <c r="I280" s="65"/>
      <c r="J280" s="66"/>
      <c r="K280" s="65"/>
      <c r="L280" s="66"/>
      <c r="M280" s="65"/>
      <c r="O280" s="67"/>
      <c r="P280" s="65"/>
      <c r="Q280" s="65"/>
    </row>
    <row r="281" spans="3:17" hidden="1" x14ac:dyDescent="0.2">
      <c r="C281" s="65"/>
      <c r="D281" s="65"/>
      <c r="E281" s="65"/>
      <c r="F281" s="65"/>
      <c r="G281" s="65"/>
      <c r="H281" s="66"/>
      <c r="I281" s="65"/>
      <c r="J281" s="66"/>
      <c r="K281" s="65"/>
      <c r="L281" s="66"/>
      <c r="M281" s="65"/>
      <c r="O281" s="67"/>
      <c r="P281" s="65"/>
      <c r="Q281" s="65"/>
    </row>
    <row r="282" spans="3:17" hidden="1" x14ac:dyDescent="0.2">
      <c r="C282" s="65"/>
      <c r="D282" s="65"/>
      <c r="E282" s="65"/>
      <c r="F282" s="65"/>
      <c r="G282" s="65"/>
      <c r="H282" s="66"/>
      <c r="I282" s="65"/>
      <c r="J282" s="66"/>
      <c r="K282" s="65"/>
      <c r="L282" s="66"/>
      <c r="M282" s="65"/>
      <c r="O282" s="67"/>
      <c r="P282" s="65"/>
      <c r="Q282" s="65"/>
    </row>
    <row r="283" spans="3:17" hidden="1" x14ac:dyDescent="0.2">
      <c r="C283" s="65"/>
      <c r="D283" s="65"/>
      <c r="E283" s="65"/>
      <c r="F283" s="65"/>
      <c r="G283" s="65"/>
      <c r="H283" s="66"/>
      <c r="I283" s="65"/>
      <c r="J283" s="66"/>
      <c r="K283" s="65"/>
      <c r="L283" s="66"/>
      <c r="M283" s="65"/>
      <c r="O283" s="67"/>
      <c r="P283" s="65"/>
      <c r="Q283" s="65"/>
    </row>
    <row r="284" spans="3:17" hidden="1" x14ac:dyDescent="0.2">
      <c r="C284" s="65"/>
      <c r="D284" s="65"/>
      <c r="E284" s="65"/>
      <c r="F284" s="65"/>
      <c r="G284" s="65"/>
      <c r="H284" s="66"/>
      <c r="I284" s="65"/>
      <c r="J284" s="66"/>
      <c r="K284" s="65"/>
      <c r="L284" s="66"/>
      <c r="M284" s="65"/>
      <c r="O284" s="67"/>
      <c r="P284" s="65"/>
      <c r="Q284" s="65"/>
    </row>
    <row r="285" spans="3:17" hidden="1" x14ac:dyDescent="0.2">
      <c r="C285" s="65"/>
      <c r="D285" s="65"/>
      <c r="E285" s="65"/>
      <c r="F285" s="65"/>
      <c r="G285" s="65"/>
      <c r="H285" s="66"/>
      <c r="I285" s="65"/>
      <c r="J285" s="66"/>
      <c r="K285" s="65"/>
      <c r="L285" s="66"/>
      <c r="M285" s="65"/>
      <c r="O285" s="67"/>
      <c r="P285" s="65"/>
      <c r="Q285" s="65"/>
    </row>
    <row r="286" spans="3:17" hidden="1" x14ac:dyDescent="0.2">
      <c r="C286" s="65"/>
      <c r="D286" s="65"/>
      <c r="E286" s="65"/>
      <c r="F286" s="65"/>
      <c r="G286" s="65"/>
      <c r="H286" s="66"/>
      <c r="I286" s="65"/>
      <c r="J286" s="66"/>
      <c r="K286" s="65"/>
      <c r="L286" s="66"/>
      <c r="M286" s="65"/>
      <c r="O286" s="67"/>
      <c r="P286" s="65"/>
      <c r="Q286" s="65"/>
    </row>
    <row r="287" spans="3:17" hidden="1" x14ac:dyDescent="0.2">
      <c r="C287" s="65"/>
      <c r="D287" s="65"/>
      <c r="E287" s="65"/>
      <c r="F287" s="65"/>
      <c r="G287" s="65"/>
      <c r="H287" s="66"/>
      <c r="I287" s="65"/>
      <c r="J287" s="66"/>
      <c r="K287" s="65"/>
      <c r="L287" s="66"/>
      <c r="M287" s="65"/>
      <c r="O287" s="67"/>
      <c r="P287" s="65"/>
      <c r="Q287" s="65"/>
    </row>
    <row r="288" spans="3:17" hidden="1" x14ac:dyDescent="0.2">
      <c r="C288" s="65"/>
      <c r="D288" s="65"/>
      <c r="E288" s="65"/>
      <c r="F288" s="65"/>
      <c r="G288" s="65"/>
      <c r="H288" s="66"/>
      <c r="I288" s="65"/>
      <c r="J288" s="66"/>
      <c r="K288" s="65"/>
      <c r="L288" s="66"/>
      <c r="M288" s="65"/>
      <c r="O288" s="67"/>
      <c r="P288" s="65"/>
      <c r="Q288" s="65"/>
    </row>
    <row r="289" spans="3:17" hidden="1" x14ac:dyDescent="0.2">
      <c r="C289" s="65"/>
      <c r="D289" s="65"/>
      <c r="E289" s="65"/>
      <c r="F289" s="65"/>
      <c r="G289" s="65"/>
      <c r="H289" s="66"/>
      <c r="I289" s="65"/>
      <c r="J289" s="66"/>
      <c r="K289" s="65"/>
      <c r="L289" s="66"/>
      <c r="M289" s="65"/>
      <c r="O289" s="67"/>
      <c r="P289" s="65"/>
      <c r="Q289" s="65"/>
    </row>
    <row r="290" spans="3:17" hidden="1" x14ac:dyDescent="0.2">
      <c r="C290" s="65"/>
      <c r="D290" s="65"/>
      <c r="E290" s="65"/>
      <c r="F290" s="65"/>
      <c r="G290" s="65"/>
      <c r="H290" s="66"/>
      <c r="I290" s="65"/>
      <c r="J290" s="66"/>
      <c r="K290" s="65"/>
      <c r="L290" s="66"/>
      <c r="M290" s="65"/>
      <c r="O290" s="67"/>
      <c r="P290" s="65"/>
      <c r="Q290" s="65"/>
    </row>
    <row r="291" spans="3:17" hidden="1" x14ac:dyDescent="0.2">
      <c r="C291" s="65"/>
      <c r="D291" s="65"/>
      <c r="E291" s="65"/>
      <c r="F291" s="65"/>
      <c r="G291" s="65"/>
      <c r="H291" s="66"/>
      <c r="I291" s="65"/>
      <c r="J291" s="66"/>
      <c r="K291" s="65"/>
      <c r="L291" s="66"/>
      <c r="M291" s="65"/>
      <c r="O291" s="67"/>
      <c r="P291" s="65"/>
      <c r="Q291" s="65"/>
    </row>
    <row r="292" spans="3:17" hidden="1" x14ac:dyDescent="0.2">
      <c r="C292" s="65"/>
      <c r="D292" s="65"/>
      <c r="E292" s="65"/>
      <c r="F292" s="65"/>
      <c r="G292" s="65"/>
      <c r="H292" s="66"/>
      <c r="I292" s="65"/>
      <c r="J292" s="66"/>
      <c r="K292" s="65"/>
      <c r="L292" s="66"/>
      <c r="M292" s="65"/>
      <c r="O292" s="67"/>
      <c r="P292" s="65"/>
      <c r="Q292" s="65"/>
    </row>
    <row r="293" spans="3:17" hidden="1" x14ac:dyDescent="0.2">
      <c r="C293" s="65"/>
      <c r="D293" s="65"/>
      <c r="E293" s="65"/>
      <c r="F293" s="65"/>
      <c r="G293" s="65"/>
      <c r="H293" s="66"/>
      <c r="I293" s="65"/>
      <c r="J293" s="66"/>
      <c r="K293" s="65"/>
      <c r="L293" s="66"/>
      <c r="M293" s="65"/>
      <c r="O293" s="67"/>
      <c r="P293" s="65"/>
      <c r="Q293" s="65"/>
    </row>
    <row r="294" spans="3:17" hidden="1" x14ac:dyDescent="0.2">
      <c r="C294" s="65"/>
      <c r="D294" s="65"/>
      <c r="E294" s="65"/>
      <c r="F294" s="65"/>
      <c r="G294" s="65"/>
      <c r="H294" s="66"/>
      <c r="I294" s="65"/>
      <c r="J294" s="66"/>
      <c r="K294" s="65"/>
      <c r="L294" s="66"/>
      <c r="M294" s="65"/>
      <c r="O294" s="67"/>
      <c r="P294" s="65"/>
      <c r="Q294" s="65"/>
    </row>
    <row r="295" spans="3:17" hidden="1" x14ac:dyDescent="0.2">
      <c r="C295" s="65"/>
      <c r="D295" s="65"/>
      <c r="E295" s="65"/>
      <c r="F295" s="65"/>
      <c r="G295" s="65"/>
      <c r="H295" s="66"/>
      <c r="I295" s="65"/>
      <c r="J295" s="66"/>
      <c r="K295" s="65"/>
      <c r="L295" s="66"/>
      <c r="M295" s="65"/>
      <c r="O295" s="67"/>
      <c r="P295" s="65"/>
      <c r="Q295" s="65"/>
    </row>
    <row r="296" spans="3:17" hidden="1" x14ac:dyDescent="0.2">
      <c r="C296" s="65"/>
      <c r="D296" s="65"/>
      <c r="E296" s="65"/>
      <c r="F296" s="65"/>
      <c r="G296" s="65"/>
      <c r="H296" s="66"/>
      <c r="I296" s="65"/>
      <c r="J296" s="66"/>
      <c r="K296" s="65"/>
      <c r="L296" s="66"/>
      <c r="M296" s="65"/>
      <c r="O296" s="67"/>
      <c r="P296" s="65"/>
      <c r="Q296" s="65"/>
    </row>
    <row r="297" spans="3:17" hidden="1" x14ac:dyDescent="0.2">
      <c r="C297" s="65"/>
      <c r="D297" s="65"/>
      <c r="E297" s="65"/>
      <c r="F297" s="65"/>
      <c r="G297" s="65"/>
      <c r="H297" s="66"/>
      <c r="I297" s="65"/>
      <c r="J297" s="66"/>
      <c r="K297" s="65"/>
      <c r="L297" s="66"/>
      <c r="M297" s="65"/>
      <c r="O297" s="67"/>
      <c r="P297" s="65"/>
      <c r="Q297" s="65"/>
    </row>
    <row r="298" spans="3:17" hidden="1" x14ac:dyDescent="0.2">
      <c r="C298" s="65"/>
      <c r="D298" s="65"/>
      <c r="E298" s="65"/>
      <c r="F298" s="65"/>
      <c r="G298" s="65"/>
      <c r="H298" s="66"/>
      <c r="I298" s="65"/>
      <c r="J298" s="66"/>
      <c r="K298" s="65"/>
      <c r="L298" s="66"/>
      <c r="M298" s="65"/>
      <c r="O298" s="67"/>
      <c r="P298" s="65"/>
      <c r="Q298" s="65"/>
    </row>
    <row r="299" spans="3:17" hidden="1" x14ac:dyDescent="0.2">
      <c r="C299" s="65"/>
      <c r="D299" s="65"/>
      <c r="E299" s="65"/>
      <c r="F299" s="65"/>
      <c r="G299" s="65"/>
      <c r="H299" s="66"/>
      <c r="I299" s="65"/>
      <c r="J299" s="66"/>
      <c r="K299" s="65"/>
      <c r="L299" s="66"/>
      <c r="M299" s="65"/>
      <c r="O299" s="67"/>
      <c r="P299" s="65"/>
      <c r="Q299" s="65"/>
    </row>
    <row r="300" spans="3:17" hidden="1" x14ac:dyDescent="0.2">
      <c r="C300" s="65"/>
      <c r="D300" s="65"/>
      <c r="E300" s="65"/>
      <c r="F300" s="65"/>
      <c r="G300" s="65"/>
      <c r="H300" s="66"/>
      <c r="I300" s="65"/>
      <c r="J300" s="66"/>
      <c r="K300" s="65"/>
      <c r="L300" s="66"/>
      <c r="M300" s="65"/>
      <c r="O300" s="67"/>
      <c r="P300" s="65"/>
      <c r="Q300" s="65"/>
    </row>
    <row r="301" spans="3:17" hidden="1" x14ac:dyDescent="0.2">
      <c r="C301" s="65"/>
      <c r="D301" s="65"/>
      <c r="E301" s="65"/>
      <c r="F301" s="65"/>
      <c r="G301" s="65"/>
      <c r="H301" s="66"/>
      <c r="I301" s="65"/>
      <c r="J301" s="66"/>
      <c r="K301" s="65"/>
      <c r="L301" s="66"/>
      <c r="M301" s="65"/>
      <c r="O301" s="67"/>
      <c r="P301" s="65"/>
      <c r="Q301" s="65"/>
    </row>
    <row r="302" spans="3:17" hidden="1" x14ac:dyDescent="0.2">
      <c r="C302" s="65"/>
      <c r="D302" s="65"/>
      <c r="E302" s="65"/>
      <c r="F302" s="65"/>
      <c r="G302" s="65"/>
      <c r="H302" s="66"/>
      <c r="I302" s="65"/>
      <c r="J302" s="66"/>
      <c r="K302" s="65"/>
      <c r="L302" s="66"/>
      <c r="M302" s="65"/>
      <c r="O302" s="67"/>
      <c r="P302" s="65"/>
      <c r="Q302" s="65"/>
    </row>
    <row r="303" spans="3:17" hidden="1" x14ac:dyDescent="0.2">
      <c r="C303" s="65"/>
      <c r="D303" s="65"/>
      <c r="E303" s="65"/>
      <c r="F303" s="65"/>
      <c r="G303" s="65"/>
      <c r="H303" s="66"/>
      <c r="I303" s="65"/>
      <c r="J303" s="66"/>
      <c r="K303" s="65"/>
      <c r="L303" s="66"/>
      <c r="M303" s="65"/>
      <c r="O303" s="67"/>
      <c r="P303" s="65"/>
      <c r="Q303" s="65"/>
    </row>
    <row r="304" spans="3:17" hidden="1" x14ac:dyDescent="0.2">
      <c r="C304" s="65"/>
      <c r="D304" s="65"/>
      <c r="E304" s="65"/>
      <c r="F304" s="65"/>
      <c r="G304" s="65"/>
      <c r="H304" s="66"/>
      <c r="I304" s="65"/>
      <c r="J304" s="66"/>
      <c r="K304" s="65"/>
      <c r="L304" s="66"/>
      <c r="M304" s="65"/>
      <c r="O304" s="67"/>
      <c r="P304" s="65"/>
      <c r="Q304" s="65"/>
    </row>
    <row r="305" spans="3:17" hidden="1" x14ac:dyDescent="0.2">
      <c r="C305" s="65"/>
      <c r="D305" s="65"/>
      <c r="E305" s="65"/>
      <c r="F305" s="65"/>
      <c r="G305" s="65"/>
      <c r="H305" s="66"/>
      <c r="I305" s="65"/>
      <c r="J305" s="66"/>
      <c r="K305" s="65"/>
      <c r="L305" s="66"/>
      <c r="M305" s="65"/>
      <c r="O305" s="67"/>
      <c r="P305" s="65"/>
      <c r="Q305" s="65"/>
    </row>
    <row r="306" spans="3:17" hidden="1" x14ac:dyDescent="0.2">
      <c r="C306" s="65"/>
      <c r="D306" s="65"/>
      <c r="E306" s="65"/>
      <c r="F306" s="65"/>
      <c r="G306" s="65"/>
      <c r="H306" s="66"/>
      <c r="I306" s="65"/>
      <c r="J306" s="66"/>
      <c r="K306" s="65"/>
      <c r="L306" s="66"/>
      <c r="M306" s="65"/>
      <c r="O306" s="67"/>
      <c r="P306" s="65"/>
      <c r="Q306" s="65"/>
    </row>
    <row r="307" spans="3:17" hidden="1" x14ac:dyDescent="0.2">
      <c r="C307" s="65"/>
      <c r="D307" s="65"/>
      <c r="E307" s="65"/>
      <c r="F307" s="65"/>
      <c r="G307" s="65"/>
      <c r="H307" s="66"/>
      <c r="I307" s="65"/>
      <c r="J307" s="66"/>
      <c r="K307" s="65"/>
      <c r="L307" s="66"/>
      <c r="M307" s="65"/>
      <c r="O307" s="67"/>
      <c r="P307" s="65"/>
      <c r="Q307" s="65"/>
    </row>
    <row r="308" spans="3:17" hidden="1" x14ac:dyDescent="0.2">
      <c r="C308" s="65"/>
      <c r="D308" s="65"/>
      <c r="E308" s="65"/>
      <c r="F308" s="65"/>
      <c r="G308" s="65"/>
      <c r="H308" s="66"/>
      <c r="I308" s="65"/>
      <c r="J308" s="66"/>
      <c r="K308" s="65"/>
      <c r="L308" s="66"/>
      <c r="M308" s="65"/>
      <c r="O308" s="67"/>
      <c r="P308" s="65"/>
      <c r="Q308" s="65"/>
    </row>
    <row r="309" spans="3:17" hidden="1" x14ac:dyDescent="0.2">
      <c r="C309" s="65"/>
      <c r="D309" s="65"/>
      <c r="E309" s="65"/>
      <c r="F309" s="65"/>
      <c r="G309" s="65"/>
      <c r="H309" s="66"/>
      <c r="I309" s="65"/>
      <c r="J309" s="66"/>
      <c r="K309" s="65"/>
      <c r="L309" s="66"/>
      <c r="M309" s="65"/>
      <c r="O309" s="67"/>
      <c r="P309" s="65"/>
      <c r="Q309" s="65"/>
    </row>
    <row r="310" spans="3:17" hidden="1" x14ac:dyDescent="0.2">
      <c r="C310" s="65"/>
      <c r="D310" s="65"/>
      <c r="E310" s="65"/>
      <c r="F310" s="65"/>
      <c r="G310" s="65"/>
      <c r="H310" s="66"/>
      <c r="I310" s="65"/>
      <c r="J310" s="66"/>
      <c r="K310" s="65"/>
      <c r="L310" s="66"/>
      <c r="M310" s="65"/>
      <c r="O310" s="67"/>
      <c r="P310" s="65"/>
      <c r="Q310" s="65"/>
    </row>
    <row r="311" spans="3:17" hidden="1" x14ac:dyDescent="0.2">
      <c r="C311" s="65"/>
      <c r="D311" s="65"/>
      <c r="E311" s="65"/>
      <c r="F311" s="65"/>
      <c r="G311" s="65"/>
      <c r="H311" s="66"/>
      <c r="I311" s="65"/>
      <c r="J311" s="66"/>
      <c r="K311" s="65"/>
      <c r="L311" s="66"/>
      <c r="M311" s="65"/>
      <c r="O311" s="67"/>
      <c r="P311" s="65"/>
      <c r="Q311" s="65"/>
    </row>
    <row r="312" spans="3:17" hidden="1" x14ac:dyDescent="0.2">
      <c r="C312" s="65"/>
      <c r="D312" s="65"/>
      <c r="E312" s="65"/>
      <c r="F312" s="65"/>
      <c r="G312" s="65"/>
      <c r="H312" s="66"/>
      <c r="I312" s="65"/>
      <c r="J312" s="66"/>
      <c r="K312" s="65"/>
      <c r="L312" s="66"/>
      <c r="M312" s="65"/>
      <c r="O312" s="67"/>
      <c r="P312" s="65"/>
      <c r="Q312" s="65"/>
    </row>
    <row r="313" spans="3:17" hidden="1" x14ac:dyDescent="0.2">
      <c r="C313" s="65"/>
      <c r="D313" s="65"/>
      <c r="E313" s="65"/>
      <c r="F313" s="65"/>
      <c r="G313" s="65"/>
      <c r="H313" s="66"/>
      <c r="I313" s="65"/>
      <c r="J313" s="66"/>
      <c r="K313" s="65"/>
      <c r="L313" s="66"/>
      <c r="M313" s="65"/>
      <c r="O313" s="67"/>
      <c r="P313" s="65"/>
      <c r="Q313" s="65"/>
    </row>
    <row r="314" spans="3:17" hidden="1" x14ac:dyDescent="0.2">
      <c r="C314" s="65"/>
      <c r="D314" s="65"/>
      <c r="E314" s="65"/>
      <c r="F314" s="65"/>
      <c r="G314" s="65"/>
      <c r="H314" s="66"/>
      <c r="I314" s="65"/>
      <c r="J314" s="66"/>
      <c r="K314" s="65"/>
      <c r="L314" s="66"/>
      <c r="M314" s="65"/>
      <c r="O314" s="67"/>
      <c r="P314" s="65"/>
      <c r="Q314" s="65"/>
    </row>
    <row r="315" spans="3:17" hidden="1" x14ac:dyDescent="0.2">
      <c r="C315" s="65"/>
      <c r="D315" s="65"/>
      <c r="E315" s="65"/>
      <c r="F315" s="65"/>
      <c r="G315" s="65"/>
      <c r="H315" s="66"/>
      <c r="I315" s="65"/>
      <c r="J315" s="66"/>
      <c r="K315" s="65"/>
      <c r="L315" s="66"/>
      <c r="M315" s="65"/>
      <c r="O315" s="67"/>
      <c r="P315" s="65"/>
      <c r="Q315" s="65"/>
    </row>
    <row r="316" spans="3:17" hidden="1" x14ac:dyDescent="0.2">
      <c r="C316" s="65"/>
      <c r="D316" s="65"/>
      <c r="E316" s="65"/>
      <c r="F316" s="65"/>
      <c r="G316" s="65"/>
      <c r="H316" s="66"/>
      <c r="I316" s="65"/>
      <c r="J316" s="66"/>
      <c r="K316" s="65"/>
      <c r="L316" s="66"/>
      <c r="M316" s="65"/>
      <c r="O316" s="67"/>
      <c r="P316" s="65"/>
      <c r="Q316" s="65"/>
    </row>
    <row r="317" spans="3:17" hidden="1" x14ac:dyDescent="0.2">
      <c r="C317" s="65"/>
      <c r="D317" s="65"/>
      <c r="E317" s="65"/>
      <c r="F317" s="65"/>
      <c r="G317" s="65"/>
      <c r="H317" s="66"/>
      <c r="I317" s="65"/>
      <c r="J317" s="66"/>
      <c r="K317" s="65"/>
      <c r="L317" s="66"/>
      <c r="M317" s="65"/>
      <c r="O317" s="67"/>
      <c r="P317" s="65"/>
      <c r="Q317" s="65"/>
    </row>
    <row r="318" spans="3:17" hidden="1" x14ac:dyDescent="0.2">
      <c r="C318" s="65"/>
      <c r="D318" s="65"/>
      <c r="E318" s="65"/>
      <c r="F318" s="65"/>
      <c r="G318" s="65"/>
      <c r="H318" s="66"/>
      <c r="I318" s="65"/>
      <c r="J318" s="66"/>
      <c r="K318" s="65"/>
      <c r="L318" s="66"/>
      <c r="M318" s="65"/>
      <c r="O318" s="67"/>
      <c r="P318" s="65"/>
      <c r="Q318" s="65"/>
    </row>
    <row r="319" spans="3:17" hidden="1" x14ac:dyDescent="0.2">
      <c r="C319" s="65"/>
      <c r="D319" s="65"/>
      <c r="E319" s="65"/>
      <c r="F319" s="65"/>
      <c r="G319" s="65"/>
      <c r="H319" s="66"/>
      <c r="I319" s="65"/>
      <c r="J319" s="66"/>
      <c r="K319" s="65"/>
      <c r="L319" s="66"/>
      <c r="M319" s="65"/>
      <c r="O319" s="67"/>
      <c r="P319" s="65"/>
      <c r="Q319" s="65"/>
    </row>
    <row r="320" spans="3:17" hidden="1" x14ac:dyDescent="0.2">
      <c r="C320" s="65"/>
      <c r="D320" s="65"/>
      <c r="E320" s="65"/>
      <c r="F320" s="65"/>
      <c r="G320" s="65"/>
      <c r="H320" s="66"/>
      <c r="I320" s="65"/>
      <c r="J320" s="66"/>
      <c r="K320" s="65"/>
      <c r="L320" s="66"/>
      <c r="M320" s="65"/>
      <c r="O320" s="67"/>
      <c r="P320" s="65"/>
      <c r="Q320" s="65"/>
    </row>
    <row r="321" spans="3:17" hidden="1" x14ac:dyDescent="0.2">
      <c r="C321" s="65"/>
      <c r="D321" s="65"/>
      <c r="E321" s="65"/>
      <c r="F321" s="65"/>
      <c r="G321" s="65"/>
      <c r="H321" s="66"/>
      <c r="I321" s="65"/>
      <c r="J321" s="66"/>
      <c r="K321" s="65"/>
      <c r="L321" s="66"/>
      <c r="M321" s="65"/>
      <c r="O321" s="67"/>
      <c r="P321" s="65"/>
      <c r="Q321" s="65"/>
    </row>
    <row r="322" spans="3:17" hidden="1" x14ac:dyDescent="0.2">
      <c r="C322" s="65"/>
      <c r="D322" s="65"/>
      <c r="E322" s="65"/>
      <c r="F322" s="65"/>
      <c r="G322" s="65"/>
      <c r="H322" s="66"/>
      <c r="I322" s="65"/>
      <c r="J322" s="66"/>
      <c r="K322" s="65"/>
      <c r="L322" s="66"/>
      <c r="M322" s="65"/>
      <c r="O322" s="67"/>
      <c r="P322" s="65"/>
      <c r="Q322" s="65"/>
    </row>
    <row r="323" spans="3:17" hidden="1" x14ac:dyDescent="0.2">
      <c r="C323" s="65"/>
      <c r="D323" s="65"/>
      <c r="E323" s="65"/>
      <c r="F323" s="65"/>
      <c r="G323" s="65"/>
      <c r="H323" s="66"/>
      <c r="I323" s="65"/>
      <c r="J323" s="66"/>
      <c r="K323" s="65"/>
      <c r="L323" s="66"/>
      <c r="M323" s="65"/>
      <c r="O323" s="67"/>
      <c r="P323" s="65"/>
      <c r="Q323" s="65"/>
    </row>
    <row r="324" spans="3:17" hidden="1" x14ac:dyDescent="0.2">
      <c r="C324" s="65"/>
      <c r="D324" s="65"/>
      <c r="E324" s="65"/>
      <c r="F324" s="65"/>
      <c r="G324" s="65"/>
      <c r="H324" s="66"/>
      <c r="I324" s="65"/>
      <c r="J324" s="66"/>
      <c r="K324" s="65"/>
      <c r="L324" s="66"/>
      <c r="M324" s="65"/>
      <c r="O324" s="67"/>
      <c r="P324" s="65"/>
      <c r="Q324" s="65"/>
    </row>
    <row r="325" spans="3:17" hidden="1" x14ac:dyDescent="0.2">
      <c r="C325" s="65"/>
      <c r="D325" s="65"/>
      <c r="E325" s="65"/>
      <c r="F325" s="65"/>
      <c r="G325" s="65"/>
      <c r="H325" s="66"/>
      <c r="I325" s="65"/>
      <c r="J325" s="66"/>
      <c r="K325" s="65"/>
      <c r="L325" s="66"/>
      <c r="M325" s="65"/>
      <c r="O325" s="67"/>
      <c r="P325" s="65"/>
      <c r="Q325" s="65"/>
    </row>
    <row r="326" spans="3:17" hidden="1" x14ac:dyDescent="0.2">
      <c r="C326" s="65"/>
      <c r="D326" s="65"/>
      <c r="E326" s="65"/>
      <c r="F326" s="65"/>
      <c r="G326" s="65"/>
      <c r="H326" s="66"/>
      <c r="I326" s="65"/>
      <c r="J326" s="66"/>
      <c r="K326" s="65"/>
      <c r="L326" s="66"/>
      <c r="M326" s="65"/>
      <c r="O326" s="67"/>
      <c r="P326" s="65"/>
      <c r="Q326" s="65"/>
    </row>
    <row r="327" spans="3:17" hidden="1" x14ac:dyDescent="0.2">
      <c r="C327" s="65"/>
      <c r="D327" s="65"/>
      <c r="E327" s="65"/>
      <c r="F327" s="65"/>
      <c r="G327" s="65"/>
      <c r="H327" s="66"/>
      <c r="I327" s="65"/>
      <c r="J327" s="66"/>
      <c r="K327" s="65"/>
      <c r="L327" s="66"/>
      <c r="M327" s="65"/>
      <c r="O327" s="67"/>
      <c r="P327" s="65"/>
      <c r="Q327" s="65"/>
    </row>
    <row r="328" spans="3:17" hidden="1" x14ac:dyDescent="0.2">
      <c r="C328" s="65"/>
      <c r="D328" s="65"/>
      <c r="E328" s="65"/>
      <c r="F328" s="65"/>
      <c r="G328" s="65"/>
      <c r="H328" s="66"/>
      <c r="I328" s="65"/>
      <c r="J328" s="66"/>
      <c r="K328" s="65"/>
      <c r="L328" s="66"/>
      <c r="M328" s="65"/>
      <c r="O328" s="67"/>
      <c r="P328" s="65"/>
      <c r="Q328" s="65"/>
    </row>
    <row r="329" spans="3:17" hidden="1" x14ac:dyDescent="0.2">
      <c r="C329" s="65"/>
      <c r="D329" s="65"/>
      <c r="E329" s="65"/>
      <c r="F329" s="65"/>
      <c r="G329" s="65"/>
      <c r="H329" s="66"/>
      <c r="I329" s="65"/>
      <c r="J329" s="66"/>
      <c r="K329" s="65"/>
      <c r="L329" s="66"/>
      <c r="M329" s="65"/>
      <c r="O329" s="67"/>
      <c r="P329" s="65"/>
      <c r="Q329" s="65"/>
    </row>
    <row r="330" spans="3:17" hidden="1" x14ac:dyDescent="0.2">
      <c r="C330" s="65"/>
      <c r="D330" s="65"/>
      <c r="E330" s="65"/>
      <c r="F330" s="65"/>
      <c r="G330" s="65"/>
      <c r="H330" s="66"/>
      <c r="I330" s="65"/>
      <c r="J330" s="66"/>
      <c r="K330" s="65"/>
      <c r="L330" s="66"/>
      <c r="M330" s="65"/>
      <c r="O330" s="67"/>
      <c r="P330" s="65"/>
      <c r="Q330" s="65"/>
    </row>
    <row r="331" spans="3:17" hidden="1" x14ac:dyDescent="0.2">
      <c r="C331" s="65"/>
      <c r="D331" s="65"/>
      <c r="E331" s="65"/>
      <c r="F331" s="65"/>
      <c r="G331" s="65"/>
      <c r="H331" s="66"/>
      <c r="I331" s="65"/>
      <c r="J331" s="66"/>
      <c r="K331" s="65"/>
      <c r="L331" s="66"/>
      <c r="M331" s="65"/>
      <c r="O331" s="67"/>
      <c r="P331" s="65"/>
      <c r="Q331" s="65"/>
    </row>
    <row r="332" spans="3:17" hidden="1" x14ac:dyDescent="0.2">
      <c r="C332" s="65"/>
      <c r="D332" s="65"/>
      <c r="E332" s="65"/>
      <c r="F332" s="65"/>
      <c r="G332" s="65"/>
      <c r="H332" s="66"/>
      <c r="I332" s="65"/>
      <c r="J332" s="66"/>
      <c r="K332" s="65"/>
      <c r="L332" s="66"/>
      <c r="M332" s="65"/>
      <c r="O332" s="67"/>
      <c r="P332" s="65"/>
      <c r="Q332" s="65"/>
    </row>
    <row r="333" spans="3:17" hidden="1" x14ac:dyDescent="0.2">
      <c r="C333" s="65"/>
      <c r="D333" s="65"/>
      <c r="E333" s="65"/>
      <c r="F333" s="65"/>
      <c r="G333" s="65"/>
      <c r="H333" s="66"/>
      <c r="I333" s="65"/>
      <c r="J333" s="66"/>
      <c r="K333" s="65"/>
      <c r="L333" s="66"/>
      <c r="M333" s="65"/>
      <c r="O333" s="67"/>
      <c r="P333" s="65"/>
      <c r="Q333" s="65"/>
    </row>
    <row r="334" spans="3:17" hidden="1" x14ac:dyDescent="0.2">
      <c r="C334" s="65"/>
      <c r="D334" s="65"/>
      <c r="E334" s="65"/>
      <c r="F334" s="65"/>
      <c r="G334" s="65"/>
      <c r="H334" s="66"/>
      <c r="I334" s="65"/>
      <c r="J334" s="66"/>
      <c r="K334" s="65"/>
      <c r="L334" s="66"/>
      <c r="M334" s="65"/>
      <c r="O334" s="67"/>
      <c r="P334" s="65"/>
      <c r="Q334" s="65"/>
    </row>
    <row r="335" spans="3:17" hidden="1" x14ac:dyDescent="0.2">
      <c r="C335" s="65"/>
      <c r="D335" s="65"/>
      <c r="E335" s="65"/>
      <c r="F335" s="65"/>
      <c r="G335" s="65"/>
      <c r="H335" s="66"/>
      <c r="I335" s="65"/>
      <c r="J335" s="66"/>
      <c r="K335" s="65"/>
      <c r="L335" s="66"/>
      <c r="M335" s="65"/>
      <c r="O335" s="67"/>
      <c r="P335" s="65"/>
      <c r="Q335" s="65"/>
    </row>
    <row r="336" spans="3:17" hidden="1" x14ac:dyDescent="0.2">
      <c r="C336" s="65"/>
      <c r="D336" s="65"/>
      <c r="E336" s="65"/>
      <c r="F336" s="65"/>
      <c r="G336" s="65"/>
      <c r="H336" s="66"/>
      <c r="I336" s="65"/>
      <c r="J336" s="66"/>
      <c r="K336" s="65"/>
      <c r="L336" s="66"/>
      <c r="M336" s="65"/>
      <c r="O336" s="67"/>
      <c r="P336" s="65"/>
      <c r="Q336" s="65"/>
    </row>
    <row r="337" spans="3:17" hidden="1" x14ac:dyDescent="0.2">
      <c r="C337" s="65"/>
      <c r="D337" s="65"/>
      <c r="E337" s="65"/>
      <c r="F337" s="65"/>
      <c r="G337" s="65"/>
      <c r="H337" s="66"/>
      <c r="I337" s="65"/>
      <c r="J337" s="66"/>
      <c r="K337" s="65"/>
      <c r="L337" s="66"/>
      <c r="M337" s="65"/>
      <c r="O337" s="67"/>
      <c r="P337" s="65"/>
      <c r="Q337" s="65"/>
    </row>
    <row r="338" spans="3:17" hidden="1" x14ac:dyDescent="0.2">
      <c r="C338" s="65"/>
      <c r="D338" s="65"/>
      <c r="E338" s="65"/>
      <c r="F338" s="65"/>
      <c r="G338" s="65"/>
      <c r="H338" s="66"/>
      <c r="I338" s="65"/>
      <c r="J338" s="66"/>
      <c r="K338" s="65"/>
      <c r="L338" s="66"/>
      <c r="M338" s="65"/>
      <c r="O338" s="67"/>
      <c r="P338" s="65"/>
      <c r="Q338" s="65"/>
    </row>
    <row r="339" spans="3:17" hidden="1" x14ac:dyDescent="0.2">
      <c r="C339" s="65"/>
      <c r="D339" s="65"/>
      <c r="E339" s="65"/>
      <c r="F339" s="65"/>
      <c r="G339" s="65"/>
      <c r="H339" s="66"/>
      <c r="I339" s="65"/>
      <c r="J339" s="66"/>
      <c r="K339" s="65"/>
      <c r="L339" s="66"/>
      <c r="M339" s="65"/>
      <c r="O339" s="67"/>
      <c r="P339" s="65"/>
      <c r="Q339" s="65"/>
    </row>
    <row r="340" spans="3:17" hidden="1" x14ac:dyDescent="0.2">
      <c r="C340" s="65"/>
      <c r="D340" s="65"/>
      <c r="E340" s="65"/>
      <c r="F340" s="65"/>
      <c r="G340" s="65"/>
      <c r="H340" s="66"/>
      <c r="I340" s="65"/>
      <c r="J340" s="66"/>
      <c r="K340" s="65"/>
      <c r="L340" s="66"/>
      <c r="M340" s="65"/>
      <c r="O340" s="67"/>
      <c r="P340" s="65"/>
      <c r="Q340" s="65"/>
    </row>
    <row r="341" spans="3:17" hidden="1" x14ac:dyDescent="0.2">
      <c r="C341" s="65"/>
      <c r="D341" s="65"/>
      <c r="E341" s="65"/>
      <c r="F341" s="65"/>
      <c r="G341" s="65"/>
      <c r="H341" s="66"/>
      <c r="I341" s="65"/>
      <c r="J341" s="66"/>
      <c r="K341" s="65"/>
      <c r="L341" s="66"/>
      <c r="M341" s="65"/>
      <c r="O341" s="67"/>
      <c r="P341" s="65"/>
      <c r="Q341" s="65"/>
    </row>
    <row r="342" spans="3:17" hidden="1" x14ac:dyDescent="0.2">
      <c r="C342" s="65"/>
      <c r="D342" s="65"/>
      <c r="E342" s="65"/>
      <c r="F342" s="65"/>
      <c r="G342" s="65"/>
      <c r="H342" s="66"/>
      <c r="I342" s="65"/>
      <c r="J342" s="66"/>
      <c r="K342" s="65"/>
      <c r="L342" s="66"/>
      <c r="M342" s="65"/>
      <c r="O342" s="67"/>
      <c r="P342" s="65"/>
      <c r="Q342" s="65"/>
    </row>
    <row r="343" spans="3:17" hidden="1" x14ac:dyDescent="0.2">
      <c r="C343" s="65"/>
      <c r="D343" s="65"/>
      <c r="E343" s="65"/>
      <c r="F343" s="65"/>
      <c r="G343" s="65"/>
      <c r="H343" s="66"/>
      <c r="I343" s="65"/>
      <c r="J343" s="66"/>
      <c r="K343" s="65"/>
      <c r="L343" s="66"/>
      <c r="M343" s="65"/>
      <c r="O343" s="67"/>
      <c r="P343" s="65"/>
      <c r="Q343" s="65"/>
    </row>
    <row r="344" spans="3:17" hidden="1" x14ac:dyDescent="0.2">
      <c r="C344" s="65"/>
      <c r="D344" s="65"/>
      <c r="E344" s="65"/>
      <c r="F344" s="65"/>
      <c r="G344" s="65"/>
      <c r="H344" s="66"/>
      <c r="I344" s="65"/>
      <c r="J344" s="66"/>
      <c r="K344" s="65"/>
      <c r="L344" s="66"/>
      <c r="M344" s="65"/>
      <c r="O344" s="67"/>
      <c r="P344" s="65"/>
      <c r="Q344" s="65"/>
    </row>
    <row r="345" spans="3:17" hidden="1" x14ac:dyDescent="0.2">
      <c r="C345" s="65"/>
      <c r="D345" s="65"/>
      <c r="E345" s="65"/>
      <c r="F345" s="65"/>
      <c r="G345" s="65"/>
      <c r="H345" s="66"/>
      <c r="I345" s="65"/>
      <c r="J345" s="66"/>
      <c r="K345" s="65"/>
      <c r="L345" s="66"/>
      <c r="M345" s="65"/>
      <c r="O345" s="67"/>
      <c r="P345" s="65"/>
      <c r="Q345" s="65"/>
    </row>
    <row r="346" spans="3:17" hidden="1" x14ac:dyDescent="0.2">
      <c r="C346" s="65"/>
      <c r="D346" s="65"/>
      <c r="E346" s="65"/>
      <c r="F346" s="65"/>
      <c r="G346" s="65"/>
      <c r="H346" s="66"/>
      <c r="I346" s="65"/>
      <c r="J346" s="66"/>
      <c r="K346" s="65"/>
      <c r="L346" s="66"/>
      <c r="M346" s="65"/>
      <c r="O346" s="67"/>
      <c r="P346" s="65"/>
      <c r="Q346" s="65"/>
    </row>
    <row r="347" spans="3:17" hidden="1" x14ac:dyDescent="0.2">
      <c r="C347" s="65"/>
      <c r="D347" s="65"/>
      <c r="E347" s="65"/>
      <c r="F347" s="65"/>
      <c r="G347" s="65"/>
      <c r="H347" s="66"/>
      <c r="I347" s="65"/>
      <c r="J347" s="66"/>
      <c r="K347" s="65"/>
      <c r="L347" s="66"/>
      <c r="M347" s="65"/>
      <c r="O347" s="67"/>
      <c r="P347" s="65"/>
      <c r="Q347" s="65"/>
    </row>
    <row r="348" spans="3:17" hidden="1" x14ac:dyDescent="0.2">
      <c r="C348" s="65"/>
      <c r="D348" s="65"/>
      <c r="E348" s="65"/>
      <c r="F348" s="65"/>
      <c r="G348" s="65"/>
      <c r="H348" s="66"/>
      <c r="I348" s="65"/>
      <c r="J348" s="66"/>
      <c r="K348" s="65"/>
      <c r="L348" s="66"/>
      <c r="M348" s="65"/>
      <c r="O348" s="67"/>
      <c r="P348" s="65"/>
      <c r="Q348" s="65"/>
    </row>
    <row r="349" spans="3:17" hidden="1" x14ac:dyDescent="0.2">
      <c r="C349" s="65"/>
      <c r="D349" s="65"/>
      <c r="E349" s="65"/>
      <c r="F349" s="65"/>
      <c r="G349" s="65"/>
      <c r="H349" s="66"/>
      <c r="I349" s="65"/>
      <c r="J349" s="66"/>
      <c r="K349" s="65"/>
      <c r="L349" s="66"/>
      <c r="M349" s="65"/>
      <c r="O349" s="67"/>
      <c r="P349" s="65"/>
      <c r="Q349" s="65"/>
    </row>
    <row r="350" spans="3:17" hidden="1" x14ac:dyDescent="0.2">
      <c r="C350" s="65"/>
      <c r="D350" s="65"/>
      <c r="E350" s="65"/>
      <c r="F350" s="65"/>
      <c r="G350" s="65"/>
      <c r="H350" s="66"/>
      <c r="I350" s="65"/>
      <c r="J350" s="66"/>
      <c r="K350" s="65"/>
      <c r="L350" s="66"/>
      <c r="M350" s="65"/>
      <c r="O350" s="67"/>
      <c r="P350" s="65"/>
      <c r="Q350" s="65"/>
    </row>
    <row r="351" spans="3:17" hidden="1" x14ac:dyDescent="0.2">
      <c r="C351" s="65"/>
      <c r="D351" s="65"/>
      <c r="E351" s="65"/>
      <c r="F351" s="65"/>
      <c r="G351" s="65"/>
      <c r="H351" s="66"/>
      <c r="I351" s="65"/>
      <c r="J351" s="66"/>
      <c r="K351" s="65"/>
      <c r="L351" s="66"/>
      <c r="M351" s="65"/>
      <c r="O351" s="67"/>
      <c r="P351" s="65"/>
      <c r="Q351" s="65"/>
    </row>
    <row r="352" spans="3:17" hidden="1" x14ac:dyDescent="0.2">
      <c r="C352" s="65"/>
      <c r="D352" s="65"/>
      <c r="E352" s="65"/>
      <c r="F352" s="65"/>
      <c r="G352" s="65"/>
      <c r="H352" s="66"/>
      <c r="I352" s="65"/>
      <c r="J352" s="66"/>
      <c r="K352" s="65"/>
      <c r="L352" s="66"/>
      <c r="M352" s="65"/>
      <c r="O352" s="67"/>
      <c r="P352" s="65"/>
      <c r="Q352" s="65"/>
    </row>
    <row r="353" spans="3:17" hidden="1" x14ac:dyDescent="0.2">
      <c r="C353" s="65"/>
      <c r="D353" s="65"/>
      <c r="E353" s="65"/>
      <c r="F353" s="65"/>
      <c r="G353" s="65"/>
      <c r="H353" s="66"/>
      <c r="I353" s="65"/>
      <c r="J353" s="66"/>
      <c r="K353" s="65"/>
      <c r="L353" s="66"/>
      <c r="M353" s="65"/>
      <c r="O353" s="67"/>
      <c r="P353" s="65"/>
      <c r="Q353" s="65"/>
    </row>
    <row r="354" spans="3:17" hidden="1" x14ac:dyDescent="0.2">
      <c r="C354" s="65"/>
      <c r="D354" s="65"/>
      <c r="E354" s="65"/>
      <c r="F354" s="65"/>
      <c r="G354" s="65"/>
      <c r="H354" s="66"/>
      <c r="I354" s="65"/>
      <c r="J354" s="66"/>
      <c r="K354" s="65"/>
      <c r="L354" s="66"/>
      <c r="M354" s="65"/>
      <c r="O354" s="67"/>
      <c r="P354" s="65"/>
      <c r="Q354" s="65"/>
    </row>
    <row r="355" spans="3:17" hidden="1" x14ac:dyDescent="0.2">
      <c r="C355" s="65"/>
      <c r="D355" s="65"/>
      <c r="E355" s="65"/>
      <c r="F355" s="65"/>
      <c r="G355" s="65"/>
      <c r="H355" s="66"/>
      <c r="I355" s="65"/>
      <c r="J355" s="66"/>
      <c r="K355" s="65"/>
      <c r="L355" s="66"/>
      <c r="M355" s="65"/>
      <c r="O355" s="67"/>
      <c r="P355" s="65"/>
      <c r="Q355" s="65"/>
    </row>
    <row r="356" spans="3:17" hidden="1" x14ac:dyDescent="0.2">
      <c r="C356" s="65"/>
      <c r="D356" s="65"/>
      <c r="E356" s="65"/>
      <c r="F356" s="65"/>
      <c r="G356" s="65"/>
      <c r="H356" s="66"/>
      <c r="I356" s="65"/>
      <c r="J356" s="66"/>
      <c r="K356" s="65"/>
      <c r="L356" s="66"/>
      <c r="M356" s="65"/>
      <c r="O356" s="67"/>
      <c r="P356" s="65"/>
      <c r="Q356" s="65"/>
    </row>
    <row r="357" spans="3:17" hidden="1" x14ac:dyDescent="0.2">
      <c r="C357" s="65"/>
      <c r="D357" s="65"/>
      <c r="E357" s="65"/>
      <c r="F357" s="65"/>
      <c r="G357" s="65"/>
      <c r="H357" s="66"/>
      <c r="I357" s="65"/>
      <c r="J357" s="66"/>
      <c r="K357" s="65"/>
      <c r="L357" s="66"/>
      <c r="M357" s="65"/>
      <c r="O357" s="67"/>
      <c r="P357" s="65"/>
      <c r="Q357" s="65"/>
    </row>
    <row r="358" spans="3:17" hidden="1" x14ac:dyDescent="0.2">
      <c r="C358" s="65"/>
      <c r="D358" s="65"/>
      <c r="E358" s="65"/>
      <c r="F358" s="65"/>
      <c r="G358" s="65"/>
      <c r="H358" s="66"/>
      <c r="I358" s="65"/>
      <c r="J358" s="66"/>
      <c r="K358" s="65"/>
      <c r="L358" s="66"/>
      <c r="M358" s="65"/>
      <c r="O358" s="67"/>
      <c r="P358" s="65"/>
      <c r="Q358" s="65"/>
    </row>
    <row r="359" spans="3:17" hidden="1" x14ac:dyDescent="0.2">
      <c r="C359" s="65"/>
      <c r="D359" s="65"/>
      <c r="E359" s="65"/>
      <c r="F359" s="65"/>
      <c r="G359" s="65"/>
      <c r="H359" s="66"/>
      <c r="I359" s="65"/>
      <c r="J359" s="66"/>
      <c r="K359" s="65"/>
      <c r="L359" s="66"/>
      <c r="M359" s="65"/>
      <c r="O359" s="67"/>
      <c r="P359" s="65"/>
      <c r="Q359" s="65"/>
    </row>
    <row r="360" spans="3:17" hidden="1" x14ac:dyDescent="0.2">
      <c r="C360" s="65"/>
      <c r="D360" s="65"/>
      <c r="E360" s="65"/>
      <c r="F360" s="65"/>
      <c r="G360" s="65"/>
      <c r="H360" s="66"/>
      <c r="I360" s="65"/>
      <c r="J360" s="66"/>
      <c r="K360" s="65"/>
      <c r="L360" s="66"/>
      <c r="M360" s="65"/>
      <c r="O360" s="67"/>
      <c r="P360" s="65"/>
      <c r="Q360" s="65"/>
    </row>
    <row r="361" spans="3:17" hidden="1" x14ac:dyDescent="0.2">
      <c r="C361" s="65"/>
      <c r="D361" s="65"/>
      <c r="E361" s="65"/>
      <c r="F361" s="65"/>
      <c r="G361" s="65"/>
      <c r="H361" s="66"/>
      <c r="I361" s="65"/>
      <c r="J361" s="66"/>
      <c r="K361" s="65"/>
      <c r="L361" s="66"/>
      <c r="M361" s="65"/>
      <c r="O361" s="67"/>
      <c r="P361" s="65"/>
      <c r="Q361" s="65"/>
    </row>
    <row r="362" spans="3:17" hidden="1" x14ac:dyDescent="0.2">
      <c r="C362" s="65"/>
      <c r="D362" s="65"/>
      <c r="E362" s="65"/>
      <c r="F362" s="65"/>
      <c r="G362" s="65"/>
      <c r="H362" s="66"/>
      <c r="I362" s="65"/>
      <c r="J362" s="66"/>
      <c r="K362" s="65"/>
      <c r="L362" s="66"/>
      <c r="M362" s="65"/>
      <c r="O362" s="67"/>
      <c r="P362" s="65"/>
      <c r="Q362" s="65"/>
    </row>
    <row r="363" spans="3:17" hidden="1" x14ac:dyDescent="0.2">
      <c r="C363" s="65"/>
      <c r="D363" s="65"/>
      <c r="E363" s="65"/>
      <c r="F363" s="65"/>
      <c r="G363" s="65"/>
      <c r="H363" s="66"/>
      <c r="I363" s="65"/>
      <c r="J363" s="66"/>
      <c r="K363" s="65"/>
      <c r="L363" s="66"/>
      <c r="M363" s="65"/>
      <c r="O363" s="67"/>
      <c r="P363" s="65"/>
      <c r="Q363" s="65"/>
    </row>
    <row r="364" spans="3:17" hidden="1" x14ac:dyDescent="0.2">
      <c r="C364" s="65"/>
      <c r="D364" s="65"/>
      <c r="E364" s="65"/>
      <c r="F364" s="65"/>
      <c r="G364" s="65"/>
      <c r="H364" s="66"/>
      <c r="I364" s="65"/>
      <c r="J364" s="66"/>
      <c r="K364" s="65"/>
      <c r="L364" s="66"/>
      <c r="M364" s="65"/>
      <c r="O364" s="67"/>
      <c r="P364" s="65"/>
      <c r="Q364" s="65"/>
    </row>
    <row r="365" spans="3:17" hidden="1" x14ac:dyDescent="0.2">
      <c r="C365" s="65"/>
      <c r="D365" s="65"/>
      <c r="E365" s="65"/>
      <c r="F365" s="65"/>
      <c r="G365" s="65"/>
      <c r="H365" s="66"/>
      <c r="I365" s="65"/>
      <c r="J365" s="66"/>
      <c r="K365" s="65"/>
      <c r="L365" s="66"/>
      <c r="M365" s="65"/>
      <c r="O365" s="67"/>
      <c r="P365" s="65"/>
      <c r="Q365" s="65"/>
    </row>
    <row r="366" spans="3:17" hidden="1" x14ac:dyDescent="0.2">
      <c r="C366" s="65"/>
      <c r="D366" s="65"/>
      <c r="E366" s="65"/>
      <c r="F366" s="65"/>
      <c r="G366" s="65"/>
      <c r="H366" s="66"/>
      <c r="I366" s="65"/>
      <c r="J366" s="66"/>
      <c r="K366" s="65"/>
      <c r="L366" s="66"/>
      <c r="M366" s="65"/>
      <c r="O366" s="67"/>
      <c r="P366" s="65"/>
      <c r="Q366" s="65"/>
    </row>
    <row r="367" spans="3:17" hidden="1" x14ac:dyDescent="0.2">
      <c r="C367" s="65"/>
      <c r="D367" s="65"/>
      <c r="E367" s="65"/>
      <c r="F367" s="65"/>
      <c r="G367" s="65"/>
      <c r="H367" s="66"/>
      <c r="I367" s="65"/>
      <c r="J367" s="66"/>
      <c r="K367" s="65"/>
      <c r="L367" s="66"/>
      <c r="M367" s="65"/>
      <c r="O367" s="67"/>
      <c r="P367" s="65"/>
      <c r="Q367" s="65"/>
    </row>
    <row r="368" spans="3:17" hidden="1" x14ac:dyDescent="0.2">
      <c r="C368" s="65"/>
      <c r="D368" s="65"/>
      <c r="E368" s="65"/>
      <c r="F368" s="65"/>
      <c r="G368" s="65"/>
      <c r="H368" s="66"/>
      <c r="I368" s="65"/>
      <c r="J368" s="66"/>
      <c r="K368" s="65"/>
      <c r="L368" s="66"/>
      <c r="M368" s="65"/>
      <c r="O368" s="67"/>
      <c r="P368" s="65"/>
      <c r="Q368" s="65"/>
    </row>
    <row r="369" spans="3:17" hidden="1" x14ac:dyDescent="0.2">
      <c r="C369" s="65"/>
      <c r="D369" s="65"/>
      <c r="E369" s="65"/>
      <c r="F369" s="65"/>
      <c r="G369" s="65"/>
      <c r="H369" s="66"/>
      <c r="I369" s="65"/>
      <c r="J369" s="66"/>
      <c r="K369" s="65"/>
      <c r="L369" s="66"/>
      <c r="M369" s="65"/>
      <c r="O369" s="67"/>
      <c r="P369" s="65"/>
      <c r="Q369" s="65"/>
    </row>
    <row r="370" spans="3:17" hidden="1" x14ac:dyDescent="0.2">
      <c r="C370" s="65"/>
      <c r="D370" s="65"/>
      <c r="E370" s="65"/>
      <c r="F370" s="65"/>
      <c r="G370" s="65"/>
      <c r="H370" s="66"/>
      <c r="I370" s="65"/>
      <c r="J370" s="66"/>
      <c r="K370" s="65"/>
      <c r="L370" s="66"/>
      <c r="M370" s="65"/>
      <c r="O370" s="67"/>
      <c r="P370" s="65"/>
      <c r="Q370" s="65"/>
    </row>
    <row r="371" spans="3:17" hidden="1" x14ac:dyDescent="0.2">
      <c r="C371" s="65"/>
      <c r="D371" s="65"/>
      <c r="E371" s="65"/>
      <c r="F371" s="65"/>
      <c r="G371" s="65"/>
      <c r="H371" s="66"/>
      <c r="I371" s="65"/>
      <c r="J371" s="66"/>
      <c r="K371" s="65"/>
      <c r="L371" s="66"/>
      <c r="M371" s="65"/>
      <c r="O371" s="67"/>
      <c r="P371" s="65"/>
      <c r="Q371" s="65"/>
    </row>
    <row r="372" spans="3:17" hidden="1" x14ac:dyDescent="0.2">
      <c r="C372" s="65"/>
      <c r="D372" s="65"/>
      <c r="E372" s="65"/>
      <c r="F372" s="65"/>
      <c r="G372" s="65"/>
      <c r="H372" s="66"/>
      <c r="I372" s="65"/>
      <c r="J372" s="66"/>
      <c r="K372" s="65"/>
      <c r="L372" s="66"/>
      <c r="M372" s="65"/>
      <c r="O372" s="67"/>
      <c r="P372" s="65"/>
      <c r="Q372" s="65"/>
    </row>
    <row r="373" spans="3:17" hidden="1" x14ac:dyDescent="0.2">
      <c r="C373" s="65"/>
      <c r="D373" s="65"/>
      <c r="E373" s="65"/>
      <c r="F373" s="65"/>
      <c r="G373" s="65"/>
      <c r="H373" s="66"/>
      <c r="I373" s="65"/>
      <c r="J373" s="66"/>
      <c r="K373" s="65"/>
      <c r="L373" s="66"/>
      <c r="M373" s="65"/>
      <c r="O373" s="67"/>
      <c r="P373" s="65"/>
      <c r="Q373" s="65"/>
    </row>
    <row r="374" spans="3:17" hidden="1" x14ac:dyDescent="0.2">
      <c r="C374" s="65"/>
      <c r="D374" s="65"/>
      <c r="E374" s="65"/>
      <c r="F374" s="65"/>
      <c r="G374" s="65"/>
      <c r="H374" s="66"/>
      <c r="I374" s="65"/>
      <c r="J374" s="66"/>
      <c r="K374" s="65"/>
      <c r="L374" s="66"/>
      <c r="M374" s="65"/>
      <c r="O374" s="67"/>
      <c r="P374" s="65"/>
      <c r="Q374" s="65"/>
    </row>
    <row r="375" spans="3:17" hidden="1" x14ac:dyDescent="0.2">
      <c r="C375" s="65"/>
      <c r="D375" s="65"/>
      <c r="E375" s="65"/>
      <c r="F375" s="65"/>
      <c r="G375" s="65"/>
      <c r="H375" s="66"/>
      <c r="I375" s="65"/>
      <c r="J375" s="66"/>
      <c r="K375" s="65"/>
      <c r="L375" s="66"/>
      <c r="M375" s="65"/>
      <c r="O375" s="67"/>
      <c r="P375" s="65"/>
      <c r="Q375" s="65"/>
    </row>
    <row r="376" spans="3:17" hidden="1" x14ac:dyDescent="0.2">
      <c r="C376" s="65"/>
      <c r="D376" s="65"/>
      <c r="E376" s="65"/>
      <c r="F376" s="65"/>
      <c r="G376" s="65"/>
      <c r="H376" s="66"/>
      <c r="I376" s="65"/>
      <c r="J376" s="66"/>
      <c r="K376" s="65"/>
      <c r="L376" s="66"/>
      <c r="M376" s="65"/>
      <c r="O376" s="67"/>
      <c r="P376" s="65"/>
      <c r="Q376" s="65"/>
    </row>
    <row r="377" spans="3:17" hidden="1" x14ac:dyDescent="0.2">
      <c r="C377" s="65"/>
      <c r="D377" s="65"/>
      <c r="E377" s="65"/>
      <c r="F377" s="65"/>
      <c r="G377" s="65"/>
      <c r="H377" s="66"/>
      <c r="I377" s="65"/>
      <c r="J377" s="66"/>
      <c r="K377" s="65"/>
      <c r="L377" s="66"/>
      <c r="M377" s="65"/>
      <c r="O377" s="67"/>
      <c r="P377" s="65"/>
      <c r="Q377" s="65"/>
    </row>
    <row r="378" spans="3:17" hidden="1" x14ac:dyDescent="0.2">
      <c r="C378" s="65"/>
      <c r="D378" s="65"/>
      <c r="E378" s="65"/>
      <c r="F378" s="65"/>
      <c r="G378" s="65"/>
      <c r="H378" s="66"/>
      <c r="I378" s="65"/>
      <c r="J378" s="66"/>
      <c r="K378" s="65"/>
      <c r="L378" s="66"/>
      <c r="M378" s="65"/>
      <c r="O378" s="67"/>
      <c r="P378" s="65"/>
      <c r="Q378" s="65"/>
    </row>
    <row r="379" spans="3:17" hidden="1" x14ac:dyDescent="0.2">
      <c r="C379" s="65"/>
      <c r="D379" s="65"/>
      <c r="E379" s="65"/>
      <c r="F379" s="65"/>
      <c r="G379" s="65"/>
      <c r="H379" s="66"/>
      <c r="I379" s="65"/>
      <c r="J379" s="66"/>
      <c r="K379" s="65"/>
      <c r="L379" s="66"/>
      <c r="M379" s="65"/>
      <c r="O379" s="67"/>
      <c r="P379" s="65"/>
      <c r="Q379" s="65"/>
    </row>
    <row r="380" spans="3:17" hidden="1" x14ac:dyDescent="0.2">
      <c r="C380" s="65"/>
      <c r="D380" s="65"/>
      <c r="E380" s="65"/>
      <c r="F380" s="65"/>
      <c r="G380" s="65"/>
      <c r="H380" s="66"/>
      <c r="I380" s="65"/>
      <c r="J380" s="66"/>
      <c r="K380" s="65"/>
      <c r="L380" s="66"/>
      <c r="M380" s="65"/>
      <c r="O380" s="67"/>
      <c r="P380" s="65"/>
      <c r="Q380" s="65"/>
    </row>
    <row r="381" spans="3:17" hidden="1" x14ac:dyDescent="0.2">
      <c r="C381" s="65"/>
      <c r="D381" s="65"/>
      <c r="E381" s="65"/>
      <c r="F381" s="65"/>
      <c r="G381" s="65"/>
      <c r="H381" s="66"/>
      <c r="I381" s="65"/>
      <c r="J381" s="66"/>
      <c r="K381" s="65"/>
      <c r="L381" s="66"/>
      <c r="M381" s="65"/>
      <c r="O381" s="67"/>
      <c r="P381" s="65"/>
      <c r="Q381" s="65"/>
    </row>
    <row r="382" spans="3:17" hidden="1" x14ac:dyDescent="0.2">
      <c r="C382" s="65"/>
      <c r="D382" s="65"/>
      <c r="E382" s="65"/>
      <c r="F382" s="65"/>
      <c r="G382" s="65"/>
      <c r="H382" s="66"/>
      <c r="I382" s="65"/>
      <c r="J382" s="66"/>
      <c r="K382" s="65"/>
      <c r="L382" s="66"/>
      <c r="M382" s="65"/>
      <c r="O382" s="67"/>
      <c r="P382" s="65"/>
      <c r="Q382" s="65"/>
    </row>
    <row r="383" spans="3:17" hidden="1" x14ac:dyDescent="0.2">
      <c r="C383" s="65"/>
      <c r="D383" s="65"/>
      <c r="E383" s="65"/>
      <c r="F383" s="65"/>
      <c r="G383" s="65"/>
      <c r="H383" s="66"/>
      <c r="I383" s="65"/>
      <c r="J383" s="66"/>
      <c r="K383" s="65"/>
      <c r="L383" s="66"/>
      <c r="M383" s="65"/>
      <c r="O383" s="67"/>
      <c r="P383" s="65"/>
      <c r="Q383" s="65"/>
    </row>
    <row r="384" spans="3:17" hidden="1" x14ac:dyDescent="0.2">
      <c r="C384" s="65"/>
      <c r="D384" s="65"/>
      <c r="E384" s="65"/>
      <c r="F384" s="65"/>
      <c r="G384" s="65"/>
      <c r="H384" s="66"/>
      <c r="I384" s="65"/>
      <c r="J384" s="66"/>
      <c r="K384" s="65"/>
      <c r="L384" s="66"/>
      <c r="M384" s="65"/>
      <c r="O384" s="67"/>
      <c r="P384" s="65"/>
      <c r="Q384" s="65"/>
    </row>
    <row r="385" spans="3:17" hidden="1" x14ac:dyDescent="0.2">
      <c r="C385" s="65"/>
      <c r="D385" s="65"/>
      <c r="E385" s="65"/>
      <c r="F385" s="65"/>
      <c r="G385" s="65"/>
      <c r="H385" s="66"/>
      <c r="I385" s="65"/>
      <c r="J385" s="66"/>
      <c r="K385" s="65"/>
      <c r="L385" s="66"/>
      <c r="M385" s="65"/>
      <c r="O385" s="67"/>
      <c r="P385" s="65"/>
      <c r="Q385" s="65"/>
    </row>
    <row r="386" spans="3:17" hidden="1" x14ac:dyDescent="0.2">
      <c r="C386" s="65"/>
      <c r="D386" s="65"/>
      <c r="E386" s="65"/>
      <c r="F386" s="65"/>
      <c r="G386" s="65"/>
      <c r="H386" s="66"/>
      <c r="I386" s="65"/>
      <c r="J386" s="66"/>
      <c r="K386" s="65"/>
      <c r="L386" s="66"/>
      <c r="M386" s="65"/>
      <c r="O386" s="67"/>
      <c r="P386" s="65"/>
      <c r="Q386" s="65"/>
    </row>
    <row r="387" spans="3:17" hidden="1" x14ac:dyDescent="0.2">
      <c r="C387" s="65"/>
      <c r="D387" s="65"/>
      <c r="E387" s="65"/>
      <c r="F387" s="65"/>
      <c r="G387" s="65"/>
      <c r="H387" s="66"/>
      <c r="I387" s="65"/>
      <c r="J387" s="66"/>
      <c r="K387" s="65"/>
      <c r="L387" s="66"/>
      <c r="M387" s="65"/>
      <c r="O387" s="67"/>
      <c r="P387" s="65"/>
      <c r="Q387" s="65"/>
    </row>
    <row r="388" spans="3:17" hidden="1" x14ac:dyDescent="0.2">
      <c r="C388" s="65"/>
      <c r="D388" s="65"/>
      <c r="E388" s="65"/>
      <c r="F388" s="65"/>
      <c r="G388" s="65"/>
      <c r="H388" s="66"/>
      <c r="I388" s="65"/>
      <c r="J388" s="66"/>
      <c r="K388" s="65"/>
      <c r="L388" s="66"/>
      <c r="M388" s="65"/>
      <c r="O388" s="67"/>
      <c r="P388" s="65"/>
      <c r="Q388" s="65"/>
    </row>
    <row r="389" spans="3:17" hidden="1" x14ac:dyDescent="0.2">
      <c r="C389" s="65"/>
      <c r="D389" s="65"/>
      <c r="E389" s="65"/>
      <c r="F389" s="65"/>
      <c r="G389" s="65"/>
      <c r="H389" s="66"/>
      <c r="I389" s="65"/>
      <c r="J389" s="66"/>
      <c r="K389" s="65"/>
      <c r="L389" s="66"/>
      <c r="M389" s="65"/>
      <c r="O389" s="67"/>
      <c r="P389" s="65"/>
      <c r="Q389" s="65"/>
    </row>
    <row r="390" spans="3:17" hidden="1" x14ac:dyDescent="0.2">
      <c r="C390" s="65"/>
      <c r="D390" s="65"/>
      <c r="E390" s="65"/>
      <c r="F390" s="65"/>
      <c r="G390" s="65"/>
      <c r="H390" s="66"/>
      <c r="I390" s="65"/>
      <c r="J390" s="66"/>
      <c r="K390" s="65"/>
      <c r="L390" s="66"/>
      <c r="M390" s="65"/>
      <c r="O390" s="67"/>
      <c r="P390" s="65"/>
      <c r="Q390" s="65"/>
    </row>
    <row r="391" spans="3:17" hidden="1" x14ac:dyDescent="0.2">
      <c r="C391" s="65"/>
      <c r="D391" s="65"/>
      <c r="E391" s="65"/>
      <c r="F391" s="65"/>
      <c r="G391" s="65"/>
      <c r="H391" s="66"/>
      <c r="I391" s="65"/>
      <c r="J391" s="66"/>
      <c r="K391" s="65"/>
      <c r="L391" s="66"/>
      <c r="M391" s="65"/>
      <c r="O391" s="67"/>
      <c r="P391" s="65"/>
      <c r="Q391" s="65"/>
    </row>
    <row r="392" spans="3:17" hidden="1" x14ac:dyDescent="0.2">
      <c r="C392" s="65"/>
      <c r="D392" s="65"/>
      <c r="E392" s="65"/>
      <c r="F392" s="65"/>
      <c r="G392" s="65"/>
      <c r="H392" s="66"/>
      <c r="I392" s="65"/>
      <c r="J392" s="66"/>
      <c r="K392" s="65"/>
      <c r="L392" s="66"/>
      <c r="M392" s="65"/>
      <c r="O392" s="67"/>
      <c r="P392" s="65"/>
      <c r="Q392" s="65"/>
    </row>
    <row r="393" spans="3:17" hidden="1" x14ac:dyDescent="0.2">
      <c r="C393" s="65"/>
      <c r="D393" s="65"/>
      <c r="E393" s="65"/>
      <c r="F393" s="65"/>
      <c r="G393" s="65"/>
      <c r="H393" s="66"/>
      <c r="I393" s="65"/>
      <c r="J393" s="66"/>
      <c r="K393" s="65"/>
      <c r="L393" s="66"/>
      <c r="M393" s="65"/>
      <c r="O393" s="67"/>
      <c r="P393" s="65"/>
      <c r="Q393" s="65"/>
    </row>
    <row r="394" spans="3:17" hidden="1" x14ac:dyDescent="0.2">
      <c r="C394" s="65"/>
      <c r="D394" s="65"/>
      <c r="E394" s="65"/>
      <c r="F394" s="65"/>
      <c r="G394" s="65"/>
      <c r="H394" s="66"/>
      <c r="I394" s="65"/>
      <c r="J394" s="66"/>
      <c r="K394" s="65"/>
      <c r="L394" s="66"/>
      <c r="M394" s="65"/>
      <c r="O394" s="67"/>
      <c r="P394" s="65"/>
      <c r="Q394" s="65"/>
    </row>
    <row r="395" spans="3:17" hidden="1" x14ac:dyDescent="0.2">
      <c r="C395" s="65"/>
      <c r="D395" s="65"/>
      <c r="E395" s="65"/>
      <c r="F395" s="65"/>
      <c r="G395" s="65"/>
      <c r="H395" s="66"/>
      <c r="I395" s="65"/>
      <c r="J395" s="66"/>
      <c r="K395" s="65"/>
      <c r="L395" s="66"/>
      <c r="M395" s="65"/>
      <c r="O395" s="67"/>
      <c r="P395" s="65"/>
      <c r="Q395" s="65"/>
    </row>
    <row r="396" spans="3:17" hidden="1" x14ac:dyDescent="0.2">
      <c r="C396" s="65"/>
      <c r="D396" s="65"/>
      <c r="E396" s="65"/>
      <c r="F396" s="65"/>
      <c r="G396" s="65"/>
      <c r="H396" s="66"/>
      <c r="I396" s="65"/>
      <c r="J396" s="66"/>
      <c r="K396" s="65"/>
      <c r="L396" s="66"/>
      <c r="M396" s="65"/>
      <c r="O396" s="67"/>
      <c r="P396" s="65"/>
      <c r="Q396" s="65"/>
    </row>
    <row r="397" spans="3:17" hidden="1" x14ac:dyDescent="0.2">
      <c r="C397" s="65"/>
      <c r="D397" s="65"/>
      <c r="E397" s="65"/>
      <c r="F397" s="65"/>
      <c r="G397" s="65"/>
      <c r="H397" s="66"/>
      <c r="I397" s="65"/>
      <c r="J397" s="66"/>
      <c r="K397" s="65"/>
      <c r="L397" s="66"/>
      <c r="M397" s="65"/>
      <c r="O397" s="67"/>
      <c r="P397" s="65"/>
      <c r="Q397" s="65"/>
    </row>
    <row r="398" spans="3:17" hidden="1" x14ac:dyDescent="0.2">
      <c r="C398" s="65"/>
      <c r="D398" s="65"/>
      <c r="E398" s="65"/>
      <c r="F398" s="65"/>
      <c r="G398" s="65"/>
      <c r="H398" s="66"/>
      <c r="I398" s="65"/>
      <c r="J398" s="66"/>
      <c r="K398" s="65"/>
      <c r="L398" s="66"/>
      <c r="M398" s="65"/>
      <c r="O398" s="67"/>
      <c r="P398" s="65"/>
      <c r="Q398" s="65"/>
    </row>
    <row r="399" spans="3:17" hidden="1" x14ac:dyDescent="0.2">
      <c r="C399" s="65"/>
      <c r="D399" s="65"/>
      <c r="E399" s="65"/>
      <c r="F399" s="65"/>
      <c r="G399" s="65"/>
      <c r="H399" s="66"/>
      <c r="I399" s="65"/>
      <c r="J399" s="66"/>
      <c r="K399" s="65"/>
      <c r="L399" s="66"/>
      <c r="M399" s="65"/>
      <c r="O399" s="67"/>
      <c r="P399" s="65"/>
      <c r="Q399" s="65"/>
    </row>
    <row r="400" spans="3:17" hidden="1" x14ac:dyDescent="0.2">
      <c r="C400" s="65"/>
      <c r="D400" s="65"/>
      <c r="E400" s="65"/>
      <c r="F400" s="65"/>
      <c r="G400" s="65"/>
      <c r="H400" s="66"/>
      <c r="I400" s="65"/>
      <c r="J400" s="66"/>
      <c r="K400" s="65"/>
      <c r="L400" s="66"/>
      <c r="M400" s="65"/>
      <c r="O400" s="67"/>
      <c r="P400" s="65"/>
      <c r="Q400" s="65"/>
    </row>
    <row r="401" spans="3:17" hidden="1" x14ac:dyDescent="0.2">
      <c r="C401" s="65"/>
      <c r="D401" s="65"/>
      <c r="E401" s="65"/>
      <c r="F401" s="65"/>
      <c r="G401" s="65"/>
      <c r="H401" s="66"/>
      <c r="I401" s="65"/>
      <c r="J401" s="66"/>
      <c r="K401" s="65"/>
      <c r="L401" s="66"/>
      <c r="M401" s="65"/>
      <c r="O401" s="67"/>
      <c r="P401" s="65"/>
      <c r="Q401" s="65"/>
    </row>
    <row r="402" spans="3:17" hidden="1" x14ac:dyDescent="0.2">
      <c r="C402" s="65"/>
      <c r="D402" s="65"/>
      <c r="E402" s="65"/>
      <c r="F402" s="65"/>
      <c r="G402" s="65"/>
      <c r="H402" s="66"/>
      <c r="I402" s="65"/>
      <c r="J402" s="66"/>
      <c r="K402" s="65"/>
      <c r="L402" s="66"/>
      <c r="M402" s="65"/>
      <c r="O402" s="67"/>
      <c r="P402" s="65"/>
      <c r="Q402" s="65"/>
    </row>
    <row r="403" spans="3:17" hidden="1" x14ac:dyDescent="0.2">
      <c r="C403" s="65"/>
      <c r="D403" s="65"/>
      <c r="E403" s="65"/>
      <c r="F403" s="65"/>
      <c r="G403" s="65"/>
      <c r="H403" s="66"/>
      <c r="I403" s="65"/>
      <c r="J403" s="66"/>
      <c r="K403" s="65"/>
      <c r="L403" s="66"/>
      <c r="M403" s="65"/>
      <c r="O403" s="67"/>
      <c r="P403" s="65"/>
      <c r="Q403" s="65"/>
    </row>
    <row r="404" spans="3:17" hidden="1" x14ac:dyDescent="0.2">
      <c r="C404" s="65"/>
      <c r="D404" s="65"/>
      <c r="E404" s="65"/>
      <c r="F404" s="65"/>
      <c r="G404" s="65"/>
      <c r="H404" s="66"/>
      <c r="I404" s="65"/>
      <c r="J404" s="66"/>
      <c r="K404" s="65"/>
      <c r="L404" s="66"/>
      <c r="M404" s="65"/>
      <c r="O404" s="67"/>
      <c r="P404" s="65"/>
      <c r="Q404" s="65"/>
    </row>
    <row r="405" spans="3:17" hidden="1" x14ac:dyDescent="0.2">
      <c r="C405" s="65"/>
      <c r="D405" s="65"/>
      <c r="E405" s="65"/>
      <c r="F405" s="65"/>
      <c r="G405" s="65"/>
      <c r="H405" s="66"/>
      <c r="I405" s="65"/>
      <c r="J405" s="66"/>
      <c r="K405" s="65"/>
      <c r="L405" s="66"/>
      <c r="M405" s="65"/>
      <c r="O405" s="67"/>
      <c r="P405" s="65"/>
      <c r="Q405" s="65"/>
    </row>
    <row r="406" spans="3:17" hidden="1" x14ac:dyDescent="0.2">
      <c r="C406" s="65"/>
      <c r="D406" s="65"/>
      <c r="E406" s="65"/>
      <c r="F406" s="65"/>
      <c r="G406" s="65"/>
      <c r="H406" s="66"/>
      <c r="I406" s="65"/>
      <c r="J406" s="66"/>
      <c r="K406" s="65"/>
      <c r="L406" s="66"/>
      <c r="M406" s="65"/>
      <c r="O406" s="67"/>
      <c r="P406" s="65"/>
      <c r="Q406" s="65"/>
    </row>
    <row r="407" spans="3:17" hidden="1" x14ac:dyDescent="0.2">
      <c r="C407" s="65"/>
      <c r="D407" s="65"/>
      <c r="E407" s="65"/>
      <c r="F407" s="65"/>
      <c r="G407" s="65"/>
      <c r="H407" s="66"/>
      <c r="I407" s="65"/>
      <c r="J407" s="66"/>
      <c r="K407" s="65"/>
      <c r="L407" s="66"/>
      <c r="M407" s="65"/>
      <c r="O407" s="67"/>
      <c r="P407" s="65"/>
      <c r="Q407" s="65"/>
    </row>
    <row r="408" spans="3:17" hidden="1" x14ac:dyDescent="0.2">
      <c r="C408" s="65"/>
      <c r="D408" s="65"/>
      <c r="E408" s="65"/>
      <c r="F408" s="65"/>
      <c r="G408" s="65"/>
      <c r="H408" s="66"/>
      <c r="I408" s="65"/>
      <c r="J408" s="66"/>
      <c r="K408" s="65"/>
      <c r="L408" s="66"/>
      <c r="M408" s="65"/>
      <c r="O408" s="67"/>
      <c r="P408" s="65"/>
      <c r="Q408" s="65"/>
    </row>
    <row r="409" spans="3:17" hidden="1" x14ac:dyDescent="0.2">
      <c r="C409" s="65"/>
      <c r="D409" s="65"/>
      <c r="E409" s="65"/>
      <c r="F409" s="65"/>
      <c r="G409" s="65"/>
      <c r="H409" s="66"/>
      <c r="I409" s="65"/>
      <c r="J409" s="66"/>
      <c r="K409" s="65"/>
      <c r="L409" s="66"/>
      <c r="M409" s="65"/>
      <c r="O409" s="67"/>
      <c r="P409" s="65"/>
      <c r="Q409" s="65"/>
    </row>
    <row r="410" spans="3:17" hidden="1" x14ac:dyDescent="0.2">
      <c r="C410" s="65"/>
      <c r="D410" s="65"/>
      <c r="E410" s="65"/>
      <c r="F410" s="65"/>
      <c r="G410" s="65"/>
      <c r="H410" s="66"/>
      <c r="I410" s="65"/>
      <c r="J410" s="66"/>
      <c r="K410" s="65"/>
      <c r="L410" s="66"/>
      <c r="M410" s="65"/>
      <c r="O410" s="67"/>
      <c r="P410" s="65"/>
      <c r="Q410" s="65"/>
    </row>
    <row r="411" spans="3:17" hidden="1" x14ac:dyDescent="0.2">
      <c r="C411" s="65"/>
      <c r="D411" s="65"/>
      <c r="E411" s="65"/>
      <c r="F411" s="65"/>
      <c r="G411" s="65"/>
      <c r="H411" s="66"/>
      <c r="I411" s="65"/>
      <c r="J411" s="66"/>
      <c r="K411" s="65"/>
      <c r="L411" s="66"/>
      <c r="M411" s="65"/>
      <c r="O411" s="67"/>
      <c r="P411" s="65"/>
      <c r="Q411" s="65"/>
    </row>
    <row r="412" spans="3:17" hidden="1" x14ac:dyDescent="0.2">
      <c r="C412" s="65"/>
      <c r="D412" s="65"/>
      <c r="E412" s="65"/>
      <c r="F412" s="65"/>
      <c r="G412" s="65"/>
      <c r="H412" s="66"/>
      <c r="I412" s="65"/>
      <c r="J412" s="66"/>
      <c r="K412" s="65"/>
      <c r="L412" s="66"/>
      <c r="M412" s="65"/>
      <c r="O412" s="67"/>
      <c r="P412" s="65"/>
      <c r="Q412" s="65"/>
    </row>
    <row r="413" spans="3:17" hidden="1" x14ac:dyDescent="0.2">
      <c r="C413" s="65"/>
      <c r="D413" s="65"/>
      <c r="E413" s="65"/>
      <c r="F413" s="65"/>
      <c r="G413" s="65"/>
      <c r="H413" s="66"/>
      <c r="I413" s="65"/>
      <c r="J413" s="66"/>
      <c r="K413" s="65"/>
      <c r="L413" s="66"/>
      <c r="M413" s="65"/>
      <c r="O413" s="67"/>
      <c r="P413" s="65"/>
      <c r="Q413" s="65"/>
    </row>
  </sheetData>
  <sheetProtection algorithmName="SHA-512" hashValue="0gPYfwRzx1ru01+snaxPbo7xfXyMcR6NI1Q0mGWqOiB3O1KdqufY53MaUTlq3JmidWcmqHc0tfMMfcNK/FA9/A==" saltValue="37l8ICE9yoKJ0OMx1kPRcg==" spinCount="100000" sheet="1" selectLockedCells="1"/>
  <mergeCells count="33">
    <mergeCell ref="E33:L34"/>
    <mergeCell ref="E35:L36"/>
    <mergeCell ref="D28:G30"/>
    <mergeCell ref="E31:L32"/>
    <mergeCell ref="K10:K12"/>
    <mergeCell ref="D16:G19"/>
    <mergeCell ref="D20:G23"/>
    <mergeCell ref="D24:G27"/>
    <mergeCell ref="I16:I19"/>
    <mergeCell ref="K16:K19"/>
    <mergeCell ref="I28:I30"/>
    <mergeCell ref="K28:K30"/>
    <mergeCell ref="M10:M12"/>
    <mergeCell ref="D13:G15"/>
    <mergeCell ref="I13:I15"/>
    <mergeCell ref="K13:K15"/>
    <mergeCell ref="M13:M15"/>
    <mergeCell ref="D10:G12"/>
    <mergeCell ref="I10:I12"/>
    <mergeCell ref="B2:M3"/>
    <mergeCell ref="C4:M6"/>
    <mergeCell ref="C7:G9"/>
    <mergeCell ref="H7:I9"/>
    <mergeCell ref="J7:K9"/>
    <mergeCell ref="L7:M9"/>
    <mergeCell ref="M28:M30"/>
    <mergeCell ref="M16:M19"/>
    <mergeCell ref="I20:I23"/>
    <mergeCell ref="K20:K23"/>
    <mergeCell ref="M20:M23"/>
    <mergeCell ref="I24:I27"/>
    <mergeCell ref="K24:K27"/>
    <mergeCell ref="M24:M27"/>
  </mergeCells>
  <pageMargins left="0.25" right="0.25" top="0.75" bottom="0.75" header="0.3" footer="0.3"/>
  <pageSetup scale="99" orientation="landscape" horizontalDpi="4294967293" verticalDpi="4294967293" r:id="rId1"/>
  <headerFooter>
    <oddHeader>&amp;L&amp;"Arial,Regular"&amp;10USDA - Natural Resources Conservation Service&amp;R&amp;"Arial,Regular"&amp;10September 2018</oddHeader>
    <oddFooter>&amp;L&amp;"Arial,Regular"&amp;8Mark appropriate boxes with "X" - complete standard approach pages 1 to 4&amp;R&amp;"Arial,Regular"&amp;10WCP WHEG standard approach, page 1 of 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6"/>
  <sheetViews>
    <sheetView showRowColHeaders="0" zoomScaleNormal="100" workbookViewId="0">
      <selection activeCell="J7" sqref="J7"/>
    </sheetView>
  </sheetViews>
  <sheetFormatPr defaultColWidth="0" defaultRowHeight="15" zeroHeight="1" x14ac:dyDescent="0.25"/>
  <cols>
    <col min="1" max="1" width="2.28515625" style="70" customWidth="1"/>
    <col min="2" max="9" width="9.140625" style="6" customWidth="1"/>
    <col min="10" max="10" width="3.140625" style="6" customWidth="1"/>
    <col min="11" max="11" width="16" style="80" customWidth="1"/>
    <col min="12" max="12" width="3.140625" style="6" customWidth="1"/>
    <col min="13" max="13" width="16" style="80" customWidth="1"/>
    <col min="14" max="14" width="3.140625" style="6" customWidth="1"/>
    <col min="15" max="15" width="16" style="80" customWidth="1"/>
    <col min="16" max="16" width="2.7109375" style="70" customWidth="1"/>
    <col min="17" max="16384" width="9.140625" style="6" hidden="1"/>
  </cols>
  <sheetData>
    <row r="1" spans="1:19" s="5" customFormat="1" ht="8.1" customHeight="1" x14ac:dyDescent="0.25">
      <c r="A1" s="70"/>
      <c r="K1" s="70"/>
      <c r="M1" s="70"/>
      <c r="O1" s="70"/>
      <c r="P1" s="70"/>
    </row>
    <row r="2" spans="1:19" ht="15" customHeight="1" x14ac:dyDescent="0.2">
      <c r="A2" s="39"/>
      <c r="B2" s="229" t="s">
        <v>19</v>
      </c>
      <c r="C2" s="230"/>
      <c r="D2" s="230"/>
      <c r="E2" s="230"/>
      <c r="F2" s="230"/>
      <c r="G2" s="230"/>
      <c r="H2" s="230"/>
      <c r="I2" s="230"/>
      <c r="J2" s="230"/>
      <c r="K2" s="230"/>
      <c r="L2" s="230"/>
      <c r="M2" s="230"/>
      <c r="N2" s="230"/>
      <c r="O2" s="231"/>
      <c r="P2" s="39"/>
    </row>
    <row r="3" spans="1:19" ht="15" customHeight="1" x14ac:dyDescent="0.2">
      <c r="A3" s="39"/>
      <c r="B3" s="232"/>
      <c r="C3" s="233"/>
      <c r="D3" s="233"/>
      <c r="E3" s="233"/>
      <c r="F3" s="233"/>
      <c r="G3" s="233"/>
      <c r="H3" s="233"/>
      <c r="I3" s="233"/>
      <c r="J3" s="233"/>
      <c r="K3" s="233"/>
      <c r="L3" s="233"/>
      <c r="M3" s="233"/>
      <c r="N3" s="233"/>
      <c r="O3" s="234"/>
      <c r="P3" s="39"/>
    </row>
    <row r="4" spans="1:19" s="14" customFormat="1" ht="6" customHeight="1" x14ac:dyDescent="0.2">
      <c r="A4" s="39"/>
      <c r="B4" s="39"/>
      <c r="C4" s="39"/>
      <c r="D4" s="39"/>
      <c r="E4" s="39"/>
      <c r="F4" s="39"/>
      <c r="G4" s="39"/>
      <c r="H4" s="39"/>
      <c r="I4" s="39"/>
      <c r="J4" s="39"/>
      <c r="K4" s="39"/>
      <c r="L4" s="39"/>
      <c r="M4" s="39"/>
      <c r="N4" s="39"/>
      <c r="O4" s="39"/>
      <c r="P4" s="39"/>
    </row>
    <row r="5" spans="1:19" ht="14.25" customHeight="1" x14ac:dyDescent="0.2">
      <c r="A5" s="53"/>
      <c r="B5" s="329" t="s">
        <v>182</v>
      </c>
      <c r="C5" s="330"/>
      <c r="D5" s="330"/>
      <c r="E5" s="330"/>
      <c r="F5" s="330"/>
      <c r="G5" s="330"/>
      <c r="H5" s="330"/>
      <c r="I5" s="331"/>
      <c r="J5" s="335" t="s">
        <v>27</v>
      </c>
      <c r="K5" s="336"/>
      <c r="L5" s="339" t="s">
        <v>28</v>
      </c>
      <c r="M5" s="340"/>
      <c r="N5" s="194" t="s">
        <v>29</v>
      </c>
      <c r="O5" s="340"/>
      <c r="P5" s="53"/>
    </row>
    <row r="6" spans="1:19" ht="31.5" customHeight="1" x14ac:dyDescent="0.2">
      <c r="A6" s="53"/>
      <c r="B6" s="332"/>
      <c r="C6" s="333"/>
      <c r="D6" s="333"/>
      <c r="E6" s="333"/>
      <c r="F6" s="333"/>
      <c r="G6" s="333"/>
      <c r="H6" s="333"/>
      <c r="I6" s="334"/>
      <c r="J6" s="337"/>
      <c r="K6" s="338"/>
      <c r="L6" s="341"/>
      <c r="M6" s="342"/>
      <c r="N6" s="341"/>
      <c r="O6" s="342"/>
      <c r="P6" s="53"/>
    </row>
    <row r="7" spans="1:19" ht="15" customHeight="1" x14ac:dyDescent="0.2">
      <c r="A7" s="53"/>
      <c r="B7" s="299" t="s">
        <v>117</v>
      </c>
      <c r="C7" s="300"/>
      <c r="D7" s="300"/>
      <c r="E7" s="300"/>
      <c r="F7" s="300"/>
      <c r="G7" s="300"/>
      <c r="H7" s="300"/>
      <c r="I7" s="301"/>
      <c r="J7" s="33"/>
      <c r="K7" s="248" t="str">
        <f>IF(J7="X", "Poor", "")</f>
        <v/>
      </c>
      <c r="L7" s="33"/>
      <c r="M7" s="248" t="str">
        <f>IF(L7="X", "STOP", "")</f>
        <v/>
      </c>
      <c r="N7" s="33"/>
      <c r="O7" s="248" t="str">
        <f>IF(N7="X", "Poor", "")</f>
        <v/>
      </c>
      <c r="P7" s="53"/>
    </row>
    <row r="8" spans="1:19" ht="14.25" customHeight="1" x14ac:dyDescent="0.2">
      <c r="A8" s="53"/>
      <c r="B8" s="302"/>
      <c r="C8" s="303"/>
      <c r="D8" s="303"/>
      <c r="E8" s="303"/>
      <c r="F8" s="303"/>
      <c r="G8" s="303"/>
      <c r="H8" s="303"/>
      <c r="I8" s="304"/>
      <c r="J8" s="13"/>
      <c r="K8" s="249"/>
      <c r="L8" s="13"/>
      <c r="M8" s="249"/>
      <c r="N8" s="13"/>
      <c r="O8" s="249"/>
      <c r="P8" s="53"/>
      <c r="Q8" s="6" t="str">
        <f>IF(J7="X", "Poor", "0")</f>
        <v>0</v>
      </c>
      <c r="R8" s="6" t="str">
        <f>IF(L7="X", "STOP", "0")</f>
        <v>0</v>
      </c>
      <c r="S8" s="6" t="str">
        <f>IF(N7="X", "Poor", "0")</f>
        <v>0</v>
      </c>
    </row>
    <row r="9" spans="1:19" ht="14.25" customHeight="1" x14ac:dyDescent="0.2">
      <c r="A9" s="53"/>
      <c r="B9" s="302"/>
      <c r="C9" s="303"/>
      <c r="D9" s="303"/>
      <c r="E9" s="303"/>
      <c r="F9" s="303"/>
      <c r="G9" s="303"/>
      <c r="H9" s="303"/>
      <c r="I9" s="304"/>
      <c r="J9" s="13"/>
      <c r="K9" s="249"/>
      <c r="L9" s="13"/>
      <c r="M9" s="249"/>
      <c r="N9" s="13"/>
      <c r="O9" s="249"/>
      <c r="P9" s="53"/>
      <c r="Q9" s="6" t="str">
        <f>IF(J11="X", "0.20", "0")</f>
        <v>0</v>
      </c>
      <c r="R9" s="6" t="str">
        <f>IF(L11="X", "0.20", "0")</f>
        <v>0</v>
      </c>
      <c r="S9" s="6" t="str">
        <f>IF(N11="X", "0.20", "0")</f>
        <v>0</v>
      </c>
    </row>
    <row r="10" spans="1:19" ht="9.75" customHeight="1" x14ac:dyDescent="0.2">
      <c r="A10" s="53"/>
      <c r="B10" s="319"/>
      <c r="C10" s="320"/>
      <c r="D10" s="320"/>
      <c r="E10" s="320"/>
      <c r="F10" s="320"/>
      <c r="G10" s="320"/>
      <c r="H10" s="320"/>
      <c r="I10" s="321"/>
      <c r="J10" s="17"/>
      <c r="K10" s="258"/>
      <c r="L10" s="17"/>
      <c r="M10" s="258"/>
      <c r="N10" s="17"/>
      <c r="O10" s="258"/>
      <c r="P10" s="53"/>
      <c r="Q10" s="6" t="str">
        <f>IF(J22="X", "0.50", "0")</f>
        <v>0</v>
      </c>
      <c r="R10" s="6" t="str">
        <f>IF(L22="X", "0.50", "0")</f>
        <v>0</v>
      </c>
      <c r="S10" s="6" t="str">
        <f>IF(N22="X", "0.50", "0")</f>
        <v>0</v>
      </c>
    </row>
    <row r="11" spans="1:19" ht="14.25" customHeight="1" x14ac:dyDescent="0.2">
      <c r="A11" s="53"/>
      <c r="B11" s="322" t="s">
        <v>116</v>
      </c>
      <c r="C11" s="323"/>
      <c r="D11" s="323"/>
      <c r="E11" s="323"/>
      <c r="F11" s="323"/>
      <c r="G11" s="323"/>
      <c r="H11" s="323"/>
      <c r="I11" s="323"/>
      <c r="J11" s="33"/>
      <c r="K11" s="248" t="str">
        <f>IF(J11="X", "0.20", "")</f>
        <v/>
      </c>
      <c r="L11" s="33"/>
      <c r="M11" s="248" t="str">
        <f>IF(L11="X", "0.20", "")</f>
        <v/>
      </c>
      <c r="N11" s="33"/>
      <c r="O11" s="248" t="str">
        <f>IF(N11="X", "0.20", "")</f>
        <v/>
      </c>
      <c r="P11" s="53"/>
      <c r="Q11" s="6" t="str">
        <f>IF(J24="X", "0.70", "0")</f>
        <v>0</v>
      </c>
      <c r="R11" s="6" t="str">
        <f>IF(L24="X", "0.70", "0")</f>
        <v>0</v>
      </c>
      <c r="S11" s="6" t="str">
        <f>IF(N24="X", "0.70", "0")</f>
        <v>0</v>
      </c>
    </row>
    <row r="12" spans="1:19" x14ac:dyDescent="0.2">
      <c r="A12" s="53"/>
      <c r="B12" s="324"/>
      <c r="C12" s="325"/>
      <c r="D12" s="325"/>
      <c r="E12" s="325"/>
      <c r="F12" s="325"/>
      <c r="G12" s="325"/>
      <c r="H12" s="325"/>
      <c r="I12" s="325"/>
      <c r="J12" s="13"/>
      <c r="K12" s="249"/>
      <c r="L12" s="13"/>
      <c r="M12" s="249"/>
      <c r="N12" s="13"/>
      <c r="O12" s="249"/>
      <c r="P12" s="53"/>
      <c r="Q12" s="6" t="str">
        <f>IF(J29="X", "0.80", "0")</f>
        <v>0</v>
      </c>
      <c r="R12" s="6" t="str">
        <f>IF(L29="X", "0.80", "0")</f>
        <v>0</v>
      </c>
      <c r="S12" s="6" t="str">
        <f>IF(N29="X", "0.80", "0")</f>
        <v>0</v>
      </c>
    </row>
    <row r="13" spans="1:19" x14ac:dyDescent="0.2">
      <c r="A13" s="53"/>
      <c r="B13" s="324"/>
      <c r="C13" s="325"/>
      <c r="D13" s="325"/>
      <c r="E13" s="325"/>
      <c r="F13" s="325"/>
      <c r="G13" s="325"/>
      <c r="H13" s="325"/>
      <c r="I13" s="325"/>
      <c r="J13" s="13"/>
      <c r="K13" s="249"/>
      <c r="L13" s="13"/>
      <c r="M13" s="249"/>
      <c r="N13" s="13"/>
      <c r="O13" s="249"/>
      <c r="P13" s="53"/>
      <c r="Q13" s="6" t="str">
        <f>IF(J31="X", "0.90", "0")</f>
        <v>0</v>
      </c>
      <c r="R13" s="6" t="str">
        <f>IF(L31="X", "0.90", "0")</f>
        <v>0</v>
      </c>
      <c r="S13" s="6" t="str">
        <f>IF(N31="X", "0.90", "0")</f>
        <v>0</v>
      </c>
    </row>
    <row r="14" spans="1:19" x14ac:dyDescent="0.2">
      <c r="A14" s="53"/>
      <c r="B14" s="326"/>
      <c r="C14" s="327"/>
      <c r="D14" s="327"/>
      <c r="E14" s="327"/>
      <c r="F14" s="327"/>
      <c r="G14" s="327"/>
      <c r="H14" s="327"/>
      <c r="I14" s="327"/>
      <c r="J14" s="17"/>
      <c r="K14" s="258"/>
      <c r="L14" s="17"/>
      <c r="M14" s="258"/>
      <c r="N14" s="17"/>
      <c r="O14" s="258"/>
      <c r="P14" s="53"/>
      <c r="Q14" s="6" t="str">
        <f>IF(J33="X", "1.00", "0")</f>
        <v>0</v>
      </c>
      <c r="R14" s="6" t="str">
        <f>IF(L33="X", "1.00", "0")</f>
        <v>0</v>
      </c>
      <c r="S14" s="6" t="str">
        <f>IF(N33="X", "1.00", "0")</f>
        <v>0</v>
      </c>
    </row>
    <row r="15" spans="1:19" ht="14.25" customHeight="1" x14ac:dyDescent="0.25">
      <c r="A15" s="71"/>
      <c r="B15" s="305" t="s">
        <v>118</v>
      </c>
      <c r="C15" s="213"/>
      <c r="D15" s="213"/>
      <c r="E15" s="213"/>
      <c r="F15" s="213"/>
      <c r="G15" s="213"/>
      <c r="H15" s="213"/>
      <c r="I15" s="214"/>
      <c r="J15" s="72"/>
      <c r="K15" s="73"/>
      <c r="L15" s="30"/>
      <c r="M15" s="73"/>
      <c r="N15" s="30"/>
      <c r="O15" s="74"/>
      <c r="P15" s="71"/>
      <c r="Q15" s="6">
        <f>Q9+Q10+Q11+Q12+Q13+Q14</f>
        <v>0</v>
      </c>
      <c r="R15" s="6">
        <f t="shared" ref="R15:S15" si="0">R9+R10+R11+R12+R13+R14</f>
        <v>0</v>
      </c>
      <c r="S15" s="6">
        <f t="shared" si="0"/>
        <v>0</v>
      </c>
    </row>
    <row r="16" spans="1:19" x14ac:dyDescent="0.25">
      <c r="A16" s="71"/>
      <c r="B16" s="328"/>
      <c r="C16" s="215"/>
      <c r="D16" s="215"/>
      <c r="E16" s="215"/>
      <c r="F16" s="215"/>
      <c r="G16" s="215"/>
      <c r="H16" s="215"/>
      <c r="I16" s="216"/>
      <c r="J16" s="13"/>
      <c r="K16" s="53"/>
      <c r="L16" s="75"/>
      <c r="M16" s="53"/>
      <c r="N16" s="75"/>
      <c r="O16" s="76"/>
      <c r="P16" s="71"/>
    </row>
    <row r="17" spans="1:16" x14ac:dyDescent="0.25">
      <c r="A17" s="71"/>
      <c r="B17" s="328"/>
      <c r="C17" s="215"/>
      <c r="D17" s="215"/>
      <c r="E17" s="215"/>
      <c r="F17" s="215"/>
      <c r="G17" s="215"/>
      <c r="H17" s="215"/>
      <c r="I17" s="216"/>
      <c r="J17" s="13"/>
      <c r="K17" s="53"/>
      <c r="L17" s="75"/>
      <c r="M17" s="53"/>
      <c r="N17" s="75"/>
      <c r="O17" s="76"/>
      <c r="P17" s="71"/>
    </row>
    <row r="18" spans="1:16" x14ac:dyDescent="0.25">
      <c r="A18" s="71"/>
      <c r="B18" s="328"/>
      <c r="C18" s="215"/>
      <c r="D18" s="215"/>
      <c r="E18" s="215"/>
      <c r="F18" s="215"/>
      <c r="G18" s="215"/>
      <c r="H18" s="215"/>
      <c r="I18" s="216"/>
      <c r="J18" s="13"/>
      <c r="K18" s="53"/>
      <c r="L18" s="75"/>
      <c r="M18" s="53"/>
      <c r="N18" s="75"/>
      <c r="O18" s="76"/>
      <c r="P18" s="71"/>
    </row>
    <row r="19" spans="1:16" x14ac:dyDescent="0.25">
      <c r="A19" s="71"/>
      <c r="B19" s="328"/>
      <c r="C19" s="215"/>
      <c r="D19" s="215"/>
      <c r="E19" s="215"/>
      <c r="F19" s="215"/>
      <c r="G19" s="215"/>
      <c r="H19" s="215"/>
      <c r="I19" s="216"/>
      <c r="J19" s="13"/>
      <c r="K19" s="53"/>
      <c r="L19" s="75"/>
      <c r="M19" s="53"/>
      <c r="N19" s="75"/>
      <c r="O19" s="76"/>
      <c r="P19" s="71"/>
    </row>
    <row r="20" spans="1:16" x14ac:dyDescent="0.25">
      <c r="A20" s="71"/>
      <c r="B20" s="328"/>
      <c r="C20" s="215"/>
      <c r="D20" s="215"/>
      <c r="E20" s="215"/>
      <c r="F20" s="215"/>
      <c r="G20" s="215"/>
      <c r="H20" s="215"/>
      <c r="I20" s="216"/>
      <c r="J20" s="13"/>
      <c r="K20" s="53"/>
      <c r="L20" s="75"/>
      <c r="M20" s="53"/>
      <c r="N20" s="75"/>
      <c r="O20" s="76"/>
      <c r="P20" s="71"/>
    </row>
    <row r="21" spans="1:16" x14ac:dyDescent="0.25">
      <c r="A21" s="71"/>
      <c r="B21" s="328"/>
      <c r="C21" s="215"/>
      <c r="D21" s="215"/>
      <c r="E21" s="215"/>
      <c r="F21" s="215"/>
      <c r="G21" s="215"/>
      <c r="H21" s="215"/>
      <c r="I21" s="216"/>
      <c r="J21" s="13"/>
      <c r="K21" s="53"/>
      <c r="L21" s="75"/>
      <c r="M21" s="53"/>
      <c r="N21" s="75"/>
      <c r="O21" s="76"/>
      <c r="P21" s="71"/>
    </row>
    <row r="22" spans="1:16" ht="15" customHeight="1" x14ac:dyDescent="0.2">
      <c r="A22" s="53"/>
      <c r="B22" s="308" t="s">
        <v>32</v>
      </c>
      <c r="C22" s="309"/>
      <c r="D22" s="309"/>
      <c r="E22" s="309"/>
      <c r="F22" s="309"/>
      <c r="G22" s="309"/>
      <c r="H22" s="309"/>
      <c r="I22" s="310"/>
      <c r="J22" s="33"/>
      <c r="K22" s="311" t="str">
        <f>IF(J22="X", "0.50", "")</f>
        <v/>
      </c>
      <c r="L22" s="33"/>
      <c r="M22" s="311" t="str">
        <f>IF(L22="X", "0.50", "")</f>
        <v/>
      </c>
      <c r="N22" s="33"/>
      <c r="O22" s="311" t="str">
        <f>IF(N22="X", "0.50", "")</f>
        <v/>
      </c>
      <c r="P22" s="53"/>
    </row>
    <row r="23" spans="1:16" ht="14.25" customHeight="1" x14ac:dyDescent="0.2">
      <c r="A23" s="53"/>
      <c r="B23" s="308"/>
      <c r="C23" s="309"/>
      <c r="D23" s="309"/>
      <c r="E23" s="309"/>
      <c r="F23" s="309"/>
      <c r="G23" s="309"/>
      <c r="H23" s="309"/>
      <c r="I23" s="310"/>
      <c r="J23" s="77"/>
      <c r="K23" s="312"/>
      <c r="L23" s="77"/>
      <c r="M23" s="312"/>
      <c r="N23" s="77"/>
      <c r="O23" s="312"/>
      <c r="P23" s="53"/>
    </row>
    <row r="24" spans="1:16" ht="15" customHeight="1" x14ac:dyDescent="0.2">
      <c r="A24" s="53"/>
      <c r="B24" s="313" t="s">
        <v>33</v>
      </c>
      <c r="C24" s="314"/>
      <c r="D24" s="314"/>
      <c r="E24" s="314"/>
      <c r="F24" s="314"/>
      <c r="G24" s="314"/>
      <c r="H24" s="314"/>
      <c r="I24" s="315"/>
      <c r="J24" s="33"/>
      <c r="K24" s="248" t="str">
        <f>IF(J24="X", "0.70", "")</f>
        <v/>
      </c>
      <c r="L24" s="33"/>
      <c r="M24" s="248" t="str">
        <f>IF(L24="X", "0.70", "")</f>
        <v/>
      </c>
      <c r="N24" s="33"/>
      <c r="O24" s="248" t="str">
        <f>IF(N24="X", "0.70", "")</f>
        <v/>
      </c>
      <c r="P24" s="53"/>
    </row>
    <row r="25" spans="1:16" x14ac:dyDescent="0.2">
      <c r="A25" s="53"/>
      <c r="B25" s="313"/>
      <c r="C25" s="314"/>
      <c r="D25" s="314"/>
      <c r="E25" s="314"/>
      <c r="F25" s="314"/>
      <c r="G25" s="314"/>
      <c r="H25" s="314"/>
      <c r="I25" s="315"/>
      <c r="J25" s="17"/>
      <c r="K25" s="258"/>
      <c r="L25" s="17"/>
      <c r="M25" s="258"/>
      <c r="N25" s="17"/>
      <c r="O25" s="258"/>
      <c r="P25" s="53"/>
    </row>
    <row r="26" spans="1:16" ht="15" customHeight="1" x14ac:dyDescent="0.25">
      <c r="A26" s="71"/>
      <c r="B26" s="299" t="s">
        <v>30</v>
      </c>
      <c r="C26" s="300"/>
      <c r="D26" s="300"/>
      <c r="E26" s="300"/>
      <c r="F26" s="300"/>
      <c r="G26" s="300"/>
      <c r="H26" s="300"/>
      <c r="I26" s="301"/>
      <c r="J26" s="30"/>
      <c r="K26" s="73"/>
      <c r="L26" s="30"/>
      <c r="M26" s="73"/>
      <c r="N26" s="30"/>
      <c r="O26" s="74"/>
      <c r="P26" s="71"/>
    </row>
    <row r="27" spans="1:16" ht="15" customHeight="1" x14ac:dyDescent="0.25">
      <c r="A27" s="71"/>
      <c r="B27" s="302"/>
      <c r="C27" s="303"/>
      <c r="D27" s="303"/>
      <c r="E27" s="303"/>
      <c r="F27" s="303"/>
      <c r="G27" s="303"/>
      <c r="H27" s="303"/>
      <c r="I27" s="304"/>
      <c r="J27" s="75"/>
      <c r="K27" s="53"/>
      <c r="L27" s="75"/>
      <c r="M27" s="53"/>
      <c r="N27" s="75"/>
      <c r="O27" s="76"/>
      <c r="P27" s="71"/>
    </row>
    <row r="28" spans="1:16" ht="15" customHeight="1" x14ac:dyDescent="0.25">
      <c r="A28" s="71"/>
      <c r="B28" s="302"/>
      <c r="C28" s="303"/>
      <c r="D28" s="303"/>
      <c r="E28" s="303"/>
      <c r="F28" s="303"/>
      <c r="G28" s="303"/>
      <c r="H28" s="303"/>
      <c r="I28" s="304"/>
      <c r="J28" s="75"/>
      <c r="K28" s="53"/>
      <c r="L28" s="75"/>
      <c r="M28" s="53"/>
      <c r="N28" s="75"/>
      <c r="O28" s="76"/>
      <c r="P28" s="71"/>
    </row>
    <row r="29" spans="1:16" x14ac:dyDescent="0.2">
      <c r="A29" s="53"/>
      <c r="B29" s="308" t="s">
        <v>34</v>
      </c>
      <c r="C29" s="309"/>
      <c r="D29" s="309"/>
      <c r="E29" s="309"/>
      <c r="F29" s="309"/>
      <c r="G29" s="309"/>
      <c r="H29" s="309"/>
      <c r="I29" s="310"/>
      <c r="J29" s="69"/>
      <c r="K29" s="311" t="str">
        <f>IF(J29="X", "0.80", "")</f>
        <v/>
      </c>
      <c r="L29" s="33"/>
      <c r="M29" s="311" t="str">
        <f>IF(L29="X", "0.80", "")</f>
        <v/>
      </c>
      <c r="N29" s="33"/>
      <c r="O29" s="311" t="str">
        <f>IF(N29="X", "0.80", "")</f>
        <v/>
      </c>
      <c r="P29" s="53"/>
    </row>
    <row r="30" spans="1:16" x14ac:dyDescent="0.2">
      <c r="A30" s="53"/>
      <c r="B30" s="308"/>
      <c r="C30" s="309"/>
      <c r="D30" s="309"/>
      <c r="E30" s="309"/>
      <c r="F30" s="309"/>
      <c r="G30" s="309"/>
      <c r="H30" s="309"/>
      <c r="I30" s="310"/>
      <c r="J30" s="78"/>
      <c r="K30" s="312"/>
      <c r="L30" s="77"/>
      <c r="M30" s="312"/>
      <c r="N30" s="77"/>
      <c r="O30" s="312"/>
      <c r="P30" s="53"/>
    </row>
    <row r="31" spans="1:16" x14ac:dyDescent="0.2">
      <c r="A31" s="53"/>
      <c r="B31" s="313" t="s">
        <v>35</v>
      </c>
      <c r="C31" s="314"/>
      <c r="D31" s="314"/>
      <c r="E31" s="314"/>
      <c r="F31" s="314"/>
      <c r="G31" s="314"/>
      <c r="H31" s="314"/>
      <c r="I31" s="315"/>
      <c r="J31" s="69"/>
      <c r="K31" s="248" t="str">
        <f>IF(J31="X", "0.90", "")</f>
        <v/>
      </c>
      <c r="L31" s="33"/>
      <c r="M31" s="248" t="str">
        <f>IF(L31="X", "0.90", "")</f>
        <v/>
      </c>
      <c r="N31" s="33"/>
      <c r="O31" s="248" t="str">
        <f>IF(N31="X", "0.90", "")</f>
        <v/>
      </c>
      <c r="P31" s="53"/>
    </row>
    <row r="32" spans="1:16" x14ac:dyDescent="0.2">
      <c r="A32" s="53"/>
      <c r="B32" s="316"/>
      <c r="C32" s="317"/>
      <c r="D32" s="317"/>
      <c r="E32" s="317"/>
      <c r="F32" s="317"/>
      <c r="G32" s="317"/>
      <c r="H32" s="317"/>
      <c r="I32" s="318"/>
      <c r="J32" s="79"/>
      <c r="K32" s="258"/>
      <c r="L32" s="17"/>
      <c r="M32" s="258"/>
      <c r="N32" s="17"/>
      <c r="O32" s="258"/>
      <c r="P32" s="53"/>
    </row>
    <row r="33" spans="1:16" x14ac:dyDescent="0.2">
      <c r="A33" s="53"/>
      <c r="B33" s="305" t="s">
        <v>31</v>
      </c>
      <c r="C33" s="213"/>
      <c r="D33" s="213"/>
      <c r="E33" s="213"/>
      <c r="F33" s="213"/>
      <c r="G33" s="213"/>
      <c r="H33" s="213"/>
      <c r="I33" s="213"/>
      <c r="J33" s="33"/>
      <c r="K33" s="248" t="str">
        <f>IF(J33="X", "1.00", "")</f>
        <v/>
      </c>
      <c r="L33" s="33"/>
      <c r="M33" s="248" t="str">
        <f>IF(L33="X", "1.00", "")</f>
        <v/>
      </c>
      <c r="N33" s="33"/>
      <c r="O33" s="248" t="str">
        <f>IF(N33="X", "1.00", "")</f>
        <v/>
      </c>
      <c r="P33" s="53"/>
    </row>
    <row r="34" spans="1:16" x14ac:dyDescent="0.2">
      <c r="A34" s="53"/>
      <c r="B34" s="306"/>
      <c r="C34" s="307"/>
      <c r="D34" s="307"/>
      <c r="E34" s="307"/>
      <c r="F34" s="307"/>
      <c r="G34" s="307"/>
      <c r="H34" s="307"/>
      <c r="I34" s="307"/>
      <c r="J34" s="17"/>
      <c r="K34" s="258"/>
      <c r="L34" s="17"/>
      <c r="M34" s="258"/>
      <c r="N34" s="17"/>
      <c r="O34" s="258"/>
      <c r="P34" s="53"/>
    </row>
    <row r="35" spans="1:16" x14ac:dyDescent="0.25">
      <c r="B35" s="5"/>
      <c r="C35" s="5"/>
      <c r="D35" s="5"/>
      <c r="E35" s="5"/>
      <c r="F35" s="5"/>
      <c r="G35" s="5"/>
      <c r="H35" s="5"/>
      <c r="I35" s="5"/>
      <c r="J35" s="5"/>
      <c r="K35" s="70"/>
      <c r="L35" s="5"/>
      <c r="M35" s="70"/>
      <c r="N35" s="5"/>
      <c r="O35" s="70"/>
    </row>
    <row r="36" spans="1:16" hidden="1" x14ac:dyDescent="0.25">
      <c r="B36" s="5"/>
      <c r="C36" s="5"/>
      <c r="D36" s="5"/>
      <c r="E36" s="5"/>
      <c r="F36" s="5"/>
      <c r="G36" s="5"/>
      <c r="H36" s="5"/>
      <c r="I36" s="5"/>
      <c r="J36" s="5"/>
      <c r="K36" s="70"/>
      <c r="L36" s="5"/>
      <c r="M36" s="70"/>
      <c r="N36" s="5"/>
      <c r="O36" s="70"/>
    </row>
  </sheetData>
  <sheetProtection algorithmName="SHA-512" hashValue="LJxjgMoePPDpopPbSBXVZtr9KMhSXdWNUCBgulalxhmLajaesOxo00tAg9MUQdMXGQi5BIbDgFuwWm2/jl+q/w==" saltValue="OuzTH9exDCYVnx8N81DuQQ==" spinCount="100000" sheet="1" selectLockedCells="1"/>
  <mergeCells count="35">
    <mergeCell ref="B7:I10"/>
    <mergeCell ref="B11:I14"/>
    <mergeCell ref="B15:I21"/>
    <mergeCell ref="B2:O3"/>
    <mergeCell ref="B5:I6"/>
    <mergeCell ref="J5:K6"/>
    <mergeCell ref="L5:M6"/>
    <mergeCell ref="N5:O6"/>
    <mergeCell ref="K7:K10"/>
    <mergeCell ref="M7:M10"/>
    <mergeCell ref="O7:O10"/>
    <mergeCell ref="K11:K14"/>
    <mergeCell ref="M11:M14"/>
    <mergeCell ref="O11:O14"/>
    <mergeCell ref="B22:I23"/>
    <mergeCell ref="B24:I25"/>
    <mergeCell ref="K22:K23"/>
    <mergeCell ref="M22:M23"/>
    <mergeCell ref="O22:O23"/>
    <mergeCell ref="K24:K25"/>
    <mergeCell ref="M24:M25"/>
    <mergeCell ref="O24:O25"/>
    <mergeCell ref="B26:I28"/>
    <mergeCell ref="B33:I34"/>
    <mergeCell ref="K33:K34"/>
    <mergeCell ref="M33:M34"/>
    <mergeCell ref="O33:O34"/>
    <mergeCell ref="B29:I30"/>
    <mergeCell ref="K29:K30"/>
    <mergeCell ref="M29:M30"/>
    <mergeCell ref="O29:O30"/>
    <mergeCell ref="B31:I32"/>
    <mergeCell ref="K31:K32"/>
    <mergeCell ref="M31:M32"/>
    <mergeCell ref="O31:O32"/>
  </mergeCells>
  <pageMargins left="0.25" right="0.25" top="0.75" bottom="0.75" header="0.3" footer="0.3"/>
  <pageSetup scale="98" orientation="landscape" horizontalDpi="4294967293" verticalDpi="4294967293" r:id="rId1"/>
  <headerFooter>
    <oddHeader>&amp;L&amp;"Arial,Regular"&amp;10USDA - Natural Resources Conservation Service&amp;R&amp;"Arial,Regular"&amp;10September 2018</oddHeader>
    <oddFooter>&amp;L&amp;"Arial,Regular"&amp;8Mark appropriate boxes with "X" - complete standard approach pages 1 to 4&amp;R&amp;"Arial,Regular"&amp;10WCP WHEG standard approach, page 2 of 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31"/>
  <sheetViews>
    <sheetView showRowColHeaders="0" zoomScaleNormal="100" workbookViewId="0">
      <selection activeCell="G11" sqref="G11:J11"/>
    </sheetView>
  </sheetViews>
  <sheetFormatPr defaultColWidth="0" defaultRowHeight="15" zeroHeight="1" x14ac:dyDescent="0.25"/>
  <cols>
    <col min="1" max="1" width="2.28515625" style="1" customWidth="1"/>
    <col min="2" max="2" width="4.7109375" customWidth="1"/>
    <col min="3" max="3" width="19.42578125" customWidth="1"/>
    <col min="4" max="4" width="3.7109375" customWidth="1"/>
    <col min="5" max="5" width="6.85546875" customWidth="1"/>
    <col min="6" max="6" width="4.42578125" customWidth="1"/>
    <col min="7" max="7" width="6.85546875" customWidth="1"/>
    <col min="8" max="8" width="3.140625" customWidth="1"/>
    <col min="9" max="9" width="0.5703125" customWidth="1"/>
    <col min="10" max="10" width="6.85546875" customWidth="1"/>
    <col min="11" max="11" width="3.7109375" customWidth="1"/>
    <col min="12" max="12" width="6.85546875" customWidth="1"/>
    <col min="13" max="13" width="4.5703125" customWidth="1"/>
    <col min="14" max="14" width="6.85546875" customWidth="1"/>
    <col min="15" max="15" width="3.7109375" customWidth="1"/>
    <col min="16" max="16" width="7" customWidth="1"/>
    <col min="17" max="17" width="3.7109375" customWidth="1"/>
    <col min="18" max="18" width="7" customWidth="1"/>
    <col min="19" max="19" width="4.42578125" customWidth="1"/>
    <col min="20" max="20" width="3.140625" customWidth="1"/>
    <col min="21" max="21" width="3.85546875" customWidth="1"/>
    <col min="22" max="22" width="3.7109375" customWidth="1"/>
    <col min="23" max="23" width="3.140625" customWidth="1"/>
    <col min="24" max="25" width="3.85546875" customWidth="1"/>
    <col min="26" max="26" width="5.140625" customWidth="1"/>
    <col min="27" max="27" width="1.5703125" style="1" customWidth="1"/>
    <col min="28" max="28" width="7.5703125" hidden="1" customWidth="1"/>
    <col min="29" max="16384" width="9.140625" hidden="1"/>
  </cols>
  <sheetData>
    <row r="1" spans="1:28" s="1" customFormat="1" ht="8.1" customHeight="1" x14ac:dyDescent="0.25">
      <c r="A1" s="87"/>
      <c r="B1" s="87"/>
      <c r="C1" s="87"/>
      <c r="D1" s="87"/>
      <c r="E1" s="87"/>
      <c r="F1" s="87"/>
      <c r="G1" s="87"/>
      <c r="H1" s="87"/>
      <c r="I1" s="87"/>
      <c r="J1" s="87"/>
      <c r="K1" s="87"/>
      <c r="L1" s="87"/>
      <c r="M1" s="87"/>
      <c r="N1" s="87"/>
      <c r="O1" s="87"/>
      <c r="P1" s="87"/>
      <c r="Q1" s="87"/>
      <c r="R1" s="87"/>
      <c r="S1" s="87"/>
      <c r="T1" s="87"/>
      <c r="U1" s="87"/>
      <c r="V1" s="87"/>
      <c r="W1" s="87"/>
      <c r="X1" s="87"/>
      <c r="Y1" s="87"/>
      <c r="Z1" s="87"/>
      <c r="AA1" s="87"/>
    </row>
    <row r="2" spans="1:28" ht="15" customHeight="1" x14ac:dyDescent="0.25">
      <c r="A2" s="87"/>
      <c r="B2" s="229" t="s">
        <v>19</v>
      </c>
      <c r="C2" s="230"/>
      <c r="D2" s="230"/>
      <c r="E2" s="230"/>
      <c r="F2" s="230"/>
      <c r="G2" s="230"/>
      <c r="H2" s="230"/>
      <c r="I2" s="230"/>
      <c r="J2" s="230"/>
      <c r="K2" s="230"/>
      <c r="L2" s="230"/>
      <c r="M2" s="230"/>
      <c r="N2" s="230"/>
      <c r="O2" s="230"/>
      <c r="P2" s="230"/>
      <c r="Q2" s="230"/>
      <c r="R2" s="230"/>
      <c r="S2" s="230"/>
      <c r="T2" s="230"/>
      <c r="U2" s="230"/>
      <c r="V2" s="230"/>
      <c r="W2" s="230"/>
      <c r="X2" s="230"/>
      <c r="Y2" s="230"/>
      <c r="Z2" s="231"/>
      <c r="AA2" s="88"/>
    </row>
    <row r="3" spans="1:28" ht="15" customHeight="1" x14ac:dyDescent="0.25">
      <c r="A3" s="87"/>
      <c r="B3" s="232"/>
      <c r="C3" s="233"/>
      <c r="D3" s="233"/>
      <c r="E3" s="233"/>
      <c r="F3" s="233"/>
      <c r="G3" s="233"/>
      <c r="H3" s="233"/>
      <c r="I3" s="233"/>
      <c r="J3" s="233"/>
      <c r="K3" s="233"/>
      <c r="L3" s="233"/>
      <c r="M3" s="233"/>
      <c r="N3" s="233"/>
      <c r="O3" s="233"/>
      <c r="P3" s="233"/>
      <c r="Q3" s="233"/>
      <c r="R3" s="233"/>
      <c r="S3" s="233"/>
      <c r="T3" s="233"/>
      <c r="U3" s="233"/>
      <c r="V3" s="233"/>
      <c r="W3" s="233"/>
      <c r="X3" s="233"/>
      <c r="Y3" s="233"/>
      <c r="Z3" s="234"/>
      <c r="AA3" s="88"/>
    </row>
    <row r="4" spans="1:28" s="2" customFormat="1" ht="6" customHeight="1" x14ac:dyDescent="0.25">
      <c r="A4" s="118"/>
      <c r="B4" s="39"/>
      <c r="C4" s="39"/>
      <c r="D4" s="39"/>
      <c r="E4" s="39"/>
      <c r="F4" s="39"/>
      <c r="G4" s="39"/>
      <c r="H4" s="39"/>
      <c r="I4" s="39"/>
      <c r="J4" s="39"/>
      <c r="K4" s="39"/>
      <c r="L4" s="39"/>
      <c r="M4" s="39"/>
      <c r="N4" s="39"/>
      <c r="O4" s="39"/>
      <c r="P4" s="39"/>
      <c r="Q4" s="39"/>
      <c r="R4" s="39"/>
      <c r="S4" s="39"/>
      <c r="T4" s="39"/>
      <c r="U4" s="39"/>
      <c r="V4" s="39"/>
      <c r="W4" s="39"/>
      <c r="X4" s="39"/>
      <c r="Y4" s="39"/>
      <c r="Z4" s="39"/>
      <c r="AA4" s="88"/>
    </row>
    <row r="5" spans="1:28" ht="15.75" customHeight="1" x14ac:dyDescent="0.25">
      <c r="A5" s="87"/>
      <c r="B5" s="385" t="s">
        <v>127</v>
      </c>
      <c r="C5" s="386"/>
      <c r="D5" s="386"/>
      <c r="E5" s="386"/>
      <c r="F5" s="386"/>
      <c r="G5" s="386"/>
      <c r="H5" s="386"/>
      <c r="I5" s="386"/>
      <c r="J5" s="386"/>
      <c r="K5" s="386"/>
      <c r="L5" s="386"/>
      <c r="M5" s="386"/>
      <c r="N5" s="386"/>
      <c r="O5" s="386"/>
      <c r="P5" s="386"/>
      <c r="Q5" s="386"/>
      <c r="R5" s="386"/>
      <c r="S5" s="386"/>
      <c r="T5" s="386"/>
      <c r="U5" s="386"/>
      <c r="V5" s="386"/>
      <c r="W5" s="386"/>
      <c r="X5" s="386"/>
      <c r="Y5" s="386"/>
      <c r="Z5" s="387"/>
      <c r="AA5" s="89"/>
    </row>
    <row r="6" spans="1:28" ht="15" customHeight="1" x14ac:dyDescent="0.25">
      <c r="A6" s="87"/>
      <c r="B6" s="388"/>
      <c r="C6" s="389"/>
      <c r="D6" s="389"/>
      <c r="E6" s="389"/>
      <c r="F6" s="389"/>
      <c r="G6" s="389"/>
      <c r="H6" s="389"/>
      <c r="I6" s="389"/>
      <c r="J6" s="389"/>
      <c r="K6" s="389"/>
      <c r="L6" s="389"/>
      <c r="M6" s="389"/>
      <c r="N6" s="389"/>
      <c r="O6" s="389"/>
      <c r="P6" s="389"/>
      <c r="Q6" s="389"/>
      <c r="R6" s="389"/>
      <c r="S6" s="389"/>
      <c r="T6" s="389"/>
      <c r="U6" s="389"/>
      <c r="V6" s="389"/>
      <c r="W6" s="389"/>
      <c r="X6" s="389"/>
      <c r="Y6" s="389"/>
      <c r="Z6" s="390"/>
      <c r="AA6" s="89"/>
    </row>
    <row r="7" spans="1:28" ht="15" customHeight="1" x14ac:dyDescent="0.25">
      <c r="A7" s="87"/>
      <c r="B7" s="388"/>
      <c r="C7" s="389"/>
      <c r="D7" s="389"/>
      <c r="E7" s="389"/>
      <c r="F7" s="389"/>
      <c r="G7" s="389"/>
      <c r="H7" s="389"/>
      <c r="I7" s="389"/>
      <c r="J7" s="389"/>
      <c r="K7" s="389"/>
      <c r="L7" s="389"/>
      <c r="M7" s="389"/>
      <c r="N7" s="389"/>
      <c r="O7" s="389"/>
      <c r="P7" s="389"/>
      <c r="Q7" s="389"/>
      <c r="R7" s="389"/>
      <c r="S7" s="389"/>
      <c r="T7" s="389"/>
      <c r="U7" s="389"/>
      <c r="V7" s="389"/>
      <c r="W7" s="389"/>
      <c r="X7" s="389"/>
      <c r="Y7" s="389"/>
      <c r="Z7" s="390"/>
      <c r="AA7" s="89"/>
    </row>
    <row r="8" spans="1:28" ht="15" customHeight="1" x14ac:dyDescent="0.25">
      <c r="A8" s="87"/>
      <c r="B8" s="388"/>
      <c r="C8" s="389"/>
      <c r="D8" s="389"/>
      <c r="E8" s="389"/>
      <c r="F8" s="389"/>
      <c r="G8" s="389"/>
      <c r="H8" s="389"/>
      <c r="I8" s="389"/>
      <c r="J8" s="389"/>
      <c r="K8" s="389"/>
      <c r="L8" s="389"/>
      <c r="M8" s="389"/>
      <c r="N8" s="389"/>
      <c r="O8" s="389"/>
      <c r="P8" s="389"/>
      <c r="Q8" s="389"/>
      <c r="R8" s="389"/>
      <c r="S8" s="389"/>
      <c r="T8" s="389"/>
      <c r="U8" s="389"/>
      <c r="V8" s="389"/>
      <c r="W8" s="389"/>
      <c r="X8" s="389"/>
      <c r="Y8" s="389"/>
      <c r="Z8" s="390"/>
      <c r="AA8" s="89"/>
    </row>
    <row r="9" spans="1:28" ht="15" customHeight="1" x14ac:dyDescent="0.25">
      <c r="A9" s="87"/>
      <c r="B9" s="391"/>
      <c r="C9" s="392"/>
      <c r="D9" s="392"/>
      <c r="E9" s="392"/>
      <c r="F9" s="392"/>
      <c r="G9" s="392"/>
      <c r="H9" s="392"/>
      <c r="I9" s="392"/>
      <c r="J9" s="392"/>
      <c r="K9" s="392"/>
      <c r="L9" s="392"/>
      <c r="M9" s="392"/>
      <c r="N9" s="392"/>
      <c r="O9" s="392"/>
      <c r="P9" s="392"/>
      <c r="Q9" s="392"/>
      <c r="R9" s="392"/>
      <c r="S9" s="392"/>
      <c r="T9" s="392"/>
      <c r="U9" s="392"/>
      <c r="V9" s="392"/>
      <c r="W9" s="392"/>
      <c r="X9" s="392"/>
      <c r="Y9" s="392"/>
      <c r="Z9" s="393"/>
      <c r="AA9" s="89"/>
    </row>
    <row r="10" spans="1:28" ht="6" hidden="1" customHeight="1" x14ac:dyDescent="0.25">
      <c r="A10" s="87"/>
      <c r="B10" s="90"/>
      <c r="C10" s="91"/>
      <c r="D10" s="92"/>
      <c r="E10" s="92"/>
      <c r="F10" s="92"/>
      <c r="G10" s="92"/>
      <c r="H10" s="92"/>
      <c r="I10" s="92"/>
      <c r="J10" s="92"/>
      <c r="K10" s="92"/>
      <c r="L10" s="92"/>
      <c r="M10" s="92"/>
      <c r="N10" s="92"/>
      <c r="O10" s="92"/>
      <c r="P10" s="92"/>
      <c r="Q10" s="92"/>
      <c r="R10" s="92"/>
      <c r="S10" s="92"/>
      <c r="T10" s="92"/>
      <c r="U10" s="92"/>
      <c r="V10" s="92"/>
      <c r="W10" s="92"/>
      <c r="X10" s="92"/>
      <c r="Y10" s="93"/>
      <c r="Z10" s="94"/>
      <c r="AA10" s="95"/>
    </row>
    <row r="11" spans="1:28" ht="15" customHeight="1" x14ac:dyDescent="0.25">
      <c r="A11" s="87"/>
      <c r="B11" s="415" t="s">
        <v>36</v>
      </c>
      <c r="C11" s="416"/>
      <c r="D11" s="406" t="s">
        <v>51</v>
      </c>
      <c r="E11" s="405"/>
      <c r="F11" s="96" t="s">
        <v>59</v>
      </c>
      <c r="G11" s="421"/>
      <c r="H11" s="421"/>
      <c r="I11" s="421"/>
      <c r="J11" s="422"/>
      <c r="K11" s="407" t="s">
        <v>37</v>
      </c>
      <c r="L11" s="408"/>
      <c r="M11" s="97" t="s">
        <v>59</v>
      </c>
      <c r="N11" s="423"/>
      <c r="O11" s="423"/>
      <c r="P11" s="424"/>
      <c r="Q11" s="404" t="s">
        <v>38</v>
      </c>
      <c r="R11" s="405"/>
      <c r="S11" s="98" t="s">
        <v>59</v>
      </c>
      <c r="T11" s="425"/>
      <c r="U11" s="425"/>
      <c r="V11" s="425"/>
      <c r="W11" s="425"/>
      <c r="X11" s="426"/>
      <c r="Y11" s="409" t="s">
        <v>58</v>
      </c>
      <c r="Z11" s="410"/>
      <c r="AA11" s="99"/>
    </row>
    <row r="12" spans="1:28" ht="15" customHeight="1" x14ac:dyDescent="0.25">
      <c r="A12" s="87"/>
      <c r="B12" s="417"/>
      <c r="C12" s="418"/>
      <c r="D12" s="100" t="s">
        <v>60</v>
      </c>
      <c r="E12" s="81"/>
      <c r="F12" s="101" t="s">
        <v>40</v>
      </c>
      <c r="G12" s="427"/>
      <c r="H12" s="427"/>
      <c r="I12" s="427"/>
      <c r="J12" s="428"/>
      <c r="K12" s="102" t="s">
        <v>60</v>
      </c>
      <c r="L12" s="81"/>
      <c r="M12" s="103" t="s">
        <v>40</v>
      </c>
      <c r="N12" s="429"/>
      <c r="O12" s="429"/>
      <c r="P12" s="430"/>
      <c r="Q12" s="102" t="s">
        <v>60</v>
      </c>
      <c r="R12" s="81"/>
      <c r="S12" s="104" t="s">
        <v>40</v>
      </c>
      <c r="T12" s="425"/>
      <c r="U12" s="425"/>
      <c r="V12" s="425"/>
      <c r="W12" s="425"/>
      <c r="X12" s="426"/>
      <c r="Y12" s="411"/>
      <c r="Z12" s="412"/>
      <c r="AA12" s="99"/>
    </row>
    <row r="13" spans="1:28" ht="25.35" customHeight="1" x14ac:dyDescent="0.25">
      <c r="A13" s="87"/>
      <c r="B13" s="419"/>
      <c r="C13" s="420"/>
      <c r="D13" s="394" t="s">
        <v>52</v>
      </c>
      <c r="E13" s="395"/>
      <c r="F13" s="395"/>
      <c r="G13" s="395"/>
      <c r="H13" s="395"/>
      <c r="I13" s="395"/>
      <c r="J13" s="396"/>
      <c r="K13" s="397" t="s">
        <v>53</v>
      </c>
      <c r="L13" s="398"/>
      <c r="M13" s="398"/>
      <c r="N13" s="398"/>
      <c r="O13" s="398"/>
      <c r="P13" s="399"/>
      <c r="Q13" s="394" t="s">
        <v>54</v>
      </c>
      <c r="R13" s="395"/>
      <c r="S13" s="395"/>
      <c r="T13" s="395"/>
      <c r="U13" s="395"/>
      <c r="V13" s="395"/>
      <c r="W13" s="395"/>
      <c r="X13" s="396"/>
      <c r="Y13" s="413"/>
      <c r="Z13" s="414"/>
      <c r="AA13" s="99"/>
    </row>
    <row r="14" spans="1:28" ht="25.35" customHeight="1" x14ac:dyDescent="0.25">
      <c r="A14" s="87"/>
      <c r="B14" s="381" t="s">
        <v>172</v>
      </c>
      <c r="C14" s="402"/>
      <c r="D14" s="400"/>
      <c r="E14" s="401"/>
      <c r="F14" s="401"/>
      <c r="G14" s="401"/>
      <c r="H14" s="401"/>
      <c r="I14" s="401"/>
      <c r="J14" s="401"/>
      <c r="K14" s="400"/>
      <c r="L14" s="401"/>
      <c r="M14" s="401"/>
      <c r="N14" s="401"/>
      <c r="O14" s="401"/>
      <c r="P14" s="403"/>
      <c r="Q14" s="400"/>
      <c r="R14" s="401"/>
      <c r="S14" s="401"/>
      <c r="T14" s="401"/>
      <c r="U14" s="401"/>
      <c r="V14" s="401"/>
      <c r="W14" s="401"/>
      <c r="X14" s="403"/>
      <c r="Y14" s="383" t="str">
        <f>IF(COUNTBLANK(D14:X14)=21,"", AVERAGE(D14,K14,Q14))</f>
        <v/>
      </c>
      <c r="Z14" s="384"/>
      <c r="AA14" s="105"/>
      <c r="AB14">
        <f>COUNTBLANK(D14:X14)</f>
        <v>21</v>
      </c>
    </row>
    <row r="15" spans="1:28" ht="25.35" customHeight="1" x14ac:dyDescent="0.25">
      <c r="A15" s="87"/>
      <c r="B15" s="381" t="s">
        <v>56</v>
      </c>
      <c r="C15" s="382"/>
      <c r="D15" s="382"/>
      <c r="E15" s="382"/>
      <c r="F15" s="382"/>
      <c r="G15" s="382"/>
      <c r="H15" s="382"/>
      <c r="I15" s="382"/>
      <c r="J15" s="382"/>
      <c r="K15" s="382"/>
      <c r="L15" s="382"/>
      <c r="M15" s="382"/>
      <c r="N15" s="106" t="s">
        <v>57</v>
      </c>
      <c r="O15" s="82"/>
      <c r="P15" s="107" t="s">
        <v>55</v>
      </c>
      <c r="Q15" s="83"/>
      <c r="R15" s="87"/>
      <c r="S15" s="87"/>
      <c r="T15" s="108"/>
      <c r="U15" s="108"/>
      <c r="V15" s="51"/>
      <c r="W15" s="108"/>
      <c r="X15" s="108"/>
      <c r="Y15" s="109"/>
      <c r="Z15" s="109"/>
      <c r="AA15" s="109"/>
    </row>
    <row r="16" spans="1:28" ht="9" customHeight="1" x14ac:dyDescent="0.25">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row>
    <row r="17" spans="1:30" ht="41.85" customHeight="1" x14ac:dyDescent="0.25">
      <c r="A17" s="87"/>
      <c r="B17" s="87"/>
      <c r="C17" s="367" t="s">
        <v>183</v>
      </c>
      <c r="D17" s="368"/>
      <c r="E17" s="368"/>
      <c r="F17" s="368"/>
      <c r="G17" s="369"/>
      <c r="H17" s="364" t="s">
        <v>42</v>
      </c>
      <c r="I17" s="365"/>
      <c r="J17" s="365"/>
      <c r="K17" s="366"/>
      <c r="L17" s="359" t="s">
        <v>43</v>
      </c>
      <c r="M17" s="360"/>
      <c r="N17" s="360"/>
      <c r="O17" s="360"/>
      <c r="P17" s="360"/>
      <c r="Q17" s="360"/>
      <c r="R17" s="360"/>
      <c r="S17" s="361"/>
      <c r="T17" s="362" t="s">
        <v>50</v>
      </c>
      <c r="U17" s="363"/>
      <c r="V17" s="363"/>
      <c r="W17" s="364" t="s">
        <v>29</v>
      </c>
      <c r="X17" s="365"/>
      <c r="Y17" s="366"/>
      <c r="Z17" s="110"/>
      <c r="AA17" s="110"/>
    </row>
    <row r="18" spans="1:30" ht="15" customHeight="1" x14ac:dyDescent="0.25">
      <c r="A18" s="87"/>
      <c r="B18" s="87"/>
      <c r="C18" s="370" t="s">
        <v>44</v>
      </c>
      <c r="D18" s="371"/>
      <c r="E18" s="371"/>
      <c r="F18" s="371"/>
      <c r="G18" s="371"/>
      <c r="H18" s="84"/>
      <c r="I18" s="355" t="str">
        <f>IF(H18="X", "0.0", "")</f>
        <v/>
      </c>
      <c r="J18" s="355"/>
      <c r="K18" s="356"/>
      <c r="L18" s="372" t="s">
        <v>49</v>
      </c>
      <c r="M18" s="373"/>
      <c r="N18" s="373"/>
      <c r="O18" s="373"/>
      <c r="P18" s="373"/>
      <c r="Q18" s="373"/>
      <c r="R18" s="373"/>
      <c r="S18" s="374"/>
      <c r="T18" s="33"/>
      <c r="U18" s="218" t="str">
        <f>IF(T18="X", "0.0", "")</f>
        <v/>
      </c>
      <c r="V18" s="248"/>
      <c r="W18" s="33"/>
      <c r="X18" s="218" t="str">
        <f>IF(W18="X", "0.0", "")</f>
        <v/>
      </c>
      <c r="Y18" s="248"/>
      <c r="Z18" s="75"/>
      <c r="AA18" s="75"/>
      <c r="AB18" t="str">
        <f>IF(H18="X", "0.0", "0")</f>
        <v>0</v>
      </c>
      <c r="AC18" t="str">
        <f>IF(T18="X", "0", "0")</f>
        <v>0</v>
      </c>
      <c r="AD18" t="str">
        <f>IF(W18="X", "0.0", "0")</f>
        <v>0</v>
      </c>
    </row>
    <row r="19" spans="1:30" ht="23.1" customHeight="1" x14ac:dyDescent="0.25">
      <c r="A19" s="87"/>
      <c r="B19" s="87"/>
      <c r="C19" s="370"/>
      <c r="D19" s="371"/>
      <c r="E19" s="371"/>
      <c r="F19" s="371"/>
      <c r="G19" s="371"/>
      <c r="H19" s="111"/>
      <c r="I19" s="357"/>
      <c r="J19" s="357"/>
      <c r="K19" s="358"/>
      <c r="L19" s="375"/>
      <c r="M19" s="376"/>
      <c r="N19" s="376"/>
      <c r="O19" s="376"/>
      <c r="P19" s="376"/>
      <c r="Q19" s="376"/>
      <c r="R19" s="376"/>
      <c r="S19" s="377"/>
      <c r="T19" s="17"/>
      <c r="U19" s="298"/>
      <c r="V19" s="258"/>
      <c r="W19" s="17"/>
      <c r="X19" s="298"/>
      <c r="Y19" s="258"/>
      <c r="Z19" s="75"/>
      <c r="AA19" s="75"/>
      <c r="AB19" t="str">
        <f>IF(H20="X", "0.2", "0")</f>
        <v>0</v>
      </c>
      <c r="AC19" t="str">
        <f>IF(T20="X", "0.2", "0")</f>
        <v>0</v>
      </c>
      <c r="AD19" t="str">
        <f>IF(W20="X", "0.2", "0")</f>
        <v>0</v>
      </c>
    </row>
    <row r="20" spans="1:30" ht="15" customHeight="1" x14ac:dyDescent="0.25">
      <c r="A20" s="87"/>
      <c r="B20" s="87"/>
      <c r="C20" s="343" t="s">
        <v>41</v>
      </c>
      <c r="D20" s="344"/>
      <c r="E20" s="344"/>
      <c r="F20" s="344"/>
      <c r="G20" s="345"/>
      <c r="H20" s="85"/>
      <c r="I20" s="355" t="str">
        <f>IF(H20="X", "0.2", "")</f>
        <v/>
      </c>
      <c r="J20" s="355"/>
      <c r="K20" s="356"/>
      <c r="L20" s="375"/>
      <c r="M20" s="376"/>
      <c r="N20" s="376"/>
      <c r="O20" s="376"/>
      <c r="P20" s="376"/>
      <c r="Q20" s="376"/>
      <c r="R20" s="376"/>
      <c r="S20" s="377"/>
      <c r="T20" s="86"/>
      <c r="U20" s="218" t="str">
        <f>IF(T20="X", "0.2", "")</f>
        <v/>
      </c>
      <c r="V20" s="248"/>
      <c r="W20" s="33"/>
      <c r="X20" s="218" t="str">
        <f>IF(W20="X", "0.2", "")</f>
        <v/>
      </c>
      <c r="Y20" s="248"/>
      <c r="Z20" s="75"/>
      <c r="AA20" s="75"/>
      <c r="AB20" t="str">
        <f>IF(H22="X", "0.3", "0")</f>
        <v>0</v>
      </c>
      <c r="AC20" t="str">
        <f>IF(T22="X", "0.3", "0")</f>
        <v>0</v>
      </c>
      <c r="AD20" t="str">
        <f>IF(W22="X", "0.3", "0")</f>
        <v>0</v>
      </c>
    </row>
    <row r="21" spans="1:30" ht="27.75" customHeight="1" x14ac:dyDescent="0.25">
      <c r="A21" s="87"/>
      <c r="B21" s="87"/>
      <c r="C21" s="346"/>
      <c r="D21" s="347"/>
      <c r="E21" s="347"/>
      <c r="F21" s="347"/>
      <c r="G21" s="348"/>
      <c r="H21" s="111"/>
      <c r="I21" s="357"/>
      <c r="J21" s="357"/>
      <c r="K21" s="358"/>
      <c r="L21" s="378"/>
      <c r="M21" s="379"/>
      <c r="N21" s="379"/>
      <c r="O21" s="379"/>
      <c r="P21" s="379"/>
      <c r="Q21" s="379"/>
      <c r="R21" s="379"/>
      <c r="S21" s="380"/>
      <c r="T21" s="37"/>
      <c r="U21" s="298"/>
      <c r="V21" s="258"/>
      <c r="W21" s="17"/>
      <c r="X21" s="298"/>
      <c r="Y21" s="258"/>
      <c r="Z21" s="75"/>
      <c r="AA21" s="75"/>
      <c r="AB21" t="str">
        <f>IF(H24="X", "0.5", "0")</f>
        <v>0</v>
      </c>
      <c r="AC21" t="str">
        <f>IF(T24="X", "0.5", "0")</f>
        <v>0</v>
      </c>
      <c r="AD21" t="str">
        <f>IF(W24="X", "0.5", "0")</f>
        <v>0</v>
      </c>
    </row>
    <row r="22" spans="1:30" ht="15" customHeight="1" x14ac:dyDescent="0.25">
      <c r="A22" s="87"/>
      <c r="B22" s="87"/>
      <c r="C22" s="343" t="s">
        <v>45</v>
      </c>
      <c r="D22" s="344"/>
      <c r="E22" s="344"/>
      <c r="F22" s="344"/>
      <c r="G22" s="345"/>
      <c r="H22" s="85"/>
      <c r="I22" s="355" t="str">
        <f>IF(H22="X", "0.3", "")</f>
        <v/>
      </c>
      <c r="J22" s="355"/>
      <c r="K22" s="356"/>
      <c r="L22" s="372" t="s">
        <v>78</v>
      </c>
      <c r="M22" s="373"/>
      <c r="N22" s="373"/>
      <c r="O22" s="373"/>
      <c r="P22" s="373"/>
      <c r="Q22" s="373"/>
      <c r="R22" s="373"/>
      <c r="S22" s="374"/>
      <c r="T22" s="33"/>
      <c r="U22" s="218" t="str">
        <f>IF(T22="X", "0.3", "")</f>
        <v/>
      </c>
      <c r="V22" s="248"/>
      <c r="W22" s="33"/>
      <c r="X22" s="218" t="str">
        <f>IF(W22="X", "0.3", "")</f>
        <v/>
      </c>
      <c r="Y22" s="248"/>
      <c r="Z22" s="75"/>
      <c r="AA22" s="75"/>
      <c r="AB22" t="str">
        <f>IF(H26="X", "0.7", "0")</f>
        <v>0</v>
      </c>
      <c r="AC22" t="str">
        <f>IF(T26="X", "0.7", "0")</f>
        <v>0</v>
      </c>
      <c r="AD22" t="str">
        <f>IF(W26="X", "0.7", "0")</f>
        <v>0</v>
      </c>
    </row>
    <row r="23" spans="1:30" ht="23.1" customHeight="1" x14ac:dyDescent="0.25">
      <c r="A23" s="87"/>
      <c r="B23" s="87"/>
      <c r="C23" s="346"/>
      <c r="D23" s="347"/>
      <c r="E23" s="347"/>
      <c r="F23" s="347"/>
      <c r="G23" s="348"/>
      <c r="H23" s="111"/>
      <c r="I23" s="357"/>
      <c r="J23" s="357"/>
      <c r="K23" s="358"/>
      <c r="L23" s="375"/>
      <c r="M23" s="376"/>
      <c r="N23" s="376"/>
      <c r="O23" s="376"/>
      <c r="P23" s="376"/>
      <c r="Q23" s="376"/>
      <c r="R23" s="376"/>
      <c r="S23" s="377"/>
      <c r="T23" s="17"/>
      <c r="U23" s="298"/>
      <c r="V23" s="258"/>
      <c r="W23" s="17"/>
      <c r="X23" s="298"/>
      <c r="Y23" s="258"/>
      <c r="Z23" s="75"/>
      <c r="AA23" s="75"/>
      <c r="AB23" t="str">
        <f>IF(H28="X", "1.0", "0")</f>
        <v>0</v>
      </c>
      <c r="AC23" t="str">
        <f>IF(T28="X", "1.0", "0")</f>
        <v>0</v>
      </c>
      <c r="AD23" t="str">
        <f>IF(W28="X", "1.0", "0")</f>
        <v>0</v>
      </c>
    </row>
    <row r="24" spans="1:30" ht="15" customHeight="1" x14ac:dyDescent="0.25">
      <c r="A24" s="87"/>
      <c r="B24" s="87"/>
      <c r="C24" s="343" t="s">
        <v>46</v>
      </c>
      <c r="D24" s="344"/>
      <c r="E24" s="344"/>
      <c r="F24" s="344"/>
      <c r="G24" s="345"/>
      <c r="H24" s="85"/>
      <c r="I24" s="355" t="str">
        <f>IF(H24="X", "0.5", "")</f>
        <v/>
      </c>
      <c r="J24" s="355"/>
      <c r="K24" s="356"/>
      <c r="L24" s="375"/>
      <c r="M24" s="376"/>
      <c r="N24" s="376"/>
      <c r="O24" s="376"/>
      <c r="P24" s="376"/>
      <c r="Q24" s="376"/>
      <c r="R24" s="376"/>
      <c r="S24" s="377"/>
      <c r="T24" s="33"/>
      <c r="U24" s="218" t="str">
        <f>IF(T24="X", "0.5", "")</f>
        <v/>
      </c>
      <c r="V24" s="248"/>
      <c r="W24" s="33"/>
      <c r="X24" s="218" t="str">
        <f>IF(W24="X", "0.5", "")</f>
        <v/>
      </c>
      <c r="Y24" s="248"/>
      <c r="Z24" s="75"/>
      <c r="AA24" s="75"/>
      <c r="AB24">
        <f>AB18+AB19+AB20+AB21+AB22+AB23</f>
        <v>0</v>
      </c>
      <c r="AC24">
        <f>AC20+AC21+AC22+AC23+AC19+AC18</f>
        <v>0</v>
      </c>
      <c r="AD24">
        <f>AD20+AD21+AD22+AD23+AD19+AD18</f>
        <v>0</v>
      </c>
    </row>
    <row r="25" spans="1:30" ht="23.1" customHeight="1" x14ac:dyDescent="0.25">
      <c r="A25" s="87"/>
      <c r="B25" s="87"/>
      <c r="C25" s="346"/>
      <c r="D25" s="347"/>
      <c r="E25" s="347"/>
      <c r="F25" s="347"/>
      <c r="G25" s="348"/>
      <c r="H25" s="111"/>
      <c r="I25" s="357"/>
      <c r="J25" s="357"/>
      <c r="K25" s="358"/>
      <c r="L25" s="378"/>
      <c r="M25" s="379"/>
      <c r="N25" s="379"/>
      <c r="O25" s="379"/>
      <c r="P25" s="379"/>
      <c r="Q25" s="379"/>
      <c r="R25" s="379"/>
      <c r="S25" s="380"/>
      <c r="T25" s="17"/>
      <c r="U25" s="298"/>
      <c r="V25" s="258"/>
      <c r="W25" s="17"/>
      <c r="X25" s="298"/>
      <c r="Y25" s="258"/>
      <c r="Z25" s="75"/>
      <c r="AA25" s="75"/>
    </row>
    <row r="26" spans="1:30" ht="15" customHeight="1" x14ac:dyDescent="0.25">
      <c r="A26" s="87"/>
      <c r="B26" s="87"/>
      <c r="C26" s="343" t="s">
        <v>47</v>
      </c>
      <c r="D26" s="344"/>
      <c r="E26" s="344"/>
      <c r="F26" s="344"/>
      <c r="G26" s="345"/>
      <c r="H26" s="85"/>
      <c r="I26" s="355" t="str">
        <f>IF(H26="X", "0.7", "")</f>
        <v/>
      </c>
      <c r="J26" s="355"/>
      <c r="K26" s="356"/>
      <c r="L26" s="372" t="s">
        <v>79</v>
      </c>
      <c r="M26" s="373"/>
      <c r="N26" s="373"/>
      <c r="O26" s="373"/>
      <c r="P26" s="373"/>
      <c r="Q26" s="373"/>
      <c r="R26" s="373"/>
      <c r="S26" s="374"/>
      <c r="T26" s="33"/>
      <c r="U26" s="218" t="str">
        <f>IF(T26="X", "0.7", "")</f>
        <v/>
      </c>
      <c r="V26" s="248"/>
      <c r="W26" s="33"/>
      <c r="X26" s="218" t="str">
        <f>IF(W26="X", "0.7", "")</f>
        <v/>
      </c>
      <c r="Y26" s="248"/>
      <c r="Z26" s="75"/>
      <c r="AA26" s="75"/>
    </row>
    <row r="27" spans="1:30" ht="23.1" customHeight="1" x14ac:dyDescent="0.25">
      <c r="A27" s="87"/>
      <c r="B27" s="87"/>
      <c r="C27" s="346"/>
      <c r="D27" s="347"/>
      <c r="E27" s="347"/>
      <c r="F27" s="347"/>
      <c r="G27" s="348"/>
      <c r="H27" s="111"/>
      <c r="I27" s="357"/>
      <c r="J27" s="357"/>
      <c r="K27" s="358"/>
      <c r="L27" s="375"/>
      <c r="M27" s="376"/>
      <c r="N27" s="376"/>
      <c r="O27" s="376"/>
      <c r="P27" s="376"/>
      <c r="Q27" s="376"/>
      <c r="R27" s="376"/>
      <c r="S27" s="377"/>
      <c r="T27" s="17"/>
      <c r="U27" s="298"/>
      <c r="V27" s="258"/>
      <c r="W27" s="17"/>
      <c r="X27" s="298"/>
      <c r="Y27" s="258"/>
      <c r="Z27" s="75"/>
      <c r="AA27" s="75"/>
    </row>
    <row r="28" spans="1:30" ht="15" customHeight="1" x14ac:dyDescent="0.25">
      <c r="A28" s="87"/>
      <c r="B28" s="87"/>
      <c r="C28" s="349" t="s">
        <v>48</v>
      </c>
      <c r="D28" s="350"/>
      <c r="E28" s="350"/>
      <c r="F28" s="350"/>
      <c r="G28" s="351"/>
      <c r="H28" s="85"/>
      <c r="I28" s="355" t="str">
        <f>IF(H28="X", "1.0", "")</f>
        <v/>
      </c>
      <c r="J28" s="355"/>
      <c r="K28" s="356"/>
      <c r="L28" s="375"/>
      <c r="M28" s="376"/>
      <c r="N28" s="376"/>
      <c r="O28" s="376"/>
      <c r="P28" s="376"/>
      <c r="Q28" s="376"/>
      <c r="R28" s="376"/>
      <c r="S28" s="377"/>
      <c r="T28" s="33"/>
      <c r="U28" s="218" t="str">
        <f>IF(T28="X", "1.0", "")</f>
        <v/>
      </c>
      <c r="V28" s="248"/>
      <c r="W28" s="33"/>
      <c r="X28" s="218" t="str">
        <f>IF(W28="X", "1.0", "")</f>
        <v/>
      </c>
      <c r="Y28" s="248"/>
      <c r="Z28" s="75"/>
      <c r="AA28" s="75"/>
    </row>
    <row r="29" spans="1:30" ht="23.1" customHeight="1" x14ac:dyDescent="0.25">
      <c r="A29" s="87"/>
      <c r="B29" s="87"/>
      <c r="C29" s="352"/>
      <c r="D29" s="353"/>
      <c r="E29" s="353"/>
      <c r="F29" s="353"/>
      <c r="G29" s="354"/>
      <c r="H29" s="111"/>
      <c r="I29" s="357"/>
      <c r="J29" s="357"/>
      <c r="K29" s="358"/>
      <c r="L29" s="378"/>
      <c r="M29" s="379"/>
      <c r="N29" s="379"/>
      <c r="O29" s="379"/>
      <c r="P29" s="379"/>
      <c r="Q29" s="379"/>
      <c r="R29" s="379"/>
      <c r="S29" s="380"/>
      <c r="T29" s="17"/>
      <c r="U29" s="298"/>
      <c r="V29" s="258"/>
      <c r="W29" s="17"/>
      <c r="X29" s="298"/>
      <c r="Y29" s="258"/>
      <c r="Z29" s="75"/>
      <c r="AA29" s="75"/>
    </row>
    <row r="30" spans="1:30" x14ac:dyDescent="0.25">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row>
    <row r="31" spans="1:30" hidden="1" x14ac:dyDescent="0.25">
      <c r="B31" s="1"/>
      <c r="C31" s="1"/>
      <c r="D31" s="1"/>
      <c r="E31" s="1"/>
      <c r="F31" s="1"/>
      <c r="G31" s="1"/>
      <c r="H31" s="1"/>
      <c r="I31" s="1"/>
      <c r="J31" s="1"/>
      <c r="K31" s="1"/>
      <c r="L31" s="1"/>
      <c r="M31" s="1"/>
      <c r="N31" s="1"/>
      <c r="O31" s="1"/>
      <c r="P31" s="1"/>
      <c r="Q31" s="1"/>
      <c r="R31" s="1"/>
      <c r="S31" s="1"/>
      <c r="T31" s="1"/>
      <c r="U31" s="1"/>
      <c r="V31" s="1"/>
      <c r="W31" s="1"/>
      <c r="X31" s="1"/>
      <c r="Y31" s="1"/>
      <c r="Z31" s="1"/>
    </row>
  </sheetData>
  <sheetProtection algorithmName="SHA-512" hashValue="Bc43H+0QQy3+rI5bE70mIC69594PcqMN1HD1LMbHBFQnbuUHn76N7JpfK+eaCGcWKiRqMOfg2Z9rurVaQ7885g==" saltValue="MY2rRMkvoyLpdYhbkTOdXA==" spinCount="100000" sheet="1" selectLockedCells="1"/>
  <mergeCells count="54">
    <mergeCell ref="G11:J11"/>
    <mergeCell ref="N11:P11"/>
    <mergeCell ref="T11:X11"/>
    <mergeCell ref="G12:J12"/>
    <mergeCell ref="N12:P12"/>
    <mergeCell ref="T12:X12"/>
    <mergeCell ref="B2:Z3"/>
    <mergeCell ref="B15:M15"/>
    <mergeCell ref="Y14:Z14"/>
    <mergeCell ref="B5:Z9"/>
    <mergeCell ref="D13:J13"/>
    <mergeCell ref="K13:P13"/>
    <mergeCell ref="Q13:X13"/>
    <mergeCell ref="D14:J14"/>
    <mergeCell ref="B14:C14"/>
    <mergeCell ref="K14:P14"/>
    <mergeCell ref="Q14:X14"/>
    <mergeCell ref="Q11:R11"/>
    <mergeCell ref="D11:E11"/>
    <mergeCell ref="K11:L11"/>
    <mergeCell ref="Y11:Z13"/>
    <mergeCell ref="B11:C13"/>
    <mergeCell ref="X28:Y29"/>
    <mergeCell ref="L18:S21"/>
    <mergeCell ref="L22:S25"/>
    <mergeCell ref="L26:S29"/>
    <mergeCell ref="X20:Y21"/>
    <mergeCell ref="U22:V23"/>
    <mergeCell ref="X22:Y23"/>
    <mergeCell ref="U24:V25"/>
    <mergeCell ref="X24:Y25"/>
    <mergeCell ref="U26:V27"/>
    <mergeCell ref="X26:Y27"/>
    <mergeCell ref="U20:V21"/>
    <mergeCell ref="U28:V29"/>
    <mergeCell ref="U18:V19"/>
    <mergeCell ref="X18:Y19"/>
    <mergeCell ref="L17:S17"/>
    <mergeCell ref="T17:V17"/>
    <mergeCell ref="W17:Y17"/>
    <mergeCell ref="I22:K23"/>
    <mergeCell ref="C24:G25"/>
    <mergeCell ref="H17:K17"/>
    <mergeCell ref="I18:K19"/>
    <mergeCell ref="I20:K21"/>
    <mergeCell ref="C17:G17"/>
    <mergeCell ref="C18:G19"/>
    <mergeCell ref="C20:G21"/>
    <mergeCell ref="C22:G23"/>
    <mergeCell ref="C26:G27"/>
    <mergeCell ref="C28:G29"/>
    <mergeCell ref="I24:K25"/>
    <mergeCell ref="I26:K27"/>
    <mergeCell ref="I28:K29"/>
  </mergeCells>
  <pageMargins left="0.25" right="0.25" top="0.75" bottom="0.75" header="0.3" footer="0.3"/>
  <pageSetup scale="99" orientation="landscape" horizontalDpi="4294967293" verticalDpi="4294967293" r:id="rId1"/>
  <headerFooter>
    <oddHeader>&amp;L&amp;"Arial,Regular"&amp;10USDA - Natural Resources Conservation Service&amp;R&amp;"Arial,Regular"&amp;10September 2018</oddHeader>
    <oddFooter>&amp;L&amp;"Arial,Regular"&amp;8Mark appropriate boxes with "X" - complete standard approach pages 1 to 4&amp;R&amp;"Arial,Regular"&amp;10WCP WHEG standard approach, page 3 of 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F28"/>
  <sheetViews>
    <sheetView showRowColHeaders="0" zoomScaleNormal="100" workbookViewId="0">
      <selection activeCell="E6" sqref="E6"/>
    </sheetView>
  </sheetViews>
  <sheetFormatPr defaultColWidth="0" defaultRowHeight="15" zeroHeight="1" x14ac:dyDescent="0.25"/>
  <cols>
    <col min="1" max="1" width="2.28515625" style="1" customWidth="1"/>
    <col min="2" max="2" width="4.7109375" style="1" customWidth="1"/>
    <col min="3" max="3" width="19.42578125" customWidth="1"/>
    <col min="4" max="4" width="3.7109375" customWidth="1"/>
    <col min="5" max="5" width="6.85546875" customWidth="1"/>
    <col min="6" max="6" width="4.42578125" customWidth="1"/>
    <col min="7" max="7" width="6.85546875" customWidth="1"/>
    <col min="8" max="8" width="3.140625" customWidth="1"/>
    <col min="9" max="9" width="0.5703125" customWidth="1"/>
    <col min="10" max="10" width="6.85546875" customWidth="1"/>
    <col min="11" max="11" width="3.7109375" customWidth="1"/>
    <col min="12" max="12" width="6.85546875" customWidth="1"/>
    <col min="13" max="13" width="4.42578125" customWidth="1"/>
    <col min="14" max="14" width="6.85546875" customWidth="1"/>
    <col min="15" max="15" width="3.7109375" customWidth="1"/>
    <col min="16" max="16" width="7" customWidth="1"/>
    <col min="17" max="17" width="3.7109375" customWidth="1"/>
    <col min="18" max="18" width="6.7109375" customWidth="1"/>
    <col min="19" max="19" width="4.5703125" customWidth="1"/>
    <col min="20" max="20" width="3.140625" customWidth="1"/>
    <col min="21" max="21" width="3.85546875" customWidth="1"/>
    <col min="22" max="22" width="3.7109375" customWidth="1"/>
    <col min="23" max="23" width="3.140625" customWidth="1"/>
    <col min="24" max="25" width="3.85546875" customWidth="1"/>
    <col min="26" max="26" width="4.85546875" customWidth="1"/>
    <col min="27" max="27" width="1.140625" style="1" customWidth="1"/>
    <col min="28" max="28" width="7.5703125" hidden="1" customWidth="1"/>
    <col min="29" max="32" width="9.140625" hidden="1" customWidth="1"/>
    <col min="33" max="110" width="9.140625" style="3" hidden="1" customWidth="1"/>
    <col min="111" max="16384" width="9.140625" hidden="1"/>
  </cols>
  <sheetData>
    <row r="1" spans="1:110" s="1" customFormat="1" ht="8.1" customHeight="1" x14ac:dyDescent="0.25">
      <c r="A1" s="87"/>
      <c r="B1" s="87"/>
      <c r="C1" s="87"/>
      <c r="D1" s="87"/>
      <c r="E1" s="87"/>
      <c r="F1" s="87"/>
      <c r="G1" s="87"/>
      <c r="H1" s="87"/>
      <c r="I1" s="87"/>
      <c r="J1" s="87"/>
      <c r="K1" s="87"/>
      <c r="L1" s="87"/>
      <c r="M1" s="87"/>
      <c r="N1" s="87"/>
      <c r="O1" s="87"/>
      <c r="P1" s="87"/>
      <c r="Q1" s="87"/>
      <c r="R1" s="87"/>
      <c r="S1" s="87"/>
      <c r="T1" s="87"/>
      <c r="U1" s="87"/>
      <c r="V1" s="87"/>
      <c r="W1" s="87"/>
      <c r="X1" s="87"/>
      <c r="Y1" s="87"/>
      <c r="Z1" s="87"/>
      <c r="AA1" s="87"/>
    </row>
    <row r="2" spans="1:110" ht="15" customHeight="1" x14ac:dyDescent="0.25">
      <c r="A2" s="87"/>
      <c r="B2" s="229" t="s">
        <v>19</v>
      </c>
      <c r="C2" s="230"/>
      <c r="D2" s="230"/>
      <c r="E2" s="230"/>
      <c r="F2" s="230"/>
      <c r="G2" s="230"/>
      <c r="H2" s="230"/>
      <c r="I2" s="230"/>
      <c r="J2" s="230"/>
      <c r="K2" s="230"/>
      <c r="L2" s="230"/>
      <c r="M2" s="230"/>
      <c r="N2" s="230"/>
      <c r="O2" s="230"/>
      <c r="P2" s="230"/>
      <c r="Q2" s="230"/>
      <c r="R2" s="230"/>
      <c r="S2" s="230"/>
      <c r="T2" s="230"/>
      <c r="U2" s="230"/>
      <c r="V2" s="230"/>
      <c r="W2" s="230"/>
      <c r="X2" s="230"/>
      <c r="Y2" s="230"/>
      <c r="Z2" s="231"/>
      <c r="AA2" s="88"/>
    </row>
    <row r="3" spans="1:110" ht="15" customHeight="1" x14ac:dyDescent="0.25">
      <c r="A3" s="87"/>
      <c r="B3" s="232"/>
      <c r="C3" s="233"/>
      <c r="D3" s="233"/>
      <c r="E3" s="233"/>
      <c r="F3" s="233"/>
      <c r="G3" s="233"/>
      <c r="H3" s="233"/>
      <c r="I3" s="233"/>
      <c r="J3" s="233"/>
      <c r="K3" s="233"/>
      <c r="L3" s="233"/>
      <c r="M3" s="233"/>
      <c r="N3" s="233"/>
      <c r="O3" s="233"/>
      <c r="P3" s="233"/>
      <c r="Q3" s="233"/>
      <c r="R3" s="233"/>
      <c r="S3" s="233"/>
      <c r="T3" s="233"/>
      <c r="U3" s="233"/>
      <c r="V3" s="233"/>
      <c r="W3" s="233"/>
      <c r="X3" s="233"/>
      <c r="Y3" s="233"/>
      <c r="Z3" s="234"/>
      <c r="AA3" s="88"/>
    </row>
    <row r="4" spans="1:110" s="2" customFormat="1" ht="6" customHeight="1" x14ac:dyDescent="0.25">
      <c r="A4" s="118"/>
      <c r="B4" s="118"/>
      <c r="C4" s="95"/>
      <c r="D4" s="95"/>
      <c r="E4" s="95"/>
      <c r="F4" s="95"/>
      <c r="G4" s="95"/>
      <c r="H4" s="95"/>
      <c r="I4" s="95"/>
      <c r="J4" s="95"/>
      <c r="K4" s="95"/>
      <c r="L4" s="95"/>
      <c r="M4" s="95"/>
      <c r="N4" s="95"/>
      <c r="O4" s="95"/>
      <c r="P4" s="95"/>
      <c r="Q4" s="95"/>
      <c r="R4" s="95"/>
      <c r="S4" s="95"/>
      <c r="T4" s="95"/>
      <c r="U4" s="95"/>
      <c r="V4" s="95"/>
      <c r="W4" s="95"/>
      <c r="X4" s="95"/>
      <c r="Y4" s="95"/>
      <c r="Z4" s="95"/>
      <c r="AA4" s="95"/>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1:110" ht="21.6" customHeight="1" x14ac:dyDescent="0.25">
      <c r="A5" s="87"/>
      <c r="B5" s="119"/>
      <c r="C5" s="119"/>
      <c r="D5" s="394" t="s">
        <v>75</v>
      </c>
      <c r="E5" s="395"/>
      <c r="F5" s="395"/>
      <c r="G5" s="395"/>
      <c r="H5" s="395"/>
      <c r="I5" s="395"/>
      <c r="J5" s="396"/>
      <c r="K5" s="397" t="s">
        <v>76</v>
      </c>
      <c r="L5" s="398"/>
      <c r="M5" s="398"/>
      <c r="N5" s="398"/>
      <c r="O5" s="398"/>
      <c r="P5" s="399"/>
      <c r="Q5" s="394" t="s">
        <v>77</v>
      </c>
      <c r="R5" s="395"/>
      <c r="S5" s="395"/>
      <c r="T5" s="395"/>
      <c r="U5" s="395"/>
      <c r="V5" s="395"/>
      <c r="W5" s="395"/>
      <c r="X5" s="396"/>
      <c r="Y5" s="449" t="s">
        <v>58</v>
      </c>
      <c r="Z5" s="450"/>
      <c r="AA5" s="99"/>
    </row>
    <row r="6" spans="1:110" ht="21.6" customHeight="1" x14ac:dyDescent="0.25">
      <c r="A6" s="87"/>
      <c r="B6" s="381" t="s">
        <v>173</v>
      </c>
      <c r="C6" s="402"/>
      <c r="D6" s="120" t="s">
        <v>39</v>
      </c>
      <c r="E6" s="112"/>
      <c r="F6" s="121" t="s">
        <v>39</v>
      </c>
      <c r="G6" s="113"/>
      <c r="H6" s="438" t="s">
        <v>39</v>
      </c>
      <c r="I6" s="439"/>
      <c r="J6" s="114"/>
      <c r="K6" s="122" t="s">
        <v>39</v>
      </c>
      <c r="L6" s="112"/>
      <c r="M6" s="123" t="s">
        <v>39</v>
      </c>
      <c r="N6" s="113"/>
      <c r="O6" s="124">
        <v>0</v>
      </c>
      <c r="P6" s="114"/>
      <c r="Q6" s="120" t="s">
        <v>39</v>
      </c>
      <c r="R6" s="112"/>
      <c r="S6" s="121" t="s">
        <v>39</v>
      </c>
      <c r="T6" s="435"/>
      <c r="U6" s="440"/>
      <c r="V6" s="125" t="s">
        <v>39</v>
      </c>
      <c r="W6" s="433"/>
      <c r="X6" s="434"/>
      <c r="Y6" s="436" t="str">
        <f>IF(COUNTBLANK(E6:X6)=12,"", AVERAGE(E6,G6,J6,L6,N6,P6,R6,T6,W6))</f>
        <v/>
      </c>
      <c r="Z6" s="437"/>
      <c r="AA6" s="109"/>
    </row>
    <row r="7" spans="1:110" ht="21.6" customHeight="1" x14ac:dyDescent="0.25">
      <c r="A7" s="87"/>
      <c r="B7" s="381" t="s">
        <v>174</v>
      </c>
      <c r="C7" s="402"/>
      <c r="D7" s="126">
        <v>10</v>
      </c>
      <c r="E7" s="115"/>
      <c r="F7" s="127">
        <v>40</v>
      </c>
      <c r="G7" s="116"/>
      <c r="H7" s="431">
        <v>60</v>
      </c>
      <c r="I7" s="432"/>
      <c r="J7" s="117"/>
      <c r="K7" s="128">
        <v>10</v>
      </c>
      <c r="L7" s="115"/>
      <c r="M7" s="129">
        <v>40</v>
      </c>
      <c r="N7" s="116"/>
      <c r="O7" s="130">
        <v>60</v>
      </c>
      <c r="P7" s="117"/>
      <c r="Q7" s="126">
        <v>10</v>
      </c>
      <c r="R7" s="115"/>
      <c r="S7" s="131">
        <v>40</v>
      </c>
      <c r="T7" s="433"/>
      <c r="U7" s="434"/>
      <c r="V7" s="126">
        <v>60</v>
      </c>
      <c r="W7" s="435"/>
      <c r="X7" s="434"/>
      <c r="Y7" s="436" t="str">
        <f>IF(COUNTBLANK(E7:X7)=12,"",AVERAGE(E7,G7,J7,L7,N7,P7,R7,T7,W7))</f>
        <v/>
      </c>
      <c r="Z7" s="437"/>
      <c r="AA7" s="109"/>
    </row>
    <row r="8" spans="1:110" ht="15" customHeight="1" x14ac:dyDescent="0.25">
      <c r="A8" s="87"/>
      <c r="B8" s="87"/>
      <c r="C8" s="87"/>
      <c r="D8" s="87"/>
      <c r="E8" s="87"/>
      <c r="F8" s="87"/>
      <c r="G8" s="87"/>
      <c r="H8" s="87"/>
      <c r="I8" s="87"/>
      <c r="J8" s="87"/>
      <c r="K8" s="87"/>
      <c r="L8" s="87"/>
      <c r="M8" s="87"/>
      <c r="N8" s="87"/>
      <c r="O8" s="87"/>
      <c r="P8" s="87"/>
      <c r="Q8" s="87"/>
      <c r="R8" s="87"/>
      <c r="S8" s="87"/>
      <c r="T8" s="87"/>
      <c r="U8" s="87"/>
      <c r="V8" s="87"/>
      <c r="W8" s="87"/>
      <c r="X8" s="87"/>
      <c r="Y8" s="87"/>
      <c r="Z8" s="87"/>
      <c r="AA8" s="87"/>
    </row>
    <row r="9" spans="1:110" ht="38.1" customHeight="1" x14ac:dyDescent="0.25">
      <c r="A9" s="87"/>
      <c r="B9" s="87"/>
      <c r="C9" s="367" t="s">
        <v>184</v>
      </c>
      <c r="D9" s="368"/>
      <c r="E9" s="368"/>
      <c r="F9" s="368"/>
      <c r="G9" s="369"/>
      <c r="H9" s="364" t="s">
        <v>42</v>
      </c>
      <c r="I9" s="365"/>
      <c r="J9" s="365"/>
      <c r="K9" s="366"/>
      <c r="L9" s="359" t="s">
        <v>43</v>
      </c>
      <c r="M9" s="360"/>
      <c r="N9" s="360"/>
      <c r="O9" s="360"/>
      <c r="P9" s="360"/>
      <c r="Q9" s="360"/>
      <c r="R9" s="360"/>
      <c r="S9" s="361"/>
      <c r="T9" s="362" t="s">
        <v>50</v>
      </c>
      <c r="U9" s="363"/>
      <c r="V9" s="363"/>
      <c r="W9" s="364" t="s">
        <v>29</v>
      </c>
      <c r="X9" s="365"/>
      <c r="Y9" s="366"/>
      <c r="Z9" s="110"/>
      <c r="AA9" s="110"/>
    </row>
    <row r="10" spans="1:110" ht="15" customHeight="1" x14ac:dyDescent="0.25">
      <c r="A10" s="87"/>
      <c r="B10" s="87"/>
      <c r="C10" s="441" t="s">
        <v>61</v>
      </c>
      <c r="D10" s="442"/>
      <c r="E10" s="442"/>
      <c r="F10" s="442"/>
      <c r="G10" s="442"/>
      <c r="H10" s="84"/>
      <c r="I10" s="355" t="str">
        <f>IF(H10="X", "0.1", "")</f>
        <v/>
      </c>
      <c r="J10" s="355"/>
      <c r="K10" s="356"/>
      <c r="L10" s="372" t="s">
        <v>66</v>
      </c>
      <c r="M10" s="373"/>
      <c r="N10" s="373"/>
      <c r="O10" s="373"/>
      <c r="P10" s="373"/>
      <c r="Q10" s="373"/>
      <c r="R10" s="373"/>
      <c r="S10" s="374"/>
      <c r="T10" s="33"/>
      <c r="U10" s="218" t="str">
        <f>IF(T10="X", "0.1", "")</f>
        <v/>
      </c>
      <c r="V10" s="248"/>
      <c r="W10" s="33"/>
      <c r="X10" s="218" t="str">
        <f>IF(W10="X", "0.1", "")</f>
        <v/>
      </c>
      <c r="Y10" s="248"/>
      <c r="Z10" s="75"/>
      <c r="AA10" s="75"/>
      <c r="AB10" t="str">
        <f>IF(H10="X", "0.1", "0")</f>
        <v>0</v>
      </c>
      <c r="AC10" t="str">
        <f>IF(T10="X", "0.1", "0")</f>
        <v>0</v>
      </c>
      <c r="AD10" t="str">
        <f>IF(W10="X", "0.1", "0")</f>
        <v>0</v>
      </c>
    </row>
    <row r="11" spans="1:110" ht="10.7" customHeight="1" x14ac:dyDescent="0.25">
      <c r="A11" s="87"/>
      <c r="B11" s="87"/>
      <c r="C11" s="441"/>
      <c r="D11" s="442"/>
      <c r="E11" s="442"/>
      <c r="F11" s="442"/>
      <c r="G11" s="442"/>
      <c r="H11" s="111"/>
      <c r="I11" s="357"/>
      <c r="J11" s="357"/>
      <c r="K11" s="358"/>
      <c r="L11" s="375"/>
      <c r="M11" s="376"/>
      <c r="N11" s="376"/>
      <c r="O11" s="376"/>
      <c r="P11" s="376"/>
      <c r="Q11" s="376"/>
      <c r="R11" s="376"/>
      <c r="S11" s="377"/>
      <c r="T11" s="17"/>
      <c r="U11" s="298"/>
      <c r="V11" s="258"/>
      <c r="W11" s="17"/>
      <c r="X11" s="298"/>
      <c r="Y11" s="258"/>
      <c r="Z11" s="75"/>
      <c r="AA11" s="75"/>
      <c r="AB11" t="str">
        <f>IF(H12="X", "0.2", "0")</f>
        <v>0</v>
      </c>
      <c r="AC11" t="str">
        <f>IF(T12="X", "0.2", "0")</f>
        <v>0</v>
      </c>
      <c r="AD11" t="str">
        <f>IF(W12="X", "0.2", "0")</f>
        <v>0</v>
      </c>
    </row>
    <row r="12" spans="1:110" ht="15" customHeight="1" x14ac:dyDescent="0.25">
      <c r="A12" s="87"/>
      <c r="B12" s="87"/>
      <c r="C12" s="443" t="s">
        <v>62</v>
      </c>
      <c r="D12" s="444"/>
      <c r="E12" s="444"/>
      <c r="F12" s="444"/>
      <c r="G12" s="445"/>
      <c r="H12" s="85"/>
      <c r="I12" s="355" t="str">
        <f>IF(H12="X", "0.2", "")</f>
        <v/>
      </c>
      <c r="J12" s="355"/>
      <c r="K12" s="356"/>
      <c r="L12" s="375"/>
      <c r="M12" s="376"/>
      <c r="N12" s="376"/>
      <c r="O12" s="376"/>
      <c r="P12" s="376"/>
      <c r="Q12" s="376"/>
      <c r="R12" s="376"/>
      <c r="S12" s="377"/>
      <c r="T12" s="86"/>
      <c r="U12" s="218" t="str">
        <f>IF(T12="X", "0.2", "")</f>
        <v/>
      </c>
      <c r="V12" s="248"/>
      <c r="W12" s="86"/>
      <c r="X12" s="218" t="str">
        <f>IF(W12="X", "0.2", "")</f>
        <v/>
      </c>
      <c r="Y12" s="248"/>
      <c r="Z12" s="75"/>
      <c r="AA12" s="75"/>
      <c r="AB12" t="str">
        <f>IF(H14="X", "0.6", "0")</f>
        <v>0</v>
      </c>
      <c r="AC12" t="str">
        <f>IF(T14="X", "0.6", "0")</f>
        <v>0</v>
      </c>
      <c r="AD12" t="str">
        <f>IF(W14="X", "0.6", "0")</f>
        <v>0</v>
      </c>
    </row>
    <row r="13" spans="1:110" ht="10.7" customHeight="1" x14ac:dyDescent="0.25">
      <c r="A13" s="87"/>
      <c r="B13" s="87"/>
      <c r="C13" s="446"/>
      <c r="D13" s="447"/>
      <c r="E13" s="447"/>
      <c r="F13" s="447"/>
      <c r="G13" s="448"/>
      <c r="H13" s="111"/>
      <c r="I13" s="357"/>
      <c r="J13" s="357"/>
      <c r="K13" s="358"/>
      <c r="L13" s="378"/>
      <c r="M13" s="379"/>
      <c r="N13" s="379"/>
      <c r="O13" s="379"/>
      <c r="P13" s="379"/>
      <c r="Q13" s="379"/>
      <c r="R13" s="379"/>
      <c r="S13" s="380"/>
      <c r="T13" s="37"/>
      <c r="U13" s="298"/>
      <c r="V13" s="258"/>
      <c r="W13" s="37"/>
      <c r="X13" s="298"/>
      <c r="Y13" s="258"/>
      <c r="Z13" s="75"/>
      <c r="AA13" s="75"/>
      <c r="AB13" t="str">
        <f>IF(H16="X", "0.8", "0")</f>
        <v>0</v>
      </c>
      <c r="AC13" t="str">
        <f>IF(T16="X", "0.8", "0")</f>
        <v>0</v>
      </c>
      <c r="AD13" t="str">
        <f>IF(W16="X", "0.8", "0")</f>
        <v>0</v>
      </c>
    </row>
    <row r="14" spans="1:110" ht="15" customHeight="1" x14ac:dyDescent="0.25">
      <c r="A14" s="87"/>
      <c r="B14" s="87"/>
      <c r="C14" s="443" t="s">
        <v>63</v>
      </c>
      <c r="D14" s="444"/>
      <c r="E14" s="444"/>
      <c r="F14" s="444"/>
      <c r="G14" s="445"/>
      <c r="H14" s="85"/>
      <c r="I14" s="355" t="str">
        <f>IF(H14="X", "0.6", "")</f>
        <v/>
      </c>
      <c r="J14" s="355"/>
      <c r="K14" s="356"/>
      <c r="L14" s="372" t="s">
        <v>67</v>
      </c>
      <c r="M14" s="373"/>
      <c r="N14" s="373"/>
      <c r="O14" s="373"/>
      <c r="P14" s="373"/>
      <c r="Q14" s="373"/>
      <c r="R14" s="373"/>
      <c r="S14" s="374"/>
      <c r="T14" s="33"/>
      <c r="U14" s="218" t="str">
        <f>IF(T14="X", "0.6", "")</f>
        <v/>
      </c>
      <c r="V14" s="248"/>
      <c r="W14" s="33"/>
      <c r="X14" s="218" t="str">
        <f>IF(W14="X", "0.6", "")</f>
        <v/>
      </c>
      <c r="Y14" s="248"/>
      <c r="Z14" s="75"/>
      <c r="AA14" s="75"/>
      <c r="AB14" t="str">
        <f>IF(H18="X", "1.0", "0")</f>
        <v>0</v>
      </c>
      <c r="AC14" t="str">
        <f>IF(T18="X", "1.0", "0")</f>
        <v>0</v>
      </c>
      <c r="AD14" t="str">
        <f>IF(W18="X", "1.0", "0")</f>
        <v>0</v>
      </c>
    </row>
    <row r="15" spans="1:110" ht="42" customHeight="1" x14ac:dyDescent="0.25">
      <c r="A15" s="87"/>
      <c r="B15" s="87"/>
      <c r="C15" s="446"/>
      <c r="D15" s="447"/>
      <c r="E15" s="447"/>
      <c r="F15" s="447"/>
      <c r="G15" s="448"/>
      <c r="H15" s="111"/>
      <c r="I15" s="357"/>
      <c r="J15" s="357"/>
      <c r="K15" s="358"/>
      <c r="L15" s="378"/>
      <c r="M15" s="379"/>
      <c r="N15" s="379"/>
      <c r="O15" s="379"/>
      <c r="P15" s="379"/>
      <c r="Q15" s="379"/>
      <c r="R15" s="379"/>
      <c r="S15" s="380"/>
      <c r="T15" s="17"/>
      <c r="U15" s="298"/>
      <c r="V15" s="258"/>
      <c r="W15" s="17"/>
      <c r="X15" s="298"/>
      <c r="Y15" s="258"/>
      <c r="Z15" s="75"/>
      <c r="AA15" s="75"/>
      <c r="AB15">
        <f>AB14+AB13+AB12+AB11+AB10</f>
        <v>0</v>
      </c>
      <c r="AC15">
        <f>AC14+AC13+AC12+AC11+AC10</f>
        <v>0</v>
      </c>
      <c r="AD15">
        <f>AD14+AD13+AD12+AD11+AD10</f>
        <v>0</v>
      </c>
    </row>
    <row r="16" spans="1:110" ht="15" customHeight="1" x14ac:dyDescent="0.25">
      <c r="A16" s="87"/>
      <c r="B16" s="87"/>
      <c r="C16" s="443" t="s">
        <v>64</v>
      </c>
      <c r="D16" s="444"/>
      <c r="E16" s="444"/>
      <c r="F16" s="444"/>
      <c r="G16" s="445"/>
      <c r="H16" s="85"/>
      <c r="I16" s="355" t="str">
        <f>IF(H16="X", "0.8", "")</f>
        <v/>
      </c>
      <c r="J16" s="355"/>
      <c r="K16" s="356"/>
      <c r="L16" s="372" t="s">
        <v>68</v>
      </c>
      <c r="M16" s="373"/>
      <c r="N16" s="373"/>
      <c r="O16" s="373"/>
      <c r="P16" s="373"/>
      <c r="Q16" s="373"/>
      <c r="R16" s="373"/>
      <c r="S16" s="374"/>
      <c r="T16" s="33"/>
      <c r="U16" s="218" t="str">
        <f>IF(T16="X", "0.8", "")</f>
        <v/>
      </c>
      <c r="V16" s="248"/>
      <c r="W16" s="33"/>
      <c r="X16" s="218" t="str">
        <f>IF(W16="X", "0.8", "")</f>
        <v/>
      </c>
      <c r="Y16" s="248"/>
      <c r="Z16" s="75"/>
      <c r="AA16" s="75"/>
    </row>
    <row r="17" spans="1:110" ht="7.35" customHeight="1" x14ac:dyDescent="0.25">
      <c r="A17" s="87"/>
      <c r="B17" s="87"/>
      <c r="C17" s="446"/>
      <c r="D17" s="447"/>
      <c r="E17" s="447"/>
      <c r="F17" s="447"/>
      <c r="G17" s="448"/>
      <c r="H17" s="111"/>
      <c r="I17" s="357"/>
      <c r="J17" s="357"/>
      <c r="K17" s="358"/>
      <c r="L17" s="375"/>
      <c r="M17" s="376"/>
      <c r="N17" s="376"/>
      <c r="O17" s="376"/>
      <c r="P17" s="376"/>
      <c r="Q17" s="376"/>
      <c r="R17" s="376"/>
      <c r="S17" s="377"/>
      <c r="T17" s="17"/>
      <c r="U17" s="298"/>
      <c r="V17" s="258"/>
      <c r="W17" s="17"/>
      <c r="X17" s="298"/>
      <c r="Y17" s="258"/>
      <c r="Z17" s="75"/>
      <c r="AA17" s="75"/>
    </row>
    <row r="18" spans="1:110" ht="15" customHeight="1" x14ac:dyDescent="0.25">
      <c r="A18" s="87"/>
      <c r="B18" s="87"/>
      <c r="C18" s="443" t="s">
        <v>65</v>
      </c>
      <c r="D18" s="444"/>
      <c r="E18" s="444"/>
      <c r="F18" s="444"/>
      <c r="G18" s="445"/>
      <c r="H18" s="85"/>
      <c r="I18" s="355" t="str">
        <f>IF(H18="X", "1.0", "")</f>
        <v/>
      </c>
      <c r="J18" s="355"/>
      <c r="K18" s="356"/>
      <c r="L18" s="375"/>
      <c r="M18" s="376"/>
      <c r="N18" s="376"/>
      <c r="O18" s="376"/>
      <c r="P18" s="376"/>
      <c r="Q18" s="376"/>
      <c r="R18" s="376"/>
      <c r="S18" s="377"/>
      <c r="T18" s="33"/>
      <c r="U18" s="218" t="str">
        <f>IF(T18="X", "1.0", "")</f>
        <v/>
      </c>
      <c r="V18" s="248"/>
      <c r="W18" s="33"/>
      <c r="X18" s="218" t="str">
        <f>IF(W18="X", "1.0", "")</f>
        <v/>
      </c>
      <c r="Y18" s="248"/>
      <c r="Z18" s="75"/>
      <c r="AA18" s="75"/>
    </row>
    <row r="19" spans="1:110" ht="7.35" customHeight="1" x14ac:dyDescent="0.25">
      <c r="A19" s="87"/>
      <c r="B19" s="87"/>
      <c r="C19" s="446"/>
      <c r="D19" s="447"/>
      <c r="E19" s="447"/>
      <c r="F19" s="447"/>
      <c r="G19" s="448"/>
      <c r="H19" s="111"/>
      <c r="I19" s="357"/>
      <c r="J19" s="357"/>
      <c r="K19" s="358"/>
      <c r="L19" s="378"/>
      <c r="M19" s="379"/>
      <c r="N19" s="379"/>
      <c r="O19" s="379"/>
      <c r="P19" s="379"/>
      <c r="Q19" s="379"/>
      <c r="R19" s="379"/>
      <c r="S19" s="380"/>
      <c r="T19" s="17"/>
      <c r="U19" s="298"/>
      <c r="V19" s="258"/>
      <c r="W19" s="17"/>
      <c r="X19" s="298"/>
      <c r="Y19" s="258"/>
      <c r="Z19" s="75"/>
      <c r="AA19" s="75"/>
    </row>
    <row r="20" spans="1:110" s="1" customFormat="1" ht="15" customHeight="1" x14ac:dyDescent="0.25">
      <c r="A20" s="87"/>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row>
    <row r="21" spans="1:110" ht="38.1" customHeight="1" x14ac:dyDescent="0.25">
      <c r="A21" s="87"/>
      <c r="B21" s="87"/>
      <c r="C21" s="367" t="s">
        <v>185</v>
      </c>
      <c r="D21" s="368"/>
      <c r="E21" s="368"/>
      <c r="F21" s="368"/>
      <c r="G21" s="369"/>
      <c r="H21" s="364" t="s">
        <v>42</v>
      </c>
      <c r="I21" s="365"/>
      <c r="J21" s="365"/>
      <c r="K21" s="366"/>
      <c r="L21" s="359" t="s">
        <v>43</v>
      </c>
      <c r="M21" s="360"/>
      <c r="N21" s="360"/>
      <c r="O21" s="360"/>
      <c r="P21" s="360"/>
      <c r="Q21" s="360"/>
      <c r="R21" s="360"/>
      <c r="S21" s="361"/>
      <c r="T21" s="362" t="s">
        <v>50</v>
      </c>
      <c r="U21" s="363"/>
      <c r="V21" s="363"/>
      <c r="W21" s="364" t="s">
        <v>29</v>
      </c>
      <c r="X21" s="365"/>
      <c r="Y21" s="366"/>
      <c r="Z21" s="87"/>
      <c r="AA21" s="87"/>
    </row>
    <row r="22" spans="1:110" ht="15" customHeight="1" x14ac:dyDescent="0.25">
      <c r="A22" s="87"/>
      <c r="B22" s="87"/>
      <c r="C22" s="441" t="s">
        <v>69</v>
      </c>
      <c r="D22" s="442"/>
      <c r="E22" s="442"/>
      <c r="F22" s="442"/>
      <c r="G22" s="442"/>
      <c r="H22" s="84"/>
      <c r="I22" s="355" t="str">
        <f>IF(H22="X", "0.1", "")</f>
        <v/>
      </c>
      <c r="J22" s="355"/>
      <c r="K22" s="356"/>
      <c r="L22" s="372" t="s">
        <v>72</v>
      </c>
      <c r="M22" s="373"/>
      <c r="N22" s="373"/>
      <c r="O22" s="373"/>
      <c r="P22" s="373"/>
      <c r="Q22" s="373"/>
      <c r="R22" s="373"/>
      <c r="S22" s="374"/>
      <c r="T22" s="33"/>
      <c r="U22" s="218" t="str">
        <f>IF(T22="X", "0.1", "")</f>
        <v/>
      </c>
      <c r="V22" s="248"/>
      <c r="W22" s="33"/>
      <c r="X22" s="218" t="str">
        <f>IF(W22="X", "0.1", "")</f>
        <v/>
      </c>
      <c r="Y22" s="248"/>
      <c r="Z22" s="87"/>
      <c r="AA22" s="87"/>
      <c r="AB22" t="str">
        <f>IF(H22="X", "0.1", "0")</f>
        <v>0</v>
      </c>
      <c r="AC22" t="str">
        <f>IF(T22="X", "0.1", "0")</f>
        <v>0</v>
      </c>
      <c r="AD22" t="str">
        <f>IF(W22="X", "0.1", "0")</f>
        <v>0</v>
      </c>
    </row>
    <row r="23" spans="1:110" ht="28.7" customHeight="1" x14ac:dyDescent="0.25">
      <c r="A23" s="87"/>
      <c r="B23" s="87"/>
      <c r="C23" s="441"/>
      <c r="D23" s="442"/>
      <c r="E23" s="442"/>
      <c r="F23" s="442"/>
      <c r="G23" s="442"/>
      <c r="H23" s="111"/>
      <c r="I23" s="357"/>
      <c r="J23" s="357"/>
      <c r="K23" s="358"/>
      <c r="L23" s="378"/>
      <c r="M23" s="379"/>
      <c r="N23" s="379"/>
      <c r="O23" s="379"/>
      <c r="P23" s="379"/>
      <c r="Q23" s="379"/>
      <c r="R23" s="379"/>
      <c r="S23" s="380"/>
      <c r="T23" s="17"/>
      <c r="U23" s="298"/>
      <c r="V23" s="258"/>
      <c r="W23" s="17"/>
      <c r="X23" s="298"/>
      <c r="Y23" s="258"/>
      <c r="Z23" s="87"/>
      <c r="AA23" s="87"/>
      <c r="AB23" t="str">
        <f>IF(H24="X", "0.5", "0")</f>
        <v>0</v>
      </c>
      <c r="AC23" t="str">
        <f>IF(T24="X", "0.5", "0")</f>
        <v>0</v>
      </c>
      <c r="AD23" t="str">
        <f>IF(W24="X", "0.5", "0")</f>
        <v>0</v>
      </c>
    </row>
    <row r="24" spans="1:110" x14ac:dyDescent="0.25">
      <c r="A24" s="87"/>
      <c r="B24" s="87"/>
      <c r="C24" s="443" t="s">
        <v>70</v>
      </c>
      <c r="D24" s="444"/>
      <c r="E24" s="444"/>
      <c r="F24" s="444"/>
      <c r="G24" s="445"/>
      <c r="H24" s="85"/>
      <c r="I24" s="355" t="str">
        <f>IF(H24="X", "0.5", "")</f>
        <v/>
      </c>
      <c r="J24" s="355"/>
      <c r="K24" s="356"/>
      <c r="L24" s="375" t="s">
        <v>73</v>
      </c>
      <c r="M24" s="376"/>
      <c r="N24" s="376"/>
      <c r="O24" s="376"/>
      <c r="P24" s="376"/>
      <c r="Q24" s="376"/>
      <c r="R24" s="376"/>
      <c r="S24" s="377"/>
      <c r="T24" s="86"/>
      <c r="U24" s="218" t="str">
        <f>IF(T24="X", "0.5", "")</f>
        <v/>
      </c>
      <c r="V24" s="248"/>
      <c r="W24" s="86"/>
      <c r="X24" s="218" t="str">
        <f>IF(W24="X", "0.5", "")</f>
        <v/>
      </c>
      <c r="Y24" s="248"/>
      <c r="Z24" s="87"/>
      <c r="AA24" s="87"/>
      <c r="AB24" t="str">
        <f>IF(H26="X", "1.0", "0")</f>
        <v>0</v>
      </c>
      <c r="AC24" t="str">
        <f>IF(T26="X", "1.0", "0")</f>
        <v>0</v>
      </c>
      <c r="AD24" t="str">
        <f>IF(W26="X", "1.0", "0")</f>
        <v>0</v>
      </c>
    </row>
    <row r="25" spans="1:110" ht="43.35" customHeight="1" x14ac:dyDescent="0.25">
      <c r="A25" s="87"/>
      <c r="B25" s="87"/>
      <c r="C25" s="446"/>
      <c r="D25" s="447"/>
      <c r="E25" s="447"/>
      <c r="F25" s="447"/>
      <c r="G25" s="448"/>
      <c r="H25" s="111"/>
      <c r="I25" s="357"/>
      <c r="J25" s="357"/>
      <c r="K25" s="358"/>
      <c r="L25" s="378"/>
      <c r="M25" s="379"/>
      <c r="N25" s="379"/>
      <c r="O25" s="379"/>
      <c r="P25" s="379"/>
      <c r="Q25" s="379"/>
      <c r="R25" s="379"/>
      <c r="S25" s="380"/>
      <c r="T25" s="37"/>
      <c r="U25" s="298"/>
      <c r="V25" s="258"/>
      <c r="W25" s="37"/>
      <c r="X25" s="298"/>
      <c r="Y25" s="258"/>
      <c r="Z25" s="87"/>
      <c r="AA25" s="87"/>
      <c r="AB25">
        <f>AB24+AB23+AB22</f>
        <v>0</v>
      </c>
      <c r="AC25">
        <f>AC24+AC23+AC22</f>
        <v>0</v>
      </c>
      <c r="AD25">
        <f>AD24+AD23+AD22</f>
        <v>0</v>
      </c>
    </row>
    <row r="26" spans="1:110" x14ac:dyDescent="0.25">
      <c r="A26" s="87"/>
      <c r="B26" s="87"/>
      <c r="C26" s="443" t="s">
        <v>71</v>
      </c>
      <c r="D26" s="444"/>
      <c r="E26" s="444"/>
      <c r="F26" s="444"/>
      <c r="G26" s="445"/>
      <c r="H26" s="85"/>
      <c r="I26" s="355" t="str">
        <f>IF(H26="X", "1.0", "")</f>
        <v/>
      </c>
      <c r="J26" s="355"/>
      <c r="K26" s="356"/>
      <c r="L26" s="372" t="s">
        <v>74</v>
      </c>
      <c r="M26" s="373"/>
      <c r="N26" s="373"/>
      <c r="O26" s="373"/>
      <c r="P26" s="373"/>
      <c r="Q26" s="373"/>
      <c r="R26" s="373"/>
      <c r="S26" s="374"/>
      <c r="T26" s="33"/>
      <c r="U26" s="218" t="str">
        <f>IF(T26="X", "1.0", "")</f>
        <v/>
      </c>
      <c r="V26" s="248"/>
      <c r="W26" s="33"/>
      <c r="X26" s="218" t="str">
        <f>IF(W26="X","1.0","")</f>
        <v/>
      </c>
      <c r="Y26" s="248"/>
      <c r="Z26" s="87"/>
      <c r="AA26" s="87"/>
    </row>
    <row r="27" spans="1:110" ht="43.35" customHeight="1" x14ac:dyDescent="0.25">
      <c r="A27" s="87"/>
      <c r="B27" s="87"/>
      <c r="C27" s="446"/>
      <c r="D27" s="447"/>
      <c r="E27" s="447"/>
      <c r="F27" s="447"/>
      <c r="G27" s="448"/>
      <c r="H27" s="111"/>
      <c r="I27" s="357"/>
      <c r="J27" s="357"/>
      <c r="K27" s="358"/>
      <c r="L27" s="378"/>
      <c r="M27" s="379"/>
      <c r="N27" s="379"/>
      <c r="O27" s="379"/>
      <c r="P27" s="379"/>
      <c r="Q27" s="379"/>
      <c r="R27" s="379"/>
      <c r="S27" s="380"/>
      <c r="T27" s="17"/>
      <c r="U27" s="298"/>
      <c r="V27" s="258"/>
      <c r="W27" s="17"/>
      <c r="X27" s="298"/>
      <c r="Y27" s="258"/>
      <c r="Z27" s="87"/>
      <c r="AA27" s="87"/>
    </row>
    <row r="28" spans="1:110" x14ac:dyDescent="0.25">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row>
  </sheetData>
  <sheetProtection algorithmName="SHA-512" hashValue="ZllQAO1ypK/NVIERgQmxFrHn+fvSr50pN50MqiJ3BhUOsdH8YI9xaY95tddu+xLrPiTe/CrmpF9q8JmgQmykrQ==" saltValue="WH31Z41OOTBeTbA5bsh3IA==" spinCount="100000" sheet="1" selectLockedCells="1"/>
  <mergeCells count="63">
    <mergeCell ref="L22:S23"/>
    <mergeCell ref="L24:S25"/>
    <mergeCell ref="Y5:Z5"/>
    <mergeCell ref="C24:G25"/>
    <mergeCell ref="I24:K25"/>
    <mergeCell ref="U24:V25"/>
    <mergeCell ref="X24:Y25"/>
    <mergeCell ref="C21:G21"/>
    <mergeCell ref="H21:K21"/>
    <mergeCell ref="L21:S21"/>
    <mergeCell ref="T21:V21"/>
    <mergeCell ref="W21:Y21"/>
    <mergeCell ref="C22:G23"/>
    <mergeCell ref="I22:K23"/>
    <mergeCell ref="U22:V23"/>
    <mergeCell ref="X22:Y23"/>
    <mergeCell ref="C26:G27"/>
    <mergeCell ref="I26:K27"/>
    <mergeCell ref="L26:S27"/>
    <mergeCell ref="U26:V27"/>
    <mergeCell ref="X26:Y27"/>
    <mergeCell ref="C18:G19"/>
    <mergeCell ref="I18:K19"/>
    <mergeCell ref="U18:V19"/>
    <mergeCell ref="X18:Y19"/>
    <mergeCell ref="L16:S19"/>
    <mergeCell ref="C14:G15"/>
    <mergeCell ref="I14:K15"/>
    <mergeCell ref="U14:V15"/>
    <mergeCell ref="X14:Y15"/>
    <mergeCell ref="C16:G17"/>
    <mergeCell ref="I16:K17"/>
    <mergeCell ref="U16:V17"/>
    <mergeCell ref="X16:Y17"/>
    <mergeCell ref="L14:S15"/>
    <mergeCell ref="C10:G11"/>
    <mergeCell ref="I10:K11"/>
    <mergeCell ref="L10:S13"/>
    <mergeCell ref="U10:V11"/>
    <mergeCell ref="X10:Y11"/>
    <mergeCell ref="C12:G13"/>
    <mergeCell ref="I12:K13"/>
    <mergeCell ref="U12:V13"/>
    <mergeCell ref="X12:Y13"/>
    <mergeCell ref="C9:G9"/>
    <mergeCell ref="H9:K9"/>
    <mergeCell ref="L9:S9"/>
    <mergeCell ref="T9:V9"/>
    <mergeCell ref="W9:Y9"/>
    <mergeCell ref="D5:J5"/>
    <mergeCell ref="K5:P5"/>
    <mergeCell ref="Q5:X5"/>
    <mergeCell ref="B2:Z3"/>
    <mergeCell ref="B7:C7"/>
    <mergeCell ref="H7:I7"/>
    <mergeCell ref="T7:U7"/>
    <mergeCell ref="W7:X7"/>
    <mergeCell ref="Y7:Z7"/>
    <mergeCell ref="B6:C6"/>
    <mergeCell ref="H6:I6"/>
    <mergeCell ref="T6:U6"/>
    <mergeCell ref="W6:X6"/>
    <mergeCell ref="Y6:Z6"/>
  </mergeCells>
  <pageMargins left="0.25" right="0.25" top="0.75" bottom="0.75" header="0.3" footer="0.3"/>
  <pageSetup scale="95" orientation="landscape" horizontalDpi="4294967293" verticalDpi="4294967293" r:id="rId1"/>
  <headerFooter>
    <oddHeader>&amp;L&amp;"Arial,Regular"&amp;10USDA - Natural Resources Conservation Service&amp;R&amp;"Arial,Regular"&amp;10September 2018</oddHeader>
    <oddFooter>&amp;L&amp;"Arial,Regular"&amp;8Mark appropriate boxes with "X" - complete standard approach pages 1 to 4&amp;R&amp;"Arial,Regular"&amp;10
WCP WHEG standard approach, page 4 of 5</oddFooter>
  </headerFooter>
  <ignoredErrors>
    <ignoredError sqref="Y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40"/>
  <sheetViews>
    <sheetView showRowColHeaders="0" zoomScaleNormal="100" workbookViewId="0">
      <selection activeCell="Q40" sqref="Q40"/>
    </sheetView>
  </sheetViews>
  <sheetFormatPr defaultColWidth="0" defaultRowHeight="14.25" zeroHeight="1" x14ac:dyDescent="0.2"/>
  <cols>
    <col min="1" max="1" width="3.7109375" style="5" customWidth="1"/>
    <col min="2" max="2" width="9.140625" style="6" customWidth="1"/>
    <col min="3" max="3" width="7.28515625" style="6" customWidth="1"/>
    <col min="4" max="4" width="1.5703125" style="6" customWidth="1"/>
    <col min="5" max="5" width="10.5703125" style="6" customWidth="1"/>
    <col min="6" max="6" width="7.5703125" style="6" customWidth="1"/>
    <col min="7" max="15" width="9.140625" style="6" customWidth="1"/>
    <col min="16" max="16" width="11.85546875" style="6" customWidth="1"/>
    <col min="17" max="17" width="1.85546875" style="5" customWidth="1"/>
    <col min="18" max="18" width="9.42578125" style="65" hidden="1"/>
    <col min="19" max="63" width="9.140625" style="65" hidden="1"/>
    <col min="64" max="16384" width="9.140625" style="6" hidden="1"/>
  </cols>
  <sheetData>
    <row r="1" spans="1:63" s="5" customFormat="1" ht="8.1" customHeight="1" x14ac:dyDescent="0.2"/>
    <row r="2" spans="1:63" ht="15" customHeight="1" x14ac:dyDescent="0.2">
      <c r="A2" s="88"/>
      <c r="B2" s="229" t="s">
        <v>19</v>
      </c>
      <c r="C2" s="230"/>
      <c r="D2" s="230"/>
      <c r="E2" s="230"/>
      <c r="F2" s="230"/>
      <c r="G2" s="230"/>
      <c r="H2" s="230"/>
      <c r="I2" s="230"/>
      <c r="J2" s="230"/>
      <c r="K2" s="230"/>
      <c r="L2" s="230"/>
      <c r="M2" s="230"/>
      <c r="N2" s="230"/>
      <c r="O2" s="230"/>
      <c r="P2" s="231"/>
      <c r="Q2" s="88"/>
      <c r="R2" s="43"/>
      <c r="S2" s="43"/>
      <c r="T2" s="43"/>
      <c r="U2" s="43"/>
      <c r="V2" s="43"/>
      <c r="W2" s="43"/>
      <c r="X2" s="43"/>
      <c r="Y2" s="43"/>
      <c r="Z2" s="43"/>
      <c r="AA2" s="43"/>
      <c r="AB2" s="43"/>
    </row>
    <row r="3" spans="1:63" ht="15" customHeight="1" x14ac:dyDescent="0.2">
      <c r="A3" s="88"/>
      <c r="B3" s="232"/>
      <c r="C3" s="233"/>
      <c r="D3" s="233"/>
      <c r="E3" s="233"/>
      <c r="F3" s="233"/>
      <c r="G3" s="233"/>
      <c r="H3" s="233"/>
      <c r="I3" s="233"/>
      <c r="J3" s="233"/>
      <c r="K3" s="233"/>
      <c r="L3" s="233"/>
      <c r="M3" s="233"/>
      <c r="N3" s="233"/>
      <c r="O3" s="233"/>
      <c r="P3" s="234"/>
      <c r="Q3" s="88"/>
      <c r="R3" s="43"/>
      <c r="S3" s="43"/>
      <c r="T3" s="43"/>
      <c r="U3" s="43"/>
      <c r="V3" s="43"/>
      <c r="W3" s="43"/>
      <c r="X3" s="43"/>
      <c r="Y3" s="43"/>
      <c r="Z3" s="43"/>
      <c r="AA3" s="43"/>
      <c r="AB3" s="43"/>
    </row>
    <row r="4" spans="1:63" s="14" customFormat="1" ht="6" customHeight="1" x14ac:dyDescent="0.2">
      <c r="A4" s="88"/>
      <c r="B4" s="172"/>
      <c r="C4" s="172"/>
      <c r="D4" s="172"/>
      <c r="E4" s="172"/>
      <c r="F4" s="172"/>
      <c r="G4" s="172"/>
      <c r="H4" s="172"/>
      <c r="I4" s="172"/>
      <c r="J4" s="172"/>
      <c r="K4" s="172"/>
      <c r="L4" s="172"/>
      <c r="M4" s="172"/>
      <c r="N4" s="172"/>
      <c r="O4" s="172"/>
      <c r="P4" s="172"/>
      <c r="Q4" s="88"/>
      <c r="R4" s="41"/>
      <c r="S4" s="41"/>
      <c r="T4" s="41"/>
      <c r="U4" s="41"/>
      <c r="V4" s="41"/>
      <c r="W4" s="41"/>
      <c r="X4" s="41"/>
      <c r="Y4" s="41"/>
      <c r="Z4" s="41"/>
      <c r="AA4" s="41"/>
      <c r="AB4" s="41"/>
    </row>
    <row r="5" spans="1:63" ht="15" x14ac:dyDescent="0.2">
      <c r="A5" s="53"/>
      <c r="B5" s="493" t="s">
        <v>80</v>
      </c>
      <c r="C5" s="494"/>
      <c r="D5" s="494"/>
      <c r="E5" s="494"/>
      <c r="F5" s="494"/>
      <c r="G5" s="494"/>
      <c r="H5" s="494"/>
      <c r="I5" s="494"/>
      <c r="J5" s="494"/>
      <c r="K5" s="217" t="s">
        <v>166</v>
      </c>
      <c r="L5" s="218"/>
      <c r="M5" s="218"/>
      <c r="N5" s="218"/>
      <c r="O5" s="218"/>
      <c r="P5" s="248"/>
      <c r="Q5" s="53"/>
    </row>
    <row r="6" spans="1:63" ht="8.25" customHeight="1" x14ac:dyDescent="0.2">
      <c r="A6" s="53"/>
      <c r="B6" s="495"/>
      <c r="C6" s="496"/>
      <c r="D6" s="496"/>
      <c r="E6" s="496"/>
      <c r="F6" s="496"/>
      <c r="G6" s="496"/>
      <c r="H6" s="496"/>
      <c r="I6" s="496"/>
      <c r="J6" s="496"/>
      <c r="K6" s="219"/>
      <c r="L6" s="220"/>
      <c r="M6" s="220"/>
      <c r="N6" s="220"/>
      <c r="O6" s="220"/>
      <c r="P6" s="249"/>
      <c r="Q6" s="53"/>
    </row>
    <row r="7" spans="1:63" x14ac:dyDescent="0.2">
      <c r="A7" s="132"/>
      <c r="B7" s="495"/>
      <c r="C7" s="496"/>
      <c r="D7" s="496"/>
      <c r="E7" s="496"/>
      <c r="F7" s="496"/>
      <c r="G7" s="496"/>
      <c r="H7" s="496"/>
      <c r="I7" s="496"/>
      <c r="J7" s="496"/>
      <c r="K7" s="31"/>
      <c r="L7" s="133"/>
      <c r="M7" s="499" t="s">
        <v>81</v>
      </c>
      <c r="N7" s="499"/>
      <c r="O7" s="499"/>
      <c r="P7" s="500"/>
      <c r="Q7" s="132"/>
    </row>
    <row r="8" spans="1:63" x14ac:dyDescent="0.2">
      <c r="A8" s="132"/>
      <c r="B8" s="495"/>
      <c r="C8" s="496"/>
      <c r="D8" s="496"/>
      <c r="E8" s="496"/>
      <c r="F8" s="496"/>
      <c r="G8" s="496"/>
      <c r="H8" s="496"/>
      <c r="I8" s="496"/>
      <c r="J8" s="496"/>
      <c r="K8" s="31"/>
      <c r="L8" s="133"/>
      <c r="M8" s="499" t="s">
        <v>82</v>
      </c>
      <c r="N8" s="499"/>
      <c r="O8" s="499"/>
      <c r="P8" s="500"/>
      <c r="Q8" s="132"/>
    </row>
    <row r="9" spans="1:63" x14ac:dyDescent="0.2">
      <c r="A9" s="132"/>
      <c r="B9" s="495"/>
      <c r="C9" s="496"/>
      <c r="D9" s="496"/>
      <c r="E9" s="496"/>
      <c r="F9" s="496"/>
      <c r="G9" s="496"/>
      <c r="H9" s="496"/>
      <c r="I9" s="496"/>
      <c r="J9" s="496"/>
      <c r="K9" s="31"/>
      <c r="L9" s="133"/>
      <c r="M9" s="499" t="s">
        <v>84</v>
      </c>
      <c r="N9" s="499"/>
      <c r="O9" s="499"/>
      <c r="P9" s="500"/>
      <c r="Q9" s="132"/>
    </row>
    <row r="10" spans="1:63" x14ac:dyDescent="0.2">
      <c r="A10" s="132"/>
      <c r="B10" s="495"/>
      <c r="C10" s="496"/>
      <c r="D10" s="496"/>
      <c r="E10" s="496"/>
      <c r="F10" s="496"/>
      <c r="G10" s="496"/>
      <c r="H10" s="496"/>
      <c r="I10" s="496"/>
      <c r="J10" s="496"/>
      <c r="K10" s="31"/>
      <c r="L10" s="133"/>
      <c r="M10" s="499" t="s">
        <v>83</v>
      </c>
      <c r="N10" s="499"/>
      <c r="O10" s="499"/>
      <c r="P10" s="500"/>
      <c r="Q10" s="132"/>
    </row>
    <row r="11" spans="1:63" s="136" customFormat="1" ht="18" customHeight="1" x14ac:dyDescent="0.2">
      <c r="A11" s="134"/>
      <c r="B11" s="497"/>
      <c r="C11" s="498"/>
      <c r="D11" s="498"/>
      <c r="E11" s="498"/>
      <c r="F11" s="498"/>
      <c r="G11" s="498"/>
      <c r="H11" s="498"/>
      <c r="I11" s="498"/>
      <c r="J11" s="498"/>
      <c r="K11" s="501" t="s">
        <v>169</v>
      </c>
      <c r="L11" s="502"/>
      <c r="M11" s="502"/>
      <c r="N11" s="502"/>
      <c r="O11" s="502"/>
      <c r="P11" s="503"/>
      <c r="Q11" s="134"/>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row>
    <row r="12" spans="1:63" s="5" customFormat="1" x14ac:dyDescent="0.2">
      <c r="A12" s="133"/>
      <c r="B12" s="137"/>
      <c r="C12" s="137"/>
      <c r="D12" s="137"/>
      <c r="E12" s="137"/>
      <c r="F12" s="137"/>
      <c r="G12" s="137"/>
      <c r="H12" s="137"/>
      <c r="I12" s="137"/>
      <c r="J12" s="137"/>
      <c r="K12" s="133"/>
      <c r="L12" s="133"/>
      <c r="M12" s="133"/>
      <c r="N12" s="133"/>
      <c r="O12" s="133"/>
      <c r="P12" s="133"/>
      <c r="Q12" s="133"/>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row>
    <row r="13" spans="1:63" s="141" customFormat="1" ht="15" customHeight="1" x14ac:dyDescent="0.2">
      <c r="A13" s="41"/>
      <c r="B13" s="138"/>
      <c r="C13" s="460" t="s">
        <v>85</v>
      </c>
      <c r="D13" s="461"/>
      <c r="E13" s="461"/>
      <c r="F13" s="461"/>
      <c r="G13" s="461"/>
      <c r="H13" s="461"/>
      <c r="I13" s="461"/>
      <c r="J13" s="461"/>
      <c r="K13" s="461"/>
      <c r="L13" s="461"/>
      <c r="M13" s="461"/>
      <c r="N13" s="461"/>
      <c r="O13" s="462"/>
      <c r="P13" s="41"/>
      <c r="Q13" s="41"/>
      <c r="R13" s="41"/>
      <c r="S13" s="139"/>
      <c r="T13" s="139"/>
      <c r="U13" s="139"/>
      <c r="V13" s="139"/>
      <c r="W13" s="139"/>
      <c r="X13" s="139"/>
      <c r="Y13" s="139"/>
      <c r="Z13" s="139"/>
      <c r="AA13" s="139"/>
      <c r="AB13" s="139"/>
      <c r="AC13" s="139"/>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row>
    <row r="14" spans="1:63" s="141" customFormat="1" ht="15" x14ac:dyDescent="0.2">
      <c r="A14" s="41"/>
      <c r="B14" s="138"/>
      <c r="C14" s="463"/>
      <c r="D14" s="464"/>
      <c r="E14" s="464"/>
      <c r="F14" s="464"/>
      <c r="G14" s="464"/>
      <c r="H14" s="464"/>
      <c r="I14" s="464"/>
      <c r="J14" s="464"/>
      <c r="K14" s="464"/>
      <c r="L14" s="464"/>
      <c r="M14" s="464"/>
      <c r="N14" s="464"/>
      <c r="O14" s="465"/>
      <c r="P14" s="41"/>
      <c r="Q14" s="41"/>
      <c r="R14" s="41"/>
      <c r="S14" s="139"/>
      <c r="T14" s="139"/>
      <c r="U14" s="139"/>
      <c r="V14" s="139"/>
      <c r="W14" s="139"/>
      <c r="X14" s="139"/>
      <c r="Y14" s="139"/>
      <c r="Z14" s="139"/>
      <c r="AA14" s="139"/>
      <c r="AB14" s="139"/>
      <c r="AC14" s="139"/>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row>
    <row r="15" spans="1:63" ht="15" x14ac:dyDescent="0.25">
      <c r="B15" s="5"/>
      <c r="C15" s="478" t="s">
        <v>86</v>
      </c>
      <c r="D15" s="479"/>
      <c r="E15" s="479"/>
      <c r="F15" s="480"/>
      <c r="G15" s="457" t="s">
        <v>8</v>
      </c>
      <c r="H15" s="458"/>
      <c r="I15" s="459"/>
      <c r="J15" s="478" t="s">
        <v>20</v>
      </c>
      <c r="K15" s="479"/>
      <c r="L15" s="480"/>
      <c r="M15" s="457" t="s">
        <v>87</v>
      </c>
      <c r="N15" s="458"/>
      <c r="O15" s="459"/>
      <c r="P15" s="5"/>
    </row>
    <row r="16" spans="1:63" x14ac:dyDescent="0.2">
      <c r="B16" s="5"/>
      <c r="C16" s="54"/>
      <c r="D16" s="12"/>
      <c r="E16" s="12"/>
      <c r="F16" s="15"/>
      <c r="G16" s="466" t="str">
        <f>IF(OR('Weed management'!H10="X",'Insecticide risk'!J7="X"),"Poor",(IF(R16=0,"",R16)))</f>
        <v/>
      </c>
      <c r="H16" s="467"/>
      <c r="I16" s="468"/>
      <c r="J16" s="466" t="str">
        <f>IF(OR('Weed management'!J10="X", 'Insecticide risk'!L7="X"),"STOP",(IF(S16=0,"",S16)))</f>
        <v/>
      </c>
      <c r="K16" s="467"/>
      <c r="L16" s="468"/>
      <c r="M16" s="466" t="str">
        <f>IF(J16="STOP","N/A",IF(OR('Weed management'!L10="X",'Insecticide risk'!N7="X"),"Poor",(IF(T16=0,"",T16))))</f>
        <v/>
      </c>
      <c r="N16" s="467"/>
      <c r="O16" s="468"/>
      <c r="P16" s="5"/>
      <c r="R16" s="142">
        <f>('Insecticide risk'!Q15+'Weed management'!O15+(3*'Milkweed survey'!AB24))/5</f>
        <v>0</v>
      </c>
      <c r="S16" s="142">
        <f>('Insecticide risk'!R15+'Weed management'!P15+(3*'Milkweed survey'!AC24))/5</f>
        <v>0</v>
      </c>
      <c r="T16" s="142">
        <f>('Insecticide risk'!S15+'Weed management'!Q15+(3*'Milkweed survey'!AD24))/5</f>
        <v>0</v>
      </c>
    </row>
    <row r="17" spans="2:63" ht="16.5" customHeight="1" x14ac:dyDescent="0.2">
      <c r="B17" s="5"/>
      <c r="C17" s="451" t="s">
        <v>186</v>
      </c>
      <c r="D17" s="452"/>
      <c r="E17" s="452"/>
      <c r="F17" s="453"/>
      <c r="G17" s="469"/>
      <c r="H17" s="470"/>
      <c r="I17" s="471"/>
      <c r="J17" s="469"/>
      <c r="K17" s="470"/>
      <c r="L17" s="471"/>
      <c r="M17" s="469"/>
      <c r="N17" s="470"/>
      <c r="O17" s="471"/>
      <c r="P17" s="5"/>
      <c r="R17" s="142">
        <f>('Insecticide risk'!Q15+'Weed management'!O15+(3*'Nectar survey'!AB15)+'Nectar survey'!AB25)/6</f>
        <v>0</v>
      </c>
      <c r="S17" s="142">
        <f>('Insecticide risk'!R15+'Weed management'!P15+(3*'Nectar survey'!AC15)+'Nectar survey'!AC25)/6</f>
        <v>0</v>
      </c>
      <c r="T17" s="142">
        <f>('Insecticide risk'!S15+'Weed management'!Q15+(3*'Nectar survey'!AD15)+'Nectar survey'!AD25)/6</f>
        <v>0</v>
      </c>
    </row>
    <row r="18" spans="2:63" ht="15" customHeight="1" x14ac:dyDescent="0.2">
      <c r="B18" s="5"/>
      <c r="C18" s="454">
        <v>5</v>
      </c>
      <c r="D18" s="455"/>
      <c r="E18" s="455"/>
      <c r="F18" s="456"/>
      <c r="G18" s="472" t="str">
        <f>IF(AND(R16&lt;=0.25,R16&gt;=0),(IF(OR(G16="Poor",R16=0),"","Poor")),(IF(AND(R16&gt;=0.26,R16&lt;=0.49),"Fair",(IF(AND(R16&gt;=0.75,R16&lt;=1),"Excellent","Good")))))</f>
        <v/>
      </c>
      <c r="H18" s="473"/>
      <c r="I18" s="474"/>
      <c r="J18" s="472" t="str">
        <f>IF(AND(S16&lt;=0.25,S16&gt;=0),(IF(OR(J16="STOP",S16=0),"","Poor")), (IF(AND(S16&gt;=0.26,S16&lt;=0.49),"Fair",(IF(AND(S16&gt;=0.75,S16&lt;=1),"Excellent","Good")))))</f>
        <v/>
      </c>
      <c r="K18" s="473"/>
      <c r="L18" s="474"/>
      <c r="M18" s="472" t="str">
        <f>IF(AND(T16&lt;=0.25,T16&gt;=0),(IF(OR(M16="N/A", M16="Poor",T16=0),"","Poor")), (IF(AND(T16&gt;=0.26,T16&lt;=0.49),"Fair",(IF(AND(T16&gt;=0.75,T16&lt;=1),"Excellent","Good")))))</f>
        <v/>
      </c>
      <c r="N18" s="473"/>
      <c r="O18" s="474"/>
      <c r="P18" s="5"/>
      <c r="R18" s="142">
        <f>(R16+R17)/2</f>
        <v>0</v>
      </c>
      <c r="S18" s="142">
        <f t="shared" ref="S18:T18" si="0">(S16+S17)/2</f>
        <v>0</v>
      </c>
      <c r="T18" s="142">
        <f t="shared" si="0"/>
        <v>0</v>
      </c>
    </row>
    <row r="19" spans="2:63" x14ac:dyDescent="0.2">
      <c r="B19" s="5"/>
      <c r="C19" s="32"/>
      <c r="D19" s="18"/>
      <c r="E19" s="18"/>
      <c r="F19" s="143"/>
      <c r="G19" s="475"/>
      <c r="H19" s="476"/>
      <c r="I19" s="477"/>
      <c r="J19" s="475"/>
      <c r="K19" s="476"/>
      <c r="L19" s="477"/>
      <c r="M19" s="475"/>
      <c r="N19" s="476"/>
      <c r="O19" s="477"/>
      <c r="P19" s="5"/>
    </row>
    <row r="20" spans="2:63" s="5" customFormat="1" x14ac:dyDescent="0.2">
      <c r="C20" s="14"/>
      <c r="D20" s="14"/>
      <c r="E20" s="14"/>
      <c r="F20" s="14"/>
      <c r="G20" s="75"/>
      <c r="H20" s="75"/>
      <c r="I20" s="75"/>
      <c r="J20" s="75"/>
      <c r="K20" s="75"/>
      <c r="L20" s="75"/>
      <c r="M20" s="75"/>
      <c r="N20" s="75"/>
      <c r="O20" s="7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row>
    <row r="21" spans="2:63" x14ac:dyDescent="0.2">
      <c r="B21" s="5"/>
      <c r="C21" s="460" t="s">
        <v>88</v>
      </c>
      <c r="D21" s="461"/>
      <c r="E21" s="461"/>
      <c r="F21" s="461"/>
      <c r="G21" s="461"/>
      <c r="H21" s="461"/>
      <c r="I21" s="461"/>
      <c r="J21" s="461"/>
      <c r="K21" s="461"/>
      <c r="L21" s="461"/>
      <c r="M21" s="461"/>
      <c r="N21" s="461"/>
      <c r="O21" s="462"/>
      <c r="P21" s="5"/>
    </row>
    <row r="22" spans="2:63" x14ac:dyDescent="0.2">
      <c r="B22" s="5"/>
      <c r="C22" s="463"/>
      <c r="D22" s="464"/>
      <c r="E22" s="464"/>
      <c r="F22" s="464"/>
      <c r="G22" s="464"/>
      <c r="H22" s="464"/>
      <c r="I22" s="464"/>
      <c r="J22" s="464"/>
      <c r="K22" s="464"/>
      <c r="L22" s="464"/>
      <c r="M22" s="464"/>
      <c r="N22" s="464"/>
      <c r="O22" s="465"/>
      <c r="P22" s="5"/>
    </row>
    <row r="23" spans="2:63" ht="15" x14ac:dyDescent="0.25">
      <c r="B23" s="5"/>
      <c r="C23" s="478" t="s">
        <v>86</v>
      </c>
      <c r="D23" s="479"/>
      <c r="E23" s="479"/>
      <c r="F23" s="480"/>
      <c r="G23" s="457" t="s">
        <v>8</v>
      </c>
      <c r="H23" s="458"/>
      <c r="I23" s="459"/>
      <c r="J23" s="478" t="s">
        <v>20</v>
      </c>
      <c r="K23" s="479"/>
      <c r="L23" s="480"/>
      <c r="M23" s="457" t="s">
        <v>87</v>
      </c>
      <c r="N23" s="458"/>
      <c r="O23" s="459"/>
      <c r="P23" s="5"/>
    </row>
    <row r="24" spans="2:63" ht="15" customHeight="1" x14ac:dyDescent="0.2">
      <c r="B24" s="5"/>
      <c r="C24" s="54"/>
      <c r="D24" s="12"/>
      <c r="E24" s="12"/>
      <c r="F24" s="15"/>
      <c r="G24" s="466" t="str">
        <f>IF(OR('Weed management'!H10="X",'Insecticide risk'!J7="X"),"Poor",(IF(R17=0,"",R17)))</f>
        <v/>
      </c>
      <c r="H24" s="467"/>
      <c r="I24" s="468"/>
      <c r="J24" s="466" t="str">
        <f>IF(OR('Weed management'!J10="X", 'Insecticide risk'!L7="X"),"STOP",(IF(S17=0,"",S17)))</f>
        <v/>
      </c>
      <c r="K24" s="467"/>
      <c r="L24" s="468"/>
      <c r="M24" s="466" t="str">
        <f>IF(J24="STOP","N/A",IF(OR('Weed management'!L10="X",'Insecticide risk'!N7="X"),"Poor",(IF(T17=0,"",T17))))</f>
        <v/>
      </c>
      <c r="N24" s="467"/>
      <c r="O24" s="468"/>
      <c r="P24" s="5"/>
    </row>
    <row r="25" spans="2:63" ht="16.5" customHeight="1" x14ac:dyDescent="0.2">
      <c r="B25" s="5"/>
      <c r="C25" s="451" t="s">
        <v>187</v>
      </c>
      <c r="D25" s="452"/>
      <c r="E25" s="452"/>
      <c r="F25" s="453"/>
      <c r="G25" s="469"/>
      <c r="H25" s="470"/>
      <c r="I25" s="471"/>
      <c r="J25" s="469"/>
      <c r="K25" s="470"/>
      <c r="L25" s="471"/>
      <c r="M25" s="469"/>
      <c r="N25" s="470"/>
      <c r="O25" s="471"/>
      <c r="P25" s="5"/>
    </row>
    <row r="26" spans="2:63" ht="15" customHeight="1" x14ac:dyDescent="0.2">
      <c r="B26" s="5"/>
      <c r="C26" s="454">
        <v>6</v>
      </c>
      <c r="D26" s="455"/>
      <c r="E26" s="455"/>
      <c r="F26" s="456"/>
      <c r="G26" s="472" t="str">
        <f>IF(AND(R17&lt;=0.25,R17&gt;=0),(IF(OR(G24="Poor",R17=0),"","Poor")), (IF(AND(R17&gt;=0.26,R17&lt;=0.49),"Fair",(IF(AND(R17&gt;=0.75,R17&lt;=1),"Excellent","Good")))))</f>
        <v/>
      </c>
      <c r="H26" s="473"/>
      <c r="I26" s="474"/>
      <c r="J26" s="472" t="str">
        <f>IF(AND(S17&lt;=0.25,S17&gt;=0),(IF(OR(J24="stop",S17=0),"","Poor")), (IF(AND(S17&gt;=0.26,S17&lt;=0.49),"Fair",(IF(AND(S17&gt;=0.75,S17&lt;=1),"Excellent","Good")))))</f>
        <v/>
      </c>
      <c r="K26" s="473"/>
      <c r="L26" s="474"/>
      <c r="M26" s="472" t="str">
        <f>IF(AND(T17&lt;=0.25,T17&gt;=0),(IF(OR(M24="N/A", M24="Poor",T17=0),"","Poor")), (IF(AND(T17&gt;=0.26,T17&lt;=0.49),"Fair",(IF(AND(T17&gt;=0.75,T17&lt;=1),"Excellent","Good")))))</f>
        <v/>
      </c>
      <c r="N26" s="473"/>
      <c r="O26" s="474"/>
      <c r="P26" s="5"/>
    </row>
    <row r="27" spans="2:63" x14ac:dyDescent="0.2">
      <c r="B27" s="5"/>
      <c r="C27" s="32"/>
      <c r="D27" s="18"/>
      <c r="E27" s="18"/>
      <c r="F27" s="143"/>
      <c r="G27" s="475"/>
      <c r="H27" s="476"/>
      <c r="I27" s="477"/>
      <c r="J27" s="475"/>
      <c r="K27" s="476"/>
      <c r="L27" s="477"/>
      <c r="M27" s="475"/>
      <c r="N27" s="476"/>
      <c r="O27" s="477"/>
      <c r="P27" s="5"/>
    </row>
    <row r="28" spans="2:63" s="5" customFormat="1" x14ac:dyDescent="0.2">
      <c r="C28" s="14"/>
      <c r="D28" s="14"/>
      <c r="E28" s="14"/>
      <c r="F28" s="14"/>
      <c r="G28" s="75"/>
      <c r="H28" s="75"/>
      <c r="I28" s="75"/>
      <c r="J28" s="75"/>
      <c r="K28" s="75"/>
      <c r="L28" s="75"/>
      <c r="M28" s="75"/>
      <c r="N28" s="75"/>
      <c r="O28" s="7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row>
    <row r="29" spans="2:63" x14ac:dyDescent="0.2">
      <c r="B29" s="5"/>
      <c r="C29" s="481" t="s">
        <v>89</v>
      </c>
      <c r="D29" s="482"/>
      <c r="E29" s="482"/>
      <c r="F29" s="482"/>
      <c r="G29" s="482"/>
      <c r="H29" s="482"/>
      <c r="I29" s="482"/>
      <c r="J29" s="482"/>
      <c r="K29" s="482"/>
      <c r="L29" s="482"/>
      <c r="M29" s="482"/>
      <c r="N29" s="482"/>
      <c r="O29" s="483"/>
      <c r="P29" s="5"/>
    </row>
    <row r="30" spans="2:63" x14ac:dyDescent="0.2">
      <c r="B30" s="5"/>
      <c r="C30" s="481"/>
      <c r="D30" s="482"/>
      <c r="E30" s="482"/>
      <c r="F30" s="482"/>
      <c r="G30" s="482"/>
      <c r="H30" s="482"/>
      <c r="I30" s="482"/>
      <c r="J30" s="482"/>
      <c r="K30" s="482"/>
      <c r="L30" s="482"/>
      <c r="M30" s="482"/>
      <c r="N30" s="482"/>
      <c r="O30" s="483"/>
      <c r="P30" s="5"/>
    </row>
    <row r="31" spans="2:63" ht="15" x14ac:dyDescent="0.25">
      <c r="B31" s="5"/>
      <c r="C31" s="478" t="s">
        <v>86</v>
      </c>
      <c r="D31" s="479"/>
      <c r="E31" s="479"/>
      <c r="F31" s="480"/>
      <c r="G31" s="457" t="s">
        <v>8</v>
      </c>
      <c r="H31" s="458"/>
      <c r="I31" s="459"/>
      <c r="J31" s="478" t="s">
        <v>20</v>
      </c>
      <c r="K31" s="479"/>
      <c r="L31" s="480"/>
      <c r="M31" s="457" t="s">
        <v>87</v>
      </c>
      <c r="N31" s="458"/>
      <c r="O31" s="459"/>
      <c r="P31" s="5"/>
    </row>
    <row r="32" spans="2:63" s="14" customFormat="1" ht="15" customHeight="1" x14ac:dyDescent="0.2">
      <c r="C32" s="173"/>
      <c r="D32" s="174"/>
      <c r="E32" s="174"/>
      <c r="F32" s="175"/>
      <c r="G32" s="466" t="str">
        <f>IF(OR('Weed management'!H10="X",'Insecticide risk'!J7="X"),"Poor",(IF(R18=0,"",R18)))</f>
        <v/>
      </c>
      <c r="H32" s="467"/>
      <c r="I32" s="468"/>
      <c r="J32" s="466" t="str">
        <f>IF(OR('Weed management'!J10="X", 'Insecticide risk'!L7="X"),"STOP",(IF(S18=0,"",S18)))</f>
        <v/>
      </c>
      <c r="K32" s="467"/>
      <c r="L32" s="468"/>
      <c r="M32" s="466" t="str">
        <f>IF(J32="STOP","N/A",IF(OR('Weed management'!L10="X",'Insecticide risk'!N7="X"),"Poor",(IF(T18=0,"",T18))))</f>
        <v/>
      </c>
      <c r="N32" s="467"/>
      <c r="O32" s="468"/>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row>
    <row r="33" spans="2:16" ht="7.35" customHeight="1" x14ac:dyDescent="0.2">
      <c r="B33" s="5"/>
      <c r="C33" s="490" t="s">
        <v>90</v>
      </c>
      <c r="D33" s="491"/>
      <c r="E33" s="491"/>
      <c r="F33" s="492"/>
      <c r="G33" s="469"/>
      <c r="H33" s="470"/>
      <c r="I33" s="471"/>
      <c r="J33" s="469"/>
      <c r="K33" s="470"/>
      <c r="L33" s="471"/>
      <c r="M33" s="469"/>
      <c r="N33" s="470"/>
      <c r="O33" s="471"/>
      <c r="P33" s="5"/>
    </row>
    <row r="34" spans="2:16" ht="7.35" customHeight="1" x14ac:dyDescent="0.2">
      <c r="B34" s="5"/>
      <c r="C34" s="490"/>
      <c r="D34" s="491"/>
      <c r="E34" s="491"/>
      <c r="F34" s="492"/>
      <c r="G34" s="469"/>
      <c r="H34" s="470"/>
      <c r="I34" s="471"/>
      <c r="J34" s="469"/>
      <c r="K34" s="470"/>
      <c r="L34" s="471"/>
      <c r="M34" s="469"/>
      <c r="N34" s="470"/>
      <c r="O34" s="471"/>
      <c r="P34" s="5"/>
    </row>
    <row r="35" spans="2:16" ht="14.25" customHeight="1" x14ac:dyDescent="0.2">
      <c r="B35" s="5"/>
      <c r="C35" s="484" t="s">
        <v>188</v>
      </c>
      <c r="D35" s="485"/>
      <c r="E35" s="485"/>
      <c r="F35" s="486"/>
      <c r="G35" s="472" t="str">
        <f>IF(AND(R18&lt;=0.25,R18&gt;=0),(IF(OR(G32="Poor",R18=0),"","Poor")), (IF(AND(R18&gt;=0.26,R18&lt;=0.49),"Fair",(IF(AND(R18&gt;=0.75,R18&lt;=1),"Excellent","Good")))))</f>
        <v/>
      </c>
      <c r="H35" s="473"/>
      <c r="I35" s="474"/>
      <c r="J35" s="472" t="str">
        <f>IF(AND(S18&lt;=0.25,S18&gt;=0),(IF(OR(J32="stop",S18=0),"","Poor")), (IF(AND(S18&gt;=0.26,S18&lt;=0.49),"Fair",(IF(AND(S18&gt;=0.75,S18&lt;=1),"Excellent","Good")))))</f>
        <v/>
      </c>
      <c r="K35" s="473"/>
      <c r="L35" s="474"/>
      <c r="M35" s="472" t="str">
        <f>IF(AND(T18&lt;=0.25,T18&gt;=0),(IF(OR(M32="N/A",M32="Poor",T18=0),"","Poor")), (IF(AND(T18&gt;=0.26,T18&lt;=0.49),"Fair",(IF(AND(T18&gt;=0.75,T18&lt;=1),"Excellent","Good")))))</f>
        <v/>
      </c>
      <c r="N35" s="473"/>
      <c r="O35" s="474"/>
      <c r="P35" s="5"/>
    </row>
    <row r="36" spans="2:16" x14ac:dyDescent="0.2">
      <c r="B36" s="5"/>
      <c r="C36" s="487">
        <v>2</v>
      </c>
      <c r="D36" s="488"/>
      <c r="E36" s="488"/>
      <c r="F36" s="489"/>
      <c r="G36" s="472"/>
      <c r="H36" s="473"/>
      <c r="I36" s="474"/>
      <c r="J36" s="472"/>
      <c r="K36" s="473"/>
      <c r="L36" s="474"/>
      <c r="M36" s="472"/>
      <c r="N36" s="473"/>
      <c r="O36" s="474"/>
      <c r="P36" s="5"/>
    </row>
    <row r="37" spans="2:16" ht="9" customHeight="1" x14ac:dyDescent="0.2">
      <c r="B37" s="5"/>
      <c r="C37" s="145"/>
      <c r="D37" s="146"/>
      <c r="E37" s="146"/>
      <c r="F37" s="147"/>
      <c r="G37" s="475"/>
      <c r="H37" s="476"/>
      <c r="I37" s="477"/>
      <c r="J37" s="475"/>
      <c r="K37" s="476"/>
      <c r="L37" s="477"/>
      <c r="M37" s="475"/>
      <c r="N37" s="476"/>
      <c r="O37" s="477"/>
      <c r="P37" s="5"/>
    </row>
    <row r="38" spans="2:16" x14ac:dyDescent="0.2">
      <c r="B38" s="5"/>
      <c r="C38" s="5"/>
      <c r="D38" s="5"/>
      <c r="E38" s="5"/>
      <c r="F38" s="5"/>
      <c r="G38" s="5"/>
      <c r="H38" s="5"/>
      <c r="I38" s="5"/>
      <c r="J38" s="5"/>
      <c r="K38" s="5"/>
      <c r="L38" s="5"/>
      <c r="M38" s="5"/>
      <c r="N38" s="5"/>
      <c r="O38" s="5"/>
      <c r="P38" s="5"/>
    </row>
    <row r="39" spans="2:16" hidden="1" x14ac:dyDescent="0.2">
      <c r="B39" s="5"/>
      <c r="C39" s="5"/>
      <c r="D39" s="5"/>
      <c r="E39" s="5"/>
      <c r="F39" s="5"/>
      <c r="G39" s="5"/>
      <c r="H39" s="5"/>
      <c r="I39" s="5"/>
      <c r="J39" s="5"/>
      <c r="K39" s="5"/>
      <c r="L39" s="5"/>
      <c r="M39" s="5"/>
      <c r="N39" s="5"/>
      <c r="O39" s="5"/>
      <c r="P39" s="5"/>
    </row>
    <row r="40" spans="2:16" s="5" customFormat="1" x14ac:dyDescent="0.2"/>
  </sheetData>
  <sheetProtection algorithmName="SHA-512" hashValue="+M/2nO3GA6klBwFEQ0BjLAOt8bHcmLz8tWrhHO7TYRdu/7bD/OYZL797wz8OtFCfNksB0lGxD1CUAjN9zfRKoA==" saltValue="UIOz7ZhLLpg+6QjeEvR/LA==" spinCount="100000" sheet="1" selectLockedCells="1"/>
  <mergeCells count="48">
    <mergeCell ref="B2:P3"/>
    <mergeCell ref="B5:J11"/>
    <mergeCell ref="K5:P6"/>
    <mergeCell ref="M7:P7"/>
    <mergeCell ref="M8:P8"/>
    <mergeCell ref="M9:P9"/>
    <mergeCell ref="M10:P10"/>
    <mergeCell ref="K11:P11"/>
    <mergeCell ref="M23:O23"/>
    <mergeCell ref="C13:O14"/>
    <mergeCell ref="C15:F15"/>
    <mergeCell ref="G15:I15"/>
    <mergeCell ref="J15:L15"/>
    <mergeCell ref="M15:O15"/>
    <mergeCell ref="G16:I17"/>
    <mergeCell ref="J16:L17"/>
    <mergeCell ref="M16:O17"/>
    <mergeCell ref="G18:I19"/>
    <mergeCell ref="J18:L19"/>
    <mergeCell ref="M18:O19"/>
    <mergeCell ref="C17:F17"/>
    <mergeCell ref="C18:F18"/>
    <mergeCell ref="G32:I34"/>
    <mergeCell ref="J32:L34"/>
    <mergeCell ref="M32:O34"/>
    <mergeCell ref="C33:F34"/>
    <mergeCell ref="C31:F31"/>
    <mergeCell ref="C35:F35"/>
    <mergeCell ref="G35:I37"/>
    <mergeCell ref="J35:L37"/>
    <mergeCell ref="M35:O37"/>
    <mergeCell ref="C36:F36"/>
    <mergeCell ref="C25:F25"/>
    <mergeCell ref="C26:F26"/>
    <mergeCell ref="G31:I31"/>
    <mergeCell ref="C21:O22"/>
    <mergeCell ref="G24:I25"/>
    <mergeCell ref="J24:L25"/>
    <mergeCell ref="M24:O25"/>
    <mergeCell ref="G26:I27"/>
    <mergeCell ref="J26:L27"/>
    <mergeCell ref="M26:O27"/>
    <mergeCell ref="C23:F23"/>
    <mergeCell ref="C29:O30"/>
    <mergeCell ref="G23:I23"/>
    <mergeCell ref="J23:L23"/>
    <mergeCell ref="J31:L31"/>
    <mergeCell ref="M31:O31"/>
  </mergeCells>
  <pageMargins left="0.25" right="0.25" top="0.75" bottom="0.75" header="0.3" footer="0.3"/>
  <pageSetup scale="97" orientation="landscape" horizontalDpi="4294967293" verticalDpi="4294967293" r:id="rId1"/>
  <headerFooter>
    <oddHeader xml:space="preserve">&amp;L&amp;"Arial,Regular"&amp;10USDA - Natural Resources Conservation Service&amp;R&amp;"Arial,Regular"&amp;10September 2018
</oddHeader>
    <oddFooter>&amp;R&amp;"Arial,Regular"&amp;10WCP WHEG standard approach, page 5 of 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99"/>
  <sheetViews>
    <sheetView showRowColHeaders="0" zoomScaleNormal="100" zoomScalePageLayoutView="130" workbookViewId="0"/>
  </sheetViews>
  <sheetFormatPr defaultColWidth="0" defaultRowHeight="14.25" zeroHeight="1" x14ac:dyDescent="0.2"/>
  <cols>
    <col min="1" max="1" width="2.5703125" style="148" customWidth="1"/>
    <col min="2" max="2" width="13.140625" style="148" customWidth="1"/>
    <col min="3" max="3" width="2.140625" style="14" customWidth="1"/>
    <col min="4" max="8" width="9.140625" style="148" customWidth="1"/>
    <col min="9" max="9" width="4.7109375" style="148" customWidth="1"/>
    <col min="10" max="10" width="6.7109375" style="148" customWidth="1"/>
    <col min="11" max="11" width="23.85546875" style="148" customWidth="1"/>
    <col min="12" max="12" width="2.7109375" style="14" customWidth="1"/>
    <col min="13" max="16384" width="9.140625" style="148" hidden="1"/>
  </cols>
  <sheetData>
    <row r="1" spans="1:12" x14ac:dyDescent="0.2">
      <c r="A1" s="14"/>
      <c r="B1" s="14"/>
      <c r="D1" s="14"/>
      <c r="E1" s="14"/>
      <c r="F1" s="14"/>
      <c r="G1" s="14"/>
      <c r="H1" s="14"/>
      <c r="I1" s="14"/>
      <c r="J1" s="14"/>
      <c r="K1" s="14"/>
    </row>
    <row r="2" spans="1:12" x14ac:dyDescent="0.2">
      <c r="A2" s="14"/>
      <c r="B2" s="516" t="s">
        <v>168</v>
      </c>
      <c r="C2" s="149"/>
      <c r="D2" s="504" t="s">
        <v>91</v>
      </c>
      <c r="E2" s="504"/>
      <c r="F2" s="504"/>
      <c r="G2" s="504"/>
      <c r="H2" s="504"/>
      <c r="I2" s="504"/>
      <c r="J2" s="504"/>
      <c r="K2" s="505"/>
    </row>
    <row r="3" spans="1:12" ht="7.5" customHeight="1" x14ac:dyDescent="0.2">
      <c r="A3" s="14"/>
      <c r="B3" s="517"/>
      <c r="C3" s="150"/>
      <c r="D3" s="506"/>
      <c r="E3" s="506"/>
      <c r="F3" s="506"/>
      <c r="G3" s="506"/>
      <c r="H3" s="506"/>
      <c r="I3" s="506"/>
      <c r="J3" s="506"/>
      <c r="K3" s="507"/>
    </row>
    <row r="4" spans="1:12" x14ac:dyDescent="0.2">
      <c r="A4" s="14"/>
      <c r="B4" s="517"/>
      <c r="C4" s="150"/>
      <c r="D4" s="508" t="s">
        <v>92</v>
      </c>
      <c r="E4" s="508"/>
      <c r="F4" s="508"/>
      <c r="G4" s="508"/>
      <c r="H4" s="508"/>
      <c r="I4" s="508"/>
      <c r="J4" s="508"/>
      <c r="K4" s="509"/>
    </row>
    <row r="5" spans="1:12" ht="14.25" customHeight="1" x14ac:dyDescent="0.2">
      <c r="A5" s="14"/>
      <c r="B5" s="517"/>
      <c r="C5" s="150"/>
      <c r="D5" s="510" t="s">
        <v>93</v>
      </c>
      <c r="E5" s="510"/>
      <c r="F5" s="510"/>
      <c r="G5" s="510"/>
      <c r="H5" s="510"/>
      <c r="I5" s="510"/>
      <c r="J5" s="510"/>
      <c r="K5" s="511"/>
    </row>
    <row r="6" spans="1:12" ht="14.25" customHeight="1" x14ac:dyDescent="0.2">
      <c r="A6" s="14"/>
      <c r="B6" s="517"/>
      <c r="C6" s="150"/>
      <c r="D6" s="510"/>
      <c r="E6" s="510"/>
      <c r="F6" s="510"/>
      <c r="G6" s="510"/>
      <c r="H6" s="510"/>
      <c r="I6" s="510"/>
      <c r="J6" s="510"/>
      <c r="K6" s="511"/>
    </row>
    <row r="7" spans="1:12" ht="5.25" customHeight="1" x14ac:dyDescent="0.2">
      <c r="A7" s="14"/>
      <c r="B7" s="517"/>
      <c r="C7" s="150"/>
      <c r="D7" s="512"/>
      <c r="E7" s="512"/>
      <c r="F7" s="512"/>
      <c r="G7" s="512"/>
      <c r="H7" s="512"/>
      <c r="I7" s="512"/>
      <c r="J7" s="512"/>
      <c r="K7" s="513"/>
    </row>
    <row r="8" spans="1:12" x14ac:dyDescent="0.2">
      <c r="A8" s="14"/>
      <c r="B8" s="151"/>
      <c r="C8" s="152"/>
      <c r="D8" s="153"/>
      <c r="E8" s="153"/>
      <c r="F8" s="153"/>
      <c r="G8" s="153"/>
      <c r="H8" s="153"/>
      <c r="I8" s="153"/>
      <c r="J8" s="153"/>
      <c r="K8" s="154"/>
    </row>
    <row r="9" spans="1:12" s="155" customFormat="1" ht="18" customHeight="1" x14ac:dyDescent="0.2">
      <c r="A9" s="132"/>
      <c r="B9" s="518"/>
      <c r="C9" s="144"/>
      <c r="D9" s="514" t="s">
        <v>94</v>
      </c>
      <c r="E9" s="514"/>
      <c r="F9" s="514"/>
      <c r="G9" s="514"/>
      <c r="H9" s="514"/>
      <c r="I9" s="514"/>
      <c r="J9" s="514"/>
      <c r="K9" s="515"/>
      <c r="L9" s="132"/>
    </row>
    <row r="10" spans="1:12" s="155" customFormat="1" ht="27.95" customHeight="1" x14ac:dyDescent="0.2">
      <c r="A10" s="132"/>
      <c r="B10" s="518"/>
      <c r="C10" s="144"/>
      <c r="D10" s="215" t="s">
        <v>95</v>
      </c>
      <c r="E10" s="215"/>
      <c r="F10" s="215"/>
      <c r="G10" s="215"/>
      <c r="H10" s="215"/>
      <c r="I10" s="215"/>
      <c r="J10" s="215"/>
      <c r="K10" s="216"/>
      <c r="L10" s="132"/>
    </row>
    <row r="11" spans="1:12" s="155" customFormat="1" ht="18" customHeight="1" x14ac:dyDescent="0.2">
      <c r="A11" s="132"/>
      <c r="B11" s="518"/>
      <c r="C11" s="144"/>
      <c r="D11" s="215" t="s">
        <v>96</v>
      </c>
      <c r="E11" s="215"/>
      <c r="F11" s="215"/>
      <c r="G11" s="215"/>
      <c r="H11" s="215"/>
      <c r="I11" s="215"/>
      <c r="J11" s="215"/>
      <c r="K11" s="216"/>
      <c r="L11" s="132"/>
    </row>
    <row r="12" spans="1:12" s="155" customFormat="1" ht="18" customHeight="1" x14ac:dyDescent="0.2">
      <c r="A12" s="132"/>
      <c r="B12" s="518"/>
      <c r="C12" s="144"/>
      <c r="D12" s="215" t="s">
        <v>97</v>
      </c>
      <c r="E12" s="215"/>
      <c r="F12" s="215"/>
      <c r="G12" s="215"/>
      <c r="H12" s="215"/>
      <c r="I12" s="215"/>
      <c r="J12" s="215"/>
      <c r="K12" s="216"/>
      <c r="L12" s="132"/>
    </row>
    <row r="13" spans="1:12" s="155" customFormat="1" ht="27.95" customHeight="1" x14ac:dyDescent="0.2">
      <c r="A13" s="132"/>
      <c r="B13" s="518"/>
      <c r="C13" s="144"/>
      <c r="D13" s="215" t="s">
        <v>98</v>
      </c>
      <c r="E13" s="215"/>
      <c r="F13" s="215"/>
      <c r="G13" s="215"/>
      <c r="H13" s="215"/>
      <c r="I13" s="215"/>
      <c r="J13" s="215"/>
      <c r="K13" s="216"/>
      <c r="L13" s="132"/>
    </row>
    <row r="14" spans="1:12" s="155" customFormat="1" ht="27.95" customHeight="1" x14ac:dyDescent="0.2">
      <c r="A14" s="132"/>
      <c r="B14" s="518"/>
      <c r="C14" s="144"/>
      <c r="D14" s="215" t="s">
        <v>167</v>
      </c>
      <c r="E14" s="215"/>
      <c r="F14" s="215"/>
      <c r="G14" s="215"/>
      <c r="H14" s="215"/>
      <c r="I14" s="215"/>
      <c r="J14" s="215"/>
      <c r="K14" s="216"/>
      <c r="L14" s="132"/>
    </row>
    <row r="15" spans="1:12" s="155" customFormat="1" ht="27.95" customHeight="1" x14ac:dyDescent="0.2">
      <c r="A15" s="132"/>
      <c r="B15" s="518"/>
      <c r="C15" s="144"/>
      <c r="D15" s="215" t="s">
        <v>99</v>
      </c>
      <c r="E15" s="215"/>
      <c r="F15" s="215"/>
      <c r="G15" s="215"/>
      <c r="H15" s="215"/>
      <c r="I15" s="215"/>
      <c r="J15" s="215"/>
      <c r="K15" s="216"/>
      <c r="L15" s="132"/>
    </row>
    <row r="16" spans="1:12" s="155" customFormat="1" ht="18" customHeight="1" x14ac:dyDescent="0.2">
      <c r="A16" s="132"/>
      <c r="B16" s="518"/>
      <c r="C16" s="144"/>
      <c r="D16" s="215" t="s">
        <v>100</v>
      </c>
      <c r="E16" s="215"/>
      <c r="F16" s="215"/>
      <c r="G16" s="215"/>
      <c r="H16" s="215"/>
      <c r="I16" s="215"/>
      <c r="J16" s="215"/>
      <c r="K16" s="216"/>
      <c r="L16" s="132"/>
    </row>
    <row r="17" spans="1:12" s="155" customFormat="1" ht="27.95" customHeight="1" x14ac:dyDescent="0.2">
      <c r="A17" s="132"/>
      <c r="B17" s="518"/>
      <c r="C17" s="144"/>
      <c r="D17" s="215" t="s">
        <v>101</v>
      </c>
      <c r="E17" s="215"/>
      <c r="F17" s="215"/>
      <c r="G17" s="215"/>
      <c r="H17" s="215"/>
      <c r="I17" s="215"/>
      <c r="J17" s="215"/>
      <c r="K17" s="216"/>
      <c r="L17" s="132"/>
    </row>
    <row r="18" spans="1:12" s="155" customFormat="1" ht="27.95" customHeight="1" x14ac:dyDescent="0.2">
      <c r="A18" s="132"/>
      <c r="B18" s="518"/>
      <c r="C18" s="144"/>
      <c r="D18" s="215" t="s">
        <v>102</v>
      </c>
      <c r="E18" s="215"/>
      <c r="F18" s="215"/>
      <c r="G18" s="215"/>
      <c r="H18" s="215"/>
      <c r="I18" s="215"/>
      <c r="J18" s="215"/>
      <c r="K18" s="216"/>
      <c r="L18" s="132"/>
    </row>
    <row r="19" spans="1:12" s="155" customFormat="1" ht="42" customHeight="1" x14ac:dyDescent="0.2">
      <c r="A19" s="132"/>
      <c r="B19" s="518"/>
      <c r="C19" s="144"/>
      <c r="D19" s="215" t="s">
        <v>103</v>
      </c>
      <c r="E19" s="215"/>
      <c r="F19" s="215"/>
      <c r="G19" s="215"/>
      <c r="H19" s="215"/>
      <c r="I19" s="215"/>
      <c r="J19" s="215"/>
      <c r="K19" s="216"/>
      <c r="L19" s="132"/>
    </row>
    <row r="20" spans="1:12" s="155" customFormat="1" ht="15" customHeight="1" x14ac:dyDescent="0.2">
      <c r="A20" s="132"/>
      <c r="B20" s="518"/>
      <c r="C20" s="144"/>
      <c r="D20" s="215"/>
      <c r="E20" s="215"/>
      <c r="F20" s="215"/>
      <c r="G20" s="215"/>
      <c r="H20" s="215"/>
      <c r="I20" s="215"/>
      <c r="J20" s="215"/>
      <c r="K20" s="216"/>
      <c r="L20" s="132"/>
    </row>
    <row r="21" spans="1:12" s="155" customFormat="1" ht="15" customHeight="1" x14ac:dyDescent="0.2">
      <c r="A21" s="132"/>
      <c r="B21" s="518"/>
      <c r="C21" s="144"/>
      <c r="D21" s="519" t="s">
        <v>104</v>
      </c>
      <c r="E21" s="519"/>
      <c r="F21" s="519"/>
      <c r="G21" s="519"/>
      <c r="H21" s="519"/>
      <c r="I21" s="519"/>
      <c r="J21" s="519"/>
      <c r="K21" s="520"/>
      <c r="L21" s="132"/>
    </row>
    <row r="22" spans="1:12" s="155" customFormat="1" ht="27.95" customHeight="1" x14ac:dyDescent="0.2">
      <c r="A22" s="132"/>
      <c r="B22" s="518"/>
      <c r="C22" s="144"/>
      <c r="D22" s="215" t="s">
        <v>105</v>
      </c>
      <c r="E22" s="215"/>
      <c r="F22" s="215"/>
      <c r="G22" s="215"/>
      <c r="H22" s="215"/>
      <c r="I22" s="215"/>
      <c r="J22" s="215"/>
      <c r="K22" s="216"/>
      <c r="L22" s="132"/>
    </row>
    <row r="23" spans="1:12" s="155" customFormat="1" ht="18" customHeight="1" x14ac:dyDescent="0.2">
      <c r="A23" s="132"/>
      <c r="B23" s="518"/>
      <c r="C23" s="144"/>
      <c r="D23" s="215" t="s">
        <v>106</v>
      </c>
      <c r="E23" s="215"/>
      <c r="F23" s="215"/>
      <c r="G23" s="215"/>
      <c r="H23" s="215"/>
      <c r="I23" s="215"/>
      <c r="J23" s="215"/>
      <c r="K23" s="216"/>
      <c r="L23" s="132"/>
    </row>
    <row r="24" spans="1:12" s="155" customFormat="1" ht="27.95" customHeight="1" x14ac:dyDescent="0.2">
      <c r="A24" s="132"/>
      <c r="B24" s="518"/>
      <c r="C24" s="144"/>
      <c r="D24" s="215" t="s">
        <v>107</v>
      </c>
      <c r="E24" s="215"/>
      <c r="F24" s="215"/>
      <c r="G24" s="215"/>
      <c r="H24" s="215"/>
      <c r="I24" s="215"/>
      <c r="J24" s="215"/>
      <c r="K24" s="216"/>
      <c r="L24" s="132"/>
    </row>
    <row r="25" spans="1:12" s="155" customFormat="1" ht="18" customHeight="1" x14ac:dyDescent="0.2">
      <c r="A25" s="132"/>
      <c r="B25" s="518"/>
      <c r="C25" s="144"/>
      <c r="D25" s="215" t="s">
        <v>108</v>
      </c>
      <c r="E25" s="215"/>
      <c r="F25" s="215"/>
      <c r="G25" s="215"/>
      <c r="H25" s="215"/>
      <c r="I25" s="215"/>
      <c r="J25" s="215"/>
      <c r="K25" s="216"/>
      <c r="L25" s="132"/>
    </row>
    <row r="26" spans="1:12" s="155" customFormat="1" ht="18" customHeight="1" x14ac:dyDescent="0.2">
      <c r="A26" s="132"/>
      <c r="B26" s="518"/>
      <c r="C26" s="144"/>
      <c r="D26" s="215" t="s">
        <v>109</v>
      </c>
      <c r="E26" s="215"/>
      <c r="F26" s="215"/>
      <c r="G26" s="215"/>
      <c r="H26" s="215"/>
      <c r="I26" s="215"/>
      <c r="J26" s="215"/>
      <c r="K26" s="216"/>
      <c r="L26" s="132"/>
    </row>
    <row r="27" spans="1:12" s="155" customFormat="1" ht="27.95" customHeight="1" x14ac:dyDescent="0.2">
      <c r="A27" s="132"/>
      <c r="B27" s="518"/>
      <c r="C27" s="144"/>
      <c r="D27" s="215" t="s">
        <v>110</v>
      </c>
      <c r="E27" s="215"/>
      <c r="F27" s="215"/>
      <c r="G27" s="215"/>
      <c r="H27" s="215"/>
      <c r="I27" s="215"/>
      <c r="J27" s="215"/>
      <c r="K27" s="216"/>
      <c r="L27" s="132"/>
    </row>
    <row r="28" spans="1:12" s="155" customFormat="1" ht="27.95" customHeight="1" x14ac:dyDescent="0.2">
      <c r="A28" s="132"/>
      <c r="B28" s="518"/>
      <c r="C28" s="144"/>
      <c r="D28" s="215" t="s">
        <v>111</v>
      </c>
      <c r="E28" s="215"/>
      <c r="F28" s="215"/>
      <c r="G28" s="215"/>
      <c r="H28" s="215"/>
      <c r="I28" s="215"/>
      <c r="J28" s="215"/>
      <c r="K28" s="216"/>
      <c r="L28" s="132"/>
    </row>
    <row r="29" spans="1:12" s="155" customFormat="1" ht="18" customHeight="1" x14ac:dyDescent="0.2">
      <c r="A29" s="132"/>
      <c r="B29" s="518"/>
      <c r="C29" s="144"/>
      <c r="D29" s="215" t="s">
        <v>112</v>
      </c>
      <c r="E29" s="215"/>
      <c r="F29" s="215"/>
      <c r="G29" s="215"/>
      <c r="H29" s="215"/>
      <c r="I29" s="215"/>
      <c r="J29" s="215"/>
      <c r="K29" s="216"/>
      <c r="L29" s="132"/>
    </row>
    <row r="30" spans="1:12" s="155" customFormat="1" ht="18" customHeight="1" x14ac:dyDescent="0.2">
      <c r="A30" s="132"/>
      <c r="B30" s="518"/>
      <c r="C30" s="144"/>
      <c r="D30" s="215" t="s">
        <v>113</v>
      </c>
      <c r="E30" s="215"/>
      <c r="F30" s="215"/>
      <c r="G30" s="215"/>
      <c r="H30" s="215"/>
      <c r="I30" s="215"/>
      <c r="J30" s="215"/>
      <c r="K30" s="216"/>
      <c r="L30" s="132"/>
    </row>
    <row r="31" spans="1:12" s="155" customFormat="1" ht="27.95" customHeight="1" x14ac:dyDescent="0.2">
      <c r="A31" s="132"/>
      <c r="B31" s="518"/>
      <c r="C31" s="144"/>
      <c r="D31" s="215" t="s">
        <v>114</v>
      </c>
      <c r="E31" s="215"/>
      <c r="F31" s="215"/>
      <c r="G31" s="215"/>
      <c r="H31" s="215"/>
      <c r="I31" s="215"/>
      <c r="J31" s="215"/>
      <c r="K31" s="216"/>
      <c r="L31" s="132"/>
    </row>
    <row r="32" spans="1:12" s="155" customFormat="1" ht="27.95" customHeight="1" x14ac:dyDescent="0.2">
      <c r="A32" s="132"/>
      <c r="B32" s="518"/>
      <c r="C32" s="144"/>
      <c r="D32" s="215" t="s">
        <v>115</v>
      </c>
      <c r="E32" s="215"/>
      <c r="F32" s="215"/>
      <c r="G32" s="215"/>
      <c r="H32" s="215"/>
      <c r="I32" s="215"/>
      <c r="J32" s="215"/>
      <c r="K32" s="216"/>
      <c r="L32" s="132"/>
    </row>
    <row r="33" spans="1:12" s="155" customFormat="1" ht="6" customHeight="1" x14ac:dyDescent="0.2">
      <c r="A33" s="132"/>
      <c r="B33" s="156"/>
      <c r="C33" s="157"/>
      <c r="D33" s="158"/>
      <c r="E33" s="158"/>
      <c r="F33" s="158"/>
      <c r="G33" s="158"/>
      <c r="H33" s="158"/>
      <c r="I33" s="158"/>
      <c r="J33" s="158"/>
      <c r="K33" s="159"/>
      <c r="L33" s="132"/>
    </row>
    <row r="34" spans="1:12" x14ac:dyDescent="0.2">
      <c r="A34" s="14"/>
      <c r="B34" s="14"/>
      <c r="D34" s="14"/>
      <c r="E34" s="14"/>
      <c r="F34" s="14"/>
      <c r="G34" s="14"/>
      <c r="H34" s="14"/>
      <c r="I34" s="14"/>
      <c r="J34" s="14"/>
      <c r="K34" s="14"/>
    </row>
    <row r="35" spans="1:12" hidden="1" x14ac:dyDescent="0.2">
      <c r="A35" s="14"/>
      <c r="B35" s="14"/>
      <c r="D35" s="14"/>
      <c r="E35" s="14"/>
      <c r="F35" s="14"/>
      <c r="G35" s="14"/>
      <c r="H35" s="14"/>
      <c r="I35" s="14"/>
      <c r="J35" s="14"/>
      <c r="K35" s="14"/>
    </row>
    <row r="36" spans="1:12" hidden="1" x14ac:dyDescent="0.2">
      <c r="A36" s="14"/>
      <c r="B36" s="14"/>
      <c r="D36" s="14"/>
      <c r="E36" s="14"/>
      <c r="F36" s="14"/>
      <c r="G36" s="14"/>
      <c r="H36" s="14"/>
      <c r="I36" s="14"/>
      <c r="J36" s="14"/>
      <c r="K36" s="14"/>
    </row>
    <row r="37" spans="1:12" hidden="1" x14ac:dyDescent="0.2">
      <c r="A37" s="14"/>
      <c r="B37" s="14"/>
      <c r="D37" s="14"/>
      <c r="E37" s="14"/>
      <c r="F37" s="14"/>
      <c r="G37" s="14"/>
      <c r="H37" s="14"/>
      <c r="I37" s="14"/>
      <c r="J37" s="14"/>
      <c r="K37" s="14"/>
    </row>
    <row r="38" spans="1:12" s="44" customFormat="1" hidden="1" x14ac:dyDescent="0.2">
      <c r="L38" s="14"/>
    </row>
    <row r="39" spans="1:12" s="44" customFormat="1" hidden="1" x14ac:dyDescent="0.2">
      <c r="L39" s="14"/>
    </row>
    <row r="40" spans="1:12" s="44" customFormat="1" hidden="1" x14ac:dyDescent="0.2">
      <c r="L40" s="14"/>
    </row>
    <row r="41" spans="1:12" s="44" customFormat="1" hidden="1" x14ac:dyDescent="0.2">
      <c r="L41" s="14"/>
    </row>
    <row r="42" spans="1:12" s="44" customFormat="1" hidden="1" x14ac:dyDescent="0.2">
      <c r="L42" s="14"/>
    </row>
    <row r="43" spans="1:12" s="44" customFormat="1" hidden="1" x14ac:dyDescent="0.2">
      <c r="L43" s="14"/>
    </row>
    <row r="44" spans="1:12" s="44" customFormat="1" hidden="1" x14ac:dyDescent="0.2">
      <c r="L44" s="14"/>
    </row>
    <row r="45" spans="1:12" s="44" customFormat="1" hidden="1" x14ac:dyDescent="0.2">
      <c r="L45" s="14"/>
    </row>
    <row r="46" spans="1:12" s="44" customFormat="1" hidden="1" x14ac:dyDescent="0.2">
      <c r="L46" s="14"/>
    </row>
    <row r="47" spans="1:12" s="44" customFormat="1" hidden="1" x14ac:dyDescent="0.2">
      <c r="L47" s="14"/>
    </row>
    <row r="48" spans="1:12" s="44" customFormat="1" hidden="1" x14ac:dyDescent="0.2">
      <c r="L48" s="14"/>
    </row>
    <row r="49" spans="12:12" s="44" customFormat="1" hidden="1" x14ac:dyDescent="0.2">
      <c r="L49" s="14"/>
    </row>
    <row r="50" spans="12:12" s="44" customFormat="1" hidden="1" x14ac:dyDescent="0.2">
      <c r="L50" s="14"/>
    </row>
    <row r="51" spans="12:12" s="44" customFormat="1" hidden="1" x14ac:dyDescent="0.2">
      <c r="L51" s="14"/>
    </row>
    <row r="52" spans="12:12" s="44" customFormat="1" hidden="1" x14ac:dyDescent="0.2">
      <c r="L52" s="14"/>
    </row>
    <row r="53" spans="12:12" s="44" customFormat="1" hidden="1" x14ac:dyDescent="0.2">
      <c r="L53" s="14"/>
    </row>
    <row r="54" spans="12:12" s="44" customFormat="1" hidden="1" x14ac:dyDescent="0.2">
      <c r="L54" s="14"/>
    </row>
    <row r="55" spans="12:12" s="44" customFormat="1" hidden="1" x14ac:dyDescent="0.2">
      <c r="L55" s="14"/>
    </row>
    <row r="56" spans="12:12" s="44" customFormat="1" hidden="1" x14ac:dyDescent="0.2">
      <c r="L56" s="14"/>
    </row>
    <row r="57" spans="12:12" s="44" customFormat="1" hidden="1" x14ac:dyDescent="0.2">
      <c r="L57" s="14"/>
    </row>
    <row r="58" spans="12:12" s="44" customFormat="1" hidden="1" x14ac:dyDescent="0.2">
      <c r="L58" s="14"/>
    </row>
    <row r="59" spans="12:12" s="44" customFormat="1" hidden="1" x14ac:dyDescent="0.2">
      <c r="L59" s="14"/>
    </row>
    <row r="60" spans="12:12" s="44" customFormat="1" hidden="1" x14ac:dyDescent="0.2">
      <c r="L60" s="14"/>
    </row>
    <row r="61" spans="12:12" s="44" customFormat="1" hidden="1" x14ac:dyDescent="0.2">
      <c r="L61" s="14"/>
    </row>
    <row r="62" spans="12:12" s="44" customFormat="1" hidden="1" x14ac:dyDescent="0.2">
      <c r="L62" s="14"/>
    </row>
    <row r="63" spans="12:12" s="44" customFormat="1" hidden="1" x14ac:dyDescent="0.2">
      <c r="L63" s="14"/>
    </row>
    <row r="64" spans="12:12" s="44" customFormat="1" hidden="1" x14ac:dyDescent="0.2">
      <c r="L64" s="14"/>
    </row>
    <row r="65" spans="12:12" s="44" customFormat="1" hidden="1" x14ac:dyDescent="0.2">
      <c r="L65" s="14"/>
    </row>
    <row r="66" spans="12:12" s="44" customFormat="1" hidden="1" x14ac:dyDescent="0.2">
      <c r="L66" s="14"/>
    </row>
    <row r="67" spans="12:12" s="44" customFormat="1" hidden="1" x14ac:dyDescent="0.2">
      <c r="L67" s="14"/>
    </row>
    <row r="68" spans="12:12" s="44" customFormat="1" hidden="1" x14ac:dyDescent="0.2">
      <c r="L68" s="14"/>
    </row>
    <row r="69" spans="12:12" s="44" customFormat="1" hidden="1" x14ac:dyDescent="0.2">
      <c r="L69" s="14"/>
    </row>
    <row r="70" spans="12:12" s="44" customFormat="1" hidden="1" x14ac:dyDescent="0.2">
      <c r="L70" s="14"/>
    </row>
    <row r="71" spans="12:12" s="44" customFormat="1" hidden="1" x14ac:dyDescent="0.2">
      <c r="L71" s="14"/>
    </row>
    <row r="72" spans="12:12" s="44" customFormat="1" hidden="1" x14ac:dyDescent="0.2">
      <c r="L72" s="14"/>
    </row>
    <row r="73" spans="12:12" s="44" customFormat="1" hidden="1" x14ac:dyDescent="0.2">
      <c r="L73" s="14"/>
    </row>
    <row r="74" spans="12:12" s="44" customFormat="1" hidden="1" x14ac:dyDescent="0.2">
      <c r="L74" s="14"/>
    </row>
    <row r="75" spans="12:12" s="44" customFormat="1" hidden="1" x14ac:dyDescent="0.2">
      <c r="L75" s="14"/>
    </row>
    <row r="76" spans="12:12" s="44" customFormat="1" hidden="1" x14ac:dyDescent="0.2">
      <c r="L76" s="14"/>
    </row>
    <row r="77" spans="12:12" s="44" customFormat="1" hidden="1" x14ac:dyDescent="0.2">
      <c r="L77" s="14"/>
    </row>
    <row r="78" spans="12:12" s="44" customFormat="1" hidden="1" x14ac:dyDescent="0.2">
      <c r="L78" s="14"/>
    </row>
    <row r="79" spans="12:12" s="44" customFormat="1" hidden="1" x14ac:dyDescent="0.2">
      <c r="L79" s="14"/>
    </row>
    <row r="80" spans="12:12" s="44" customFormat="1" hidden="1" x14ac:dyDescent="0.2">
      <c r="L80" s="14"/>
    </row>
    <row r="81" spans="12:12" s="44" customFormat="1" hidden="1" x14ac:dyDescent="0.2">
      <c r="L81" s="14"/>
    </row>
    <row r="82" spans="12:12" s="44" customFormat="1" hidden="1" x14ac:dyDescent="0.2">
      <c r="L82" s="14"/>
    </row>
    <row r="83" spans="12:12" s="44" customFormat="1" hidden="1" x14ac:dyDescent="0.2">
      <c r="L83" s="14"/>
    </row>
    <row r="84" spans="12:12" s="44" customFormat="1" hidden="1" x14ac:dyDescent="0.2">
      <c r="L84" s="14"/>
    </row>
    <row r="85" spans="12:12" s="44" customFormat="1" hidden="1" x14ac:dyDescent="0.2">
      <c r="L85" s="14"/>
    </row>
    <row r="86" spans="12:12" s="44" customFormat="1" hidden="1" x14ac:dyDescent="0.2">
      <c r="L86" s="14"/>
    </row>
    <row r="87" spans="12:12" s="44" customFormat="1" hidden="1" x14ac:dyDescent="0.2">
      <c r="L87" s="14"/>
    </row>
    <row r="88" spans="12:12" s="44" customFormat="1" hidden="1" x14ac:dyDescent="0.2">
      <c r="L88" s="14"/>
    </row>
    <row r="89" spans="12:12" s="44" customFormat="1" hidden="1" x14ac:dyDescent="0.2">
      <c r="L89" s="14"/>
    </row>
    <row r="90" spans="12:12" s="44" customFormat="1" hidden="1" x14ac:dyDescent="0.2">
      <c r="L90" s="14"/>
    </row>
    <row r="91" spans="12:12" s="44" customFormat="1" hidden="1" x14ac:dyDescent="0.2">
      <c r="L91" s="14"/>
    </row>
    <row r="92" spans="12:12" s="44" customFormat="1" hidden="1" x14ac:dyDescent="0.2">
      <c r="L92" s="14"/>
    </row>
    <row r="93" spans="12:12" s="44" customFormat="1" hidden="1" x14ac:dyDescent="0.2">
      <c r="L93" s="14"/>
    </row>
    <row r="94" spans="12:12" s="44" customFormat="1" hidden="1" x14ac:dyDescent="0.2">
      <c r="L94" s="14"/>
    </row>
    <row r="95" spans="12:12" s="44" customFormat="1" hidden="1" x14ac:dyDescent="0.2">
      <c r="L95" s="14"/>
    </row>
    <row r="96" spans="12:12" s="44" customFormat="1" hidden="1" x14ac:dyDescent="0.2">
      <c r="L96" s="14"/>
    </row>
    <row r="97" spans="12:12" s="44" customFormat="1" hidden="1" x14ac:dyDescent="0.2">
      <c r="L97" s="14"/>
    </row>
    <row r="98" spans="12:12" s="44" customFormat="1" hidden="1" x14ac:dyDescent="0.2">
      <c r="L98" s="14"/>
    </row>
    <row r="99" spans="12:12" s="44" customFormat="1" hidden="1" x14ac:dyDescent="0.2">
      <c r="L99" s="14"/>
    </row>
    <row r="100" spans="12:12" s="44" customFormat="1" hidden="1" x14ac:dyDescent="0.2">
      <c r="L100" s="14"/>
    </row>
    <row r="101" spans="12:12" s="44" customFormat="1" hidden="1" x14ac:dyDescent="0.2">
      <c r="L101" s="14"/>
    </row>
    <row r="102" spans="12:12" s="44" customFormat="1" hidden="1" x14ac:dyDescent="0.2">
      <c r="L102" s="14"/>
    </row>
    <row r="103" spans="12:12" s="44" customFormat="1" hidden="1" x14ac:dyDescent="0.2">
      <c r="L103" s="14"/>
    </row>
    <row r="104" spans="12:12" s="44" customFormat="1" hidden="1" x14ac:dyDescent="0.2">
      <c r="L104" s="14"/>
    </row>
    <row r="105" spans="12:12" s="44" customFormat="1" hidden="1" x14ac:dyDescent="0.2">
      <c r="L105" s="14"/>
    </row>
    <row r="106" spans="12:12" s="44" customFormat="1" hidden="1" x14ac:dyDescent="0.2">
      <c r="L106" s="14"/>
    </row>
    <row r="107" spans="12:12" s="44" customFormat="1" hidden="1" x14ac:dyDescent="0.2">
      <c r="L107" s="14"/>
    </row>
    <row r="108" spans="12:12" s="44" customFormat="1" hidden="1" x14ac:dyDescent="0.2">
      <c r="L108" s="14"/>
    </row>
    <row r="109" spans="12:12" s="44" customFormat="1" hidden="1" x14ac:dyDescent="0.2">
      <c r="L109" s="14"/>
    </row>
    <row r="110" spans="12:12" s="44" customFormat="1" hidden="1" x14ac:dyDescent="0.2">
      <c r="L110" s="14"/>
    </row>
    <row r="111" spans="12:12" s="44" customFormat="1" hidden="1" x14ac:dyDescent="0.2">
      <c r="L111" s="14"/>
    </row>
    <row r="112" spans="12:12" s="44" customFormat="1" hidden="1" x14ac:dyDescent="0.2">
      <c r="L112" s="14"/>
    </row>
    <row r="113" spans="12:12" s="44" customFormat="1" hidden="1" x14ac:dyDescent="0.2">
      <c r="L113" s="14"/>
    </row>
    <row r="114" spans="12:12" s="44" customFormat="1" hidden="1" x14ac:dyDescent="0.2">
      <c r="L114" s="14"/>
    </row>
    <row r="115" spans="12:12" s="44" customFormat="1" hidden="1" x14ac:dyDescent="0.2">
      <c r="L115" s="14"/>
    </row>
    <row r="116" spans="12:12" s="44" customFormat="1" hidden="1" x14ac:dyDescent="0.2">
      <c r="L116" s="14"/>
    </row>
    <row r="117" spans="12:12" s="44" customFormat="1" hidden="1" x14ac:dyDescent="0.2">
      <c r="L117" s="14"/>
    </row>
    <row r="118" spans="12:12" s="44" customFormat="1" hidden="1" x14ac:dyDescent="0.2">
      <c r="L118" s="14"/>
    </row>
    <row r="119" spans="12:12" s="44" customFormat="1" hidden="1" x14ac:dyDescent="0.2">
      <c r="L119" s="14"/>
    </row>
    <row r="120" spans="12:12" s="44" customFormat="1" hidden="1" x14ac:dyDescent="0.2">
      <c r="L120" s="14"/>
    </row>
    <row r="121" spans="12:12" s="44" customFormat="1" hidden="1" x14ac:dyDescent="0.2">
      <c r="L121" s="14"/>
    </row>
    <row r="122" spans="12:12" s="44" customFormat="1" hidden="1" x14ac:dyDescent="0.2">
      <c r="L122" s="14"/>
    </row>
    <row r="123" spans="12:12" s="44" customFormat="1" hidden="1" x14ac:dyDescent="0.2">
      <c r="L123" s="14"/>
    </row>
    <row r="124" spans="12:12" s="44" customFormat="1" hidden="1" x14ac:dyDescent="0.2">
      <c r="L124" s="14"/>
    </row>
    <row r="125" spans="12:12" s="44" customFormat="1" hidden="1" x14ac:dyDescent="0.2">
      <c r="L125" s="14"/>
    </row>
    <row r="126" spans="12:12" s="44" customFormat="1" hidden="1" x14ac:dyDescent="0.2">
      <c r="L126" s="14"/>
    </row>
    <row r="127" spans="12:12" s="44" customFormat="1" hidden="1" x14ac:dyDescent="0.2">
      <c r="L127" s="14"/>
    </row>
    <row r="128" spans="12:12" s="44" customFormat="1" hidden="1" x14ac:dyDescent="0.2">
      <c r="L128" s="14"/>
    </row>
    <row r="129" spans="12:12" s="44" customFormat="1" hidden="1" x14ac:dyDescent="0.2">
      <c r="L129" s="14"/>
    </row>
    <row r="130" spans="12:12" s="44" customFormat="1" hidden="1" x14ac:dyDescent="0.2">
      <c r="L130" s="14"/>
    </row>
    <row r="131" spans="12:12" s="44" customFormat="1" hidden="1" x14ac:dyDescent="0.2">
      <c r="L131" s="14"/>
    </row>
    <row r="132" spans="12:12" s="44" customFormat="1" hidden="1" x14ac:dyDescent="0.2">
      <c r="L132" s="14"/>
    </row>
    <row r="133" spans="12:12" s="44" customFormat="1" hidden="1" x14ac:dyDescent="0.2">
      <c r="L133" s="14"/>
    </row>
    <row r="134" spans="12:12" s="44" customFormat="1" hidden="1" x14ac:dyDescent="0.2">
      <c r="L134" s="14"/>
    </row>
    <row r="135" spans="12:12" s="44" customFormat="1" hidden="1" x14ac:dyDescent="0.2">
      <c r="L135" s="14"/>
    </row>
    <row r="136" spans="12:12" s="44" customFormat="1" hidden="1" x14ac:dyDescent="0.2">
      <c r="L136" s="14"/>
    </row>
    <row r="137" spans="12:12" s="44" customFormat="1" hidden="1" x14ac:dyDescent="0.2">
      <c r="L137" s="14"/>
    </row>
    <row r="138" spans="12:12" s="44" customFormat="1" hidden="1" x14ac:dyDescent="0.2">
      <c r="L138" s="14"/>
    </row>
    <row r="139" spans="12:12" s="44" customFormat="1" hidden="1" x14ac:dyDescent="0.2">
      <c r="L139" s="14"/>
    </row>
    <row r="140" spans="12:12" s="44" customFormat="1" hidden="1" x14ac:dyDescent="0.2">
      <c r="L140" s="14"/>
    </row>
    <row r="141" spans="12:12" s="44" customFormat="1" hidden="1" x14ac:dyDescent="0.2">
      <c r="L141" s="14"/>
    </row>
    <row r="142" spans="12:12" s="44" customFormat="1" hidden="1" x14ac:dyDescent="0.2">
      <c r="L142" s="14"/>
    </row>
    <row r="143" spans="12:12" s="44" customFormat="1" hidden="1" x14ac:dyDescent="0.2">
      <c r="L143" s="14"/>
    </row>
    <row r="144" spans="12:12" s="44" customFormat="1" hidden="1" x14ac:dyDescent="0.2">
      <c r="L144" s="14"/>
    </row>
    <row r="145" spans="12:12" s="44" customFormat="1" hidden="1" x14ac:dyDescent="0.2">
      <c r="L145" s="14"/>
    </row>
    <row r="146" spans="12:12" s="44" customFormat="1" hidden="1" x14ac:dyDescent="0.2">
      <c r="L146" s="14"/>
    </row>
    <row r="147" spans="12:12" s="44" customFormat="1" hidden="1" x14ac:dyDescent="0.2">
      <c r="L147" s="14"/>
    </row>
    <row r="148" spans="12:12" s="44" customFormat="1" hidden="1" x14ac:dyDescent="0.2">
      <c r="L148" s="14"/>
    </row>
    <row r="149" spans="12:12" s="44" customFormat="1" hidden="1" x14ac:dyDescent="0.2">
      <c r="L149" s="14"/>
    </row>
    <row r="150" spans="12:12" s="44" customFormat="1" hidden="1" x14ac:dyDescent="0.2">
      <c r="L150" s="14"/>
    </row>
    <row r="151" spans="12:12" s="44" customFormat="1" hidden="1" x14ac:dyDescent="0.2">
      <c r="L151" s="14"/>
    </row>
    <row r="152" spans="12:12" s="44" customFormat="1" hidden="1" x14ac:dyDescent="0.2">
      <c r="L152" s="14"/>
    </row>
    <row r="153" spans="12:12" s="44" customFormat="1" hidden="1" x14ac:dyDescent="0.2">
      <c r="L153" s="14"/>
    </row>
    <row r="154" spans="12:12" s="44" customFormat="1" hidden="1" x14ac:dyDescent="0.2">
      <c r="L154" s="14"/>
    </row>
    <row r="155" spans="12:12" s="44" customFormat="1" hidden="1" x14ac:dyDescent="0.2">
      <c r="L155" s="14"/>
    </row>
    <row r="156" spans="12:12" s="44" customFormat="1" hidden="1" x14ac:dyDescent="0.2">
      <c r="L156" s="14"/>
    </row>
    <row r="157" spans="12:12" s="44" customFormat="1" hidden="1" x14ac:dyDescent="0.2">
      <c r="L157" s="14"/>
    </row>
    <row r="158" spans="12:12" s="44" customFormat="1" hidden="1" x14ac:dyDescent="0.2">
      <c r="L158" s="14"/>
    </row>
    <row r="159" spans="12:12" s="44" customFormat="1" hidden="1" x14ac:dyDescent="0.2">
      <c r="L159" s="14"/>
    </row>
    <row r="160" spans="12:12" s="44" customFormat="1" hidden="1" x14ac:dyDescent="0.2">
      <c r="L160" s="14"/>
    </row>
    <row r="161" spans="12:12" s="44" customFormat="1" hidden="1" x14ac:dyDescent="0.2">
      <c r="L161" s="14"/>
    </row>
    <row r="162" spans="12:12" s="44" customFormat="1" hidden="1" x14ac:dyDescent="0.2">
      <c r="L162" s="14"/>
    </row>
    <row r="163" spans="12:12" s="44" customFormat="1" hidden="1" x14ac:dyDescent="0.2">
      <c r="L163" s="14"/>
    </row>
    <row r="164" spans="12:12" s="44" customFormat="1" hidden="1" x14ac:dyDescent="0.2">
      <c r="L164" s="14"/>
    </row>
    <row r="165" spans="12:12" s="44" customFormat="1" hidden="1" x14ac:dyDescent="0.2">
      <c r="L165" s="14"/>
    </row>
    <row r="166" spans="12:12" s="44" customFormat="1" hidden="1" x14ac:dyDescent="0.2">
      <c r="L166" s="14"/>
    </row>
    <row r="167" spans="12:12" s="44" customFormat="1" hidden="1" x14ac:dyDescent="0.2">
      <c r="L167" s="14"/>
    </row>
    <row r="168" spans="12:12" s="44" customFormat="1" hidden="1" x14ac:dyDescent="0.2">
      <c r="L168" s="14"/>
    </row>
    <row r="169" spans="12:12" s="44" customFormat="1" hidden="1" x14ac:dyDescent="0.2">
      <c r="L169" s="14"/>
    </row>
    <row r="170" spans="12:12" s="44" customFormat="1" hidden="1" x14ac:dyDescent="0.2">
      <c r="L170" s="14"/>
    </row>
    <row r="171" spans="12:12" s="44" customFormat="1" hidden="1" x14ac:dyDescent="0.2">
      <c r="L171" s="14"/>
    </row>
    <row r="172" spans="12:12" s="44" customFormat="1" hidden="1" x14ac:dyDescent="0.2">
      <c r="L172" s="14"/>
    </row>
    <row r="173" spans="12:12" s="44" customFormat="1" hidden="1" x14ac:dyDescent="0.2">
      <c r="L173" s="14"/>
    </row>
    <row r="174" spans="12:12" s="44" customFormat="1" hidden="1" x14ac:dyDescent="0.2">
      <c r="L174" s="14"/>
    </row>
    <row r="175" spans="12:12" s="44" customFormat="1" hidden="1" x14ac:dyDescent="0.2">
      <c r="L175" s="14"/>
    </row>
    <row r="176" spans="12:12" s="44" customFormat="1" hidden="1" x14ac:dyDescent="0.2">
      <c r="L176" s="14"/>
    </row>
    <row r="177" spans="12:12" s="44" customFormat="1" hidden="1" x14ac:dyDescent="0.2">
      <c r="L177" s="14"/>
    </row>
    <row r="178" spans="12:12" s="44" customFormat="1" hidden="1" x14ac:dyDescent="0.2">
      <c r="L178" s="14"/>
    </row>
    <row r="179" spans="12:12" s="44" customFormat="1" hidden="1" x14ac:dyDescent="0.2">
      <c r="L179" s="14"/>
    </row>
    <row r="180" spans="12:12" s="44" customFormat="1" hidden="1" x14ac:dyDescent="0.2">
      <c r="L180" s="14"/>
    </row>
    <row r="181" spans="12:12" s="44" customFormat="1" hidden="1" x14ac:dyDescent="0.2">
      <c r="L181" s="14"/>
    </row>
    <row r="182" spans="12:12" s="44" customFormat="1" hidden="1" x14ac:dyDescent="0.2">
      <c r="L182" s="14"/>
    </row>
    <row r="183" spans="12:12" s="44" customFormat="1" hidden="1" x14ac:dyDescent="0.2">
      <c r="L183" s="14"/>
    </row>
    <row r="184" spans="12:12" s="44" customFormat="1" hidden="1" x14ac:dyDescent="0.2">
      <c r="L184" s="14"/>
    </row>
    <row r="185" spans="12:12" s="44" customFormat="1" hidden="1" x14ac:dyDescent="0.2">
      <c r="L185" s="14"/>
    </row>
    <row r="186" spans="12:12" s="44" customFormat="1" hidden="1" x14ac:dyDescent="0.2">
      <c r="L186" s="14"/>
    </row>
    <row r="187" spans="12:12" s="44" customFormat="1" hidden="1" x14ac:dyDescent="0.2">
      <c r="L187" s="14"/>
    </row>
    <row r="188" spans="12:12" s="44" customFormat="1" hidden="1" x14ac:dyDescent="0.2">
      <c r="L188" s="14"/>
    </row>
    <row r="189" spans="12:12" s="44" customFormat="1" hidden="1" x14ac:dyDescent="0.2">
      <c r="L189" s="14"/>
    </row>
    <row r="190" spans="12:12" s="44" customFormat="1" hidden="1" x14ac:dyDescent="0.2">
      <c r="L190" s="14"/>
    </row>
    <row r="191" spans="12:12" s="44" customFormat="1" hidden="1" x14ac:dyDescent="0.2">
      <c r="L191" s="14"/>
    </row>
    <row r="192" spans="12:12" s="44" customFormat="1" hidden="1" x14ac:dyDescent="0.2">
      <c r="L192" s="14"/>
    </row>
    <row r="193" spans="12:12" s="44" customFormat="1" hidden="1" x14ac:dyDescent="0.2">
      <c r="L193" s="14"/>
    </row>
    <row r="194" spans="12:12" s="44" customFormat="1" hidden="1" x14ac:dyDescent="0.2">
      <c r="L194" s="14"/>
    </row>
    <row r="195" spans="12:12" s="44" customFormat="1" hidden="1" x14ac:dyDescent="0.2">
      <c r="L195" s="14"/>
    </row>
    <row r="196" spans="12:12" s="44" customFormat="1" hidden="1" x14ac:dyDescent="0.2">
      <c r="L196" s="14"/>
    </row>
    <row r="197" spans="12:12" s="44" customFormat="1" hidden="1" x14ac:dyDescent="0.2">
      <c r="L197" s="14"/>
    </row>
    <row r="198" spans="12:12" s="44" customFormat="1" hidden="1" x14ac:dyDescent="0.2">
      <c r="L198" s="14"/>
    </row>
    <row r="199" spans="12:12" s="44" customFormat="1" hidden="1" x14ac:dyDescent="0.2">
      <c r="L199" s="14"/>
    </row>
    <row r="200" spans="12:12" s="44" customFormat="1" hidden="1" x14ac:dyDescent="0.2">
      <c r="L200" s="14"/>
    </row>
    <row r="201" spans="12:12" s="44" customFormat="1" hidden="1" x14ac:dyDescent="0.2">
      <c r="L201" s="14"/>
    </row>
    <row r="202" spans="12:12" s="44" customFormat="1" hidden="1" x14ac:dyDescent="0.2">
      <c r="L202" s="14"/>
    </row>
    <row r="203" spans="12:12" s="44" customFormat="1" hidden="1" x14ac:dyDescent="0.2">
      <c r="L203" s="14"/>
    </row>
    <row r="204" spans="12:12" s="44" customFormat="1" hidden="1" x14ac:dyDescent="0.2">
      <c r="L204" s="14"/>
    </row>
    <row r="205" spans="12:12" s="44" customFormat="1" hidden="1" x14ac:dyDescent="0.2">
      <c r="L205" s="14"/>
    </row>
    <row r="206" spans="12:12" s="44" customFormat="1" hidden="1" x14ac:dyDescent="0.2">
      <c r="L206" s="14"/>
    </row>
    <row r="207" spans="12:12" s="44" customFormat="1" hidden="1" x14ac:dyDescent="0.2">
      <c r="L207" s="14"/>
    </row>
    <row r="208" spans="12:12" s="44" customFormat="1" hidden="1" x14ac:dyDescent="0.2">
      <c r="L208" s="14"/>
    </row>
    <row r="209" spans="12:12" s="44" customFormat="1" hidden="1" x14ac:dyDescent="0.2">
      <c r="L209" s="14"/>
    </row>
    <row r="210" spans="12:12" s="44" customFormat="1" hidden="1" x14ac:dyDescent="0.2">
      <c r="L210" s="14"/>
    </row>
    <row r="211" spans="12:12" s="44" customFormat="1" hidden="1" x14ac:dyDescent="0.2">
      <c r="L211" s="14"/>
    </row>
    <row r="212" spans="12:12" s="44" customFormat="1" hidden="1" x14ac:dyDescent="0.2">
      <c r="L212" s="14"/>
    </row>
    <row r="213" spans="12:12" s="44" customFormat="1" hidden="1" x14ac:dyDescent="0.2">
      <c r="L213" s="14"/>
    </row>
    <row r="214" spans="12:12" s="44" customFormat="1" hidden="1" x14ac:dyDescent="0.2">
      <c r="L214" s="14"/>
    </row>
    <row r="215" spans="12:12" s="44" customFormat="1" hidden="1" x14ac:dyDescent="0.2">
      <c r="L215" s="14"/>
    </row>
    <row r="216" spans="12:12" s="44" customFormat="1" hidden="1" x14ac:dyDescent="0.2">
      <c r="L216" s="14"/>
    </row>
    <row r="217" spans="12:12" s="44" customFormat="1" hidden="1" x14ac:dyDescent="0.2">
      <c r="L217" s="14"/>
    </row>
    <row r="218" spans="12:12" s="44" customFormat="1" hidden="1" x14ac:dyDescent="0.2">
      <c r="L218" s="14"/>
    </row>
    <row r="219" spans="12:12" s="44" customFormat="1" hidden="1" x14ac:dyDescent="0.2">
      <c r="L219" s="14"/>
    </row>
    <row r="220" spans="12:12" s="44" customFormat="1" hidden="1" x14ac:dyDescent="0.2">
      <c r="L220" s="14"/>
    </row>
    <row r="221" spans="12:12" s="44" customFormat="1" hidden="1" x14ac:dyDescent="0.2">
      <c r="L221" s="14"/>
    </row>
    <row r="222" spans="12:12" s="44" customFormat="1" hidden="1" x14ac:dyDescent="0.2">
      <c r="L222" s="14"/>
    </row>
    <row r="223" spans="12:12" s="44" customFormat="1" hidden="1" x14ac:dyDescent="0.2">
      <c r="L223" s="14"/>
    </row>
    <row r="224" spans="12:12" s="44" customFormat="1" hidden="1" x14ac:dyDescent="0.2">
      <c r="L224" s="14"/>
    </row>
    <row r="225" spans="12:12" s="44" customFormat="1" hidden="1" x14ac:dyDescent="0.2">
      <c r="L225" s="14"/>
    </row>
    <row r="226" spans="12:12" s="44" customFormat="1" hidden="1" x14ac:dyDescent="0.2">
      <c r="L226" s="14"/>
    </row>
    <row r="227" spans="12:12" s="44" customFormat="1" hidden="1" x14ac:dyDescent="0.2">
      <c r="L227" s="14"/>
    </row>
    <row r="228" spans="12:12" s="44" customFormat="1" hidden="1" x14ac:dyDescent="0.2">
      <c r="L228" s="14"/>
    </row>
    <row r="229" spans="12:12" s="44" customFormat="1" hidden="1" x14ac:dyDescent="0.2">
      <c r="L229" s="14"/>
    </row>
    <row r="230" spans="12:12" s="44" customFormat="1" hidden="1" x14ac:dyDescent="0.2">
      <c r="L230" s="14"/>
    </row>
    <row r="231" spans="12:12" s="44" customFormat="1" hidden="1" x14ac:dyDescent="0.2">
      <c r="L231" s="14"/>
    </row>
    <row r="232" spans="12:12" s="44" customFormat="1" hidden="1" x14ac:dyDescent="0.2">
      <c r="L232" s="14"/>
    </row>
    <row r="233" spans="12:12" s="44" customFormat="1" hidden="1" x14ac:dyDescent="0.2">
      <c r="L233" s="14"/>
    </row>
    <row r="234" spans="12:12" s="44" customFormat="1" hidden="1" x14ac:dyDescent="0.2">
      <c r="L234" s="14"/>
    </row>
    <row r="235" spans="12:12" s="44" customFormat="1" hidden="1" x14ac:dyDescent="0.2">
      <c r="L235" s="14"/>
    </row>
    <row r="236" spans="12:12" s="44" customFormat="1" hidden="1" x14ac:dyDescent="0.2">
      <c r="L236" s="14"/>
    </row>
    <row r="237" spans="12:12" s="44" customFormat="1" hidden="1" x14ac:dyDescent="0.2">
      <c r="L237" s="14"/>
    </row>
    <row r="238" spans="12:12" s="44" customFormat="1" hidden="1" x14ac:dyDescent="0.2">
      <c r="L238" s="14"/>
    </row>
    <row r="239" spans="12:12" s="44" customFormat="1" hidden="1" x14ac:dyDescent="0.2">
      <c r="L239" s="14"/>
    </row>
    <row r="240" spans="12:12" s="44" customFormat="1" hidden="1" x14ac:dyDescent="0.2">
      <c r="L240" s="14"/>
    </row>
    <row r="241" spans="12:12" s="44" customFormat="1" hidden="1" x14ac:dyDescent="0.2">
      <c r="L241" s="14"/>
    </row>
    <row r="242" spans="12:12" s="44" customFormat="1" hidden="1" x14ac:dyDescent="0.2">
      <c r="L242" s="14"/>
    </row>
    <row r="243" spans="12:12" s="44" customFormat="1" hidden="1" x14ac:dyDescent="0.2">
      <c r="L243" s="14"/>
    </row>
    <row r="244" spans="12:12" s="44" customFormat="1" hidden="1" x14ac:dyDescent="0.2">
      <c r="L244" s="14"/>
    </row>
    <row r="245" spans="12:12" s="44" customFormat="1" hidden="1" x14ac:dyDescent="0.2">
      <c r="L245" s="14"/>
    </row>
    <row r="246" spans="12:12" s="44" customFormat="1" hidden="1" x14ac:dyDescent="0.2">
      <c r="L246" s="14"/>
    </row>
    <row r="247" spans="12:12" s="44" customFormat="1" hidden="1" x14ac:dyDescent="0.2">
      <c r="L247" s="14"/>
    </row>
    <row r="248" spans="12:12" s="44" customFormat="1" hidden="1" x14ac:dyDescent="0.2">
      <c r="L248" s="14"/>
    </row>
    <row r="249" spans="12:12" s="44" customFormat="1" hidden="1" x14ac:dyDescent="0.2">
      <c r="L249" s="14"/>
    </row>
    <row r="250" spans="12:12" s="44" customFormat="1" hidden="1" x14ac:dyDescent="0.2">
      <c r="L250" s="14"/>
    </row>
    <row r="251" spans="12:12" s="44" customFormat="1" hidden="1" x14ac:dyDescent="0.2">
      <c r="L251" s="14"/>
    </row>
    <row r="252" spans="12:12" s="44" customFormat="1" hidden="1" x14ac:dyDescent="0.2">
      <c r="L252" s="14"/>
    </row>
    <row r="253" spans="12:12" s="44" customFormat="1" hidden="1" x14ac:dyDescent="0.2">
      <c r="L253" s="14"/>
    </row>
    <row r="254" spans="12:12" s="44" customFormat="1" hidden="1" x14ac:dyDescent="0.2">
      <c r="L254" s="14"/>
    </row>
    <row r="255" spans="12:12" s="44" customFormat="1" hidden="1" x14ac:dyDescent="0.2">
      <c r="L255" s="14"/>
    </row>
    <row r="256" spans="12:12" s="44" customFormat="1" hidden="1" x14ac:dyDescent="0.2">
      <c r="L256" s="14"/>
    </row>
    <row r="257" spans="12:12" s="44" customFormat="1" hidden="1" x14ac:dyDescent="0.2">
      <c r="L257" s="14"/>
    </row>
    <row r="258" spans="12:12" s="44" customFormat="1" hidden="1" x14ac:dyDescent="0.2">
      <c r="L258" s="14"/>
    </row>
    <row r="259" spans="12:12" s="44" customFormat="1" hidden="1" x14ac:dyDescent="0.2">
      <c r="L259" s="14"/>
    </row>
    <row r="260" spans="12:12" s="44" customFormat="1" hidden="1" x14ac:dyDescent="0.2">
      <c r="L260" s="14"/>
    </row>
    <row r="261" spans="12:12" s="44" customFormat="1" hidden="1" x14ac:dyDescent="0.2">
      <c r="L261" s="14"/>
    </row>
    <row r="262" spans="12:12" s="44" customFormat="1" hidden="1" x14ac:dyDescent="0.2">
      <c r="L262" s="14"/>
    </row>
    <row r="263" spans="12:12" s="44" customFormat="1" hidden="1" x14ac:dyDescent="0.2">
      <c r="L263" s="14"/>
    </row>
    <row r="264" spans="12:12" s="44" customFormat="1" hidden="1" x14ac:dyDescent="0.2">
      <c r="L264" s="14"/>
    </row>
    <row r="265" spans="12:12" s="44" customFormat="1" hidden="1" x14ac:dyDescent="0.2">
      <c r="L265" s="14"/>
    </row>
    <row r="266" spans="12:12" s="44" customFormat="1" hidden="1" x14ac:dyDescent="0.2">
      <c r="L266" s="14"/>
    </row>
    <row r="267" spans="12:12" s="44" customFormat="1" hidden="1" x14ac:dyDescent="0.2">
      <c r="L267" s="14"/>
    </row>
    <row r="268" spans="12:12" s="44" customFormat="1" hidden="1" x14ac:dyDescent="0.2">
      <c r="L268" s="14"/>
    </row>
    <row r="269" spans="12:12" s="44" customFormat="1" hidden="1" x14ac:dyDescent="0.2">
      <c r="L269" s="14"/>
    </row>
    <row r="270" spans="12:12" s="44" customFormat="1" hidden="1" x14ac:dyDescent="0.2">
      <c r="L270" s="14"/>
    </row>
    <row r="271" spans="12:12" s="44" customFormat="1" hidden="1" x14ac:dyDescent="0.2">
      <c r="L271" s="14"/>
    </row>
    <row r="272" spans="12:12" s="44" customFormat="1" hidden="1" x14ac:dyDescent="0.2">
      <c r="L272" s="14"/>
    </row>
    <row r="273" spans="12:12" s="44" customFormat="1" hidden="1" x14ac:dyDescent="0.2">
      <c r="L273" s="14"/>
    </row>
    <row r="274" spans="12:12" s="44" customFormat="1" hidden="1" x14ac:dyDescent="0.2">
      <c r="L274" s="14"/>
    </row>
    <row r="275" spans="12:12" s="44" customFormat="1" hidden="1" x14ac:dyDescent="0.2">
      <c r="L275" s="14"/>
    </row>
    <row r="276" spans="12:12" s="44" customFormat="1" hidden="1" x14ac:dyDescent="0.2">
      <c r="L276" s="14"/>
    </row>
    <row r="277" spans="12:12" s="44" customFormat="1" hidden="1" x14ac:dyDescent="0.2">
      <c r="L277" s="14"/>
    </row>
    <row r="278" spans="12:12" s="44" customFormat="1" hidden="1" x14ac:dyDescent="0.2">
      <c r="L278" s="14"/>
    </row>
    <row r="279" spans="12:12" s="44" customFormat="1" hidden="1" x14ac:dyDescent="0.2">
      <c r="L279" s="14"/>
    </row>
    <row r="280" spans="12:12" s="44" customFormat="1" hidden="1" x14ac:dyDescent="0.2">
      <c r="L280" s="14"/>
    </row>
    <row r="281" spans="12:12" s="44" customFormat="1" hidden="1" x14ac:dyDescent="0.2">
      <c r="L281" s="14"/>
    </row>
    <row r="282" spans="12:12" s="44" customFormat="1" hidden="1" x14ac:dyDescent="0.2">
      <c r="L282" s="14"/>
    </row>
    <row r="283" spans="12:12" s="44" customFormat="1" hidden="1" x14ac:dyDescent="0.2">
      <c r="L283" s="14"/>
    </row>
    <row r="284" spans="12:12" s="44" customFormat="1" hidden="1" x14ac:dyDescent="0.2">
      <c r="L284" s="14"/>
    </row>
    <row r="285" spans="12:12" s="44" customFormat="1" hidden="1" x14ac:dyDescent="0.2">
      <c r="L285" s="14"/>
    </row>
    <row r="286" spans="12:12" s="44" customFormat="1" hidden="1" x14ac:dyDescent="0.2">
      <c r="L286" s="14"/>
    </row>
    <row r="287" spans="12:12" s="44" customFormat="1" hidden="1" x14ac:dyDescent="0.2">
      <c r="L287" s="14"/>
    </row>
    <row r="288" spans="12:12" s="44" customFormat="1" hidden="1" x14ac:dyDescent="0.2">
      <c r="L288" s="14"/>
    </row>
    <row r="289" spans="12:12" s="44" customFormat="1" hidden="1" x14ac:dyDescent="0.2">
      <c r="L289" s="14"/>
    </row>
    <row r="290" spans="12:12" s="44" customFormat="1" hidden="1" x14ac:dyDescent="0.2">
      <c r="L290" s="14"/>
    </row>
    <row r="291" spans="12:12" s="44" customFormat="1" hidden="1" x14ac:dyDescent="0.2">
      <c r="L291" s="14"/>
    </row>
    <row r="292" spans="12:12" s="44" customFormat="1" hidden="1" x14ac:dyDescent="0.2">
      <c r="L292" s="14"/>
    </row>
    <row r="293" spans="12:12" s="44" customFormat="1" hidden="1" x14ac:dyDescent="0.2">
      <c r="L293" s="14"/>
    </row>
    <row r="294" spans="12:12" s="44" customFormat="1" hidden="1" x14ac:dyDescent="0.2">
      <c r="L294" s="14"/>
    </row>
    <row r="295" spans="12:12" s="44" customFormat="1" hidden="1" x14ac:dyDescent="0.2">
      <c r="L295" s="14"/>
    </row>
    <row r="296" spans="12:12" s="44" customFormat="1" hidden="1" x14ac:dyDescent="0.2">
      <c r="L296" s="14"/>
    </row>
    <row r="297" spans="12:12" s="44" customFormat="1" hidden="1" x14ac:dyDescent="0.2">
      <c r="L297" s="14"/>
    </row>
    <row r="298" spans="12:12" s="44" customFormat="1" hidden="1" x14ac:dyDescent="0.2">
      <c r="L298" s="14"/>
    </row>
    <row r="299" spans="12:12" s="44" customFormat="1" hidden="1" x14ac:dyDescent="0.2">
      <c r="L299" s="14"/>
    </row>
  </sheetData>
  <sheetProtection algorithmName="SHA-512" hashValue="S86vCoqNwIEjvlLO/FBgfVqkUXHQyWbD411tHAI/CNPFKp0odhJcmjTTQfFadhAYqQfK9x5QdGePVGMlHWe8NQ==" saltValue="r4/Nr9WP9jtDwEhLMHorGQ==" spinCount="100000" sheet="1" selectLockedCells="1" selectUnlockedCells="1"/>
  <mergeCells count="29">
    <mergeCell ref="D19:K19"/>
    <mergeCell ref="D31:K31"/>
    <mergeCell ref="D32:K32"/>
    <mergeCell ref="B2:B7"/>
    <mergeCell ref="B9:B32"/>
    <mergeCell ref="D25:K25"/>
    <mergeCell ref="D26:K26"/>
    <mergeCell ref="D27:K27"/>
    <mergeCell ref="D28:K28"/>
    <mergeCell ref="D29:K29"/>
    <mergeCell ref="D30:K30"/>
    <mergeCell ref="D21:K21"/>
    <mergeCell ref="D20:K20"/>
    <mergeCell ref="D22:K22"/>
    <mergeCell ref="D24:K24"/>
    <mergeCell ref="D23:K23"/>
    <mergeCell ref="D2:K3"/>
    <mergeCell ref="D15:K15"/>
    <mergeCell ref="D16:K16"/>
    <mergeCell ref="D17:K17"/>
    <mergeCell ref="D18:K18"/>
    <mergeCell ref="D14:K14"/>
    <mergeCell ref="D11:K11"/>
    <mergeCell ref="D12:K12"/>
    <mergeCell ref="D13:K13"/>
    <mergeCell ref="D4:K4"/>
    <mergeCell ref="D5:K7"/>
    <mergeCell ref="D9:K9"/>
    <mergeCell ref="D10:K10"/>
  </mergeCells>
  <pageMargins left="0.25" right="0.25" top="0.75" bottom="0.75" header="0.3" footer="0.3"/>
  <pageSetup orientation="portrait" horizontalDpi="4294967293" verticalDpi="4294967293" r:id="rId1"/>
  <headerFooter>
    <oddHeader>&amp;L&amp;"Arial,Regular"&amp;10USDA - Natural Resources Conservation Service&amp;R&amp;"Arial,Regular"&amp;10September 2018</oddHeader>
    <oddFooter xml:space="preserve">&amp;R&amp;"Arial,Regular"&amp;10WCP WHEG conservation practices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0"/>
  <sheetViews>
    <sheetView showRowColHeaders="0" zoomScaleNormal="100" zoomScalePageLayoutView="130" workbookViewId="0">
      <selection activeCell="A49" sqref="A49"/>
    </sheetView>
  </sheetViews>
  <sheetFormatPr defaultColWidth="0" defaultRowHeight="15" zeroHeight="1" x14ac:dyDescent="0.25"/>
  <cols>
    <col min="1" max="1" width="1.5703125" style="90" customWidth="1"/>
    <col min="2" max="2" width="2.140625" style="90" customWidth="1"/>
    <col min="3" max="9" width="9.140625" style="90" customWidth="1"/>
    <col min="10" max="10" width="32.7109375" style="90" customWidth="1"/>
    <col min="11" max="11" width="0" style="90" hidden="1" customWidth="1"/>
    <col min="12" max="16384" width="9.140625" style="90" hidden="1"/>
  </cols>
  <sheetData>
    <row r="1" spans="1:10" ht="10.5" customHeight="1" x14ac:dyDescent="0.25">
      <c r="A1" s="5"/>
      <c r="B1" s="5"/>
      <c r="C1" s="5"/>
      <c r="D1" s="5"/>
      <c r="E1" s="5"/>
      <c r="F1" s="5"/>
      <c r="G1" s="5"/>
      <c r="H1" s="5"/>
      <c r="I1" s="5"/>
      <c r="J1" s="5"/>
    </row>
    <row r="2" spans="1:10" x14ac:dyDescent="0.25">
      <c r="A2" s="5"/>
      <c r="B2" s="5"/>
      <c r="C2" s="5"/>
      <c r="D2" s="5"/>
      <c r="E2" s="5"/>
      <c r="F2" s="5"/>
      <c r="G2" s="5"/>
      <c r="H2" s="5"/>
      <c r="I2" s="5"/>
      <c r="J2" s="5"/>
    </row>
    <row r="3" spans="1:10" x14ac:dyDescent="0.25">
      <c r="A3" s="5"/>
      <c r="B3" s="5"/>
      <c r="C3" s="5"/>
      <c r="D3" s="5"/>
      <c r="E3" s="5"/>
      <c r="F3" s="5"/>
      <c r="G3" s="5"/>
      <c r="H3" s="5"/>
      <c r="I3" s="5"/>
      <c r="J3" s="5"/>
    </row>
    <row r="4" spans="1:10" x14ac:dyDescent="0.25">
      <c r="A4" s="5"/>
      <c r="B4" s="5"/>
      <c r="C4" s="5"/>
      <c r="D4" s="5"/>
      <c r="E4" s="5"/>
      <c r="F4" s="5"/>
      <c r="G4" s="5"/>
      <c r="H4" s="5"/>
      <c r="I4" s="5"/>
      <c r="J4" s="5"/>
    </row>
    <row r="5" spans="1:10" x14ac:dyDescent="0.25">
      <c r="A5" s="5"/>
      <c r="B5" s="5"/>
      <c r="C5" s="5"/>
      <c r="D5" s="5"/>
      <c r="E5" s="5"/>
      <c r="F5" s="5"/>
      <c r="G5" s="5"/>
      <c r="H5" s="5"/>
      <c r="I5" s="5"/>
      <c r="J5" s="5"/>
    </row>
    <row r="6" spans="1:10" x14ac:dyDescent="0.25">
      <c r="A6" s="5"/>
      <c r="B6" s="5"/>
      <c r="C6" s="5"/>
      <c r="D6" s="5"/>
      <c r="E6" s="5"/>
      <c r="F6" s="5"/>
      <c r="G6" s="5"/>
      <c r="H6" s="5"/>
      <c r="I6" s="5"/>
      <c r="J6" s="5"/>
    </row>
    <row r="7" spans="1:10" x14ac:dyDescent="0.25">
      <c r="A7" s="5"/>
      <c r="B7" s="5"/>
      <c r="C7" s="5"/>
      <c r="D7" s="5"/>
      <c r="E7" s="5"/>
      <c r="F7" s="5"/>
      <c r="G7" s="5"/>
      <c r="H7" s="5"/>
      <c r="I7" s="5"/>
      <c r="J7" s="5"/>
    </row>
    <row r="8" spans="1:10" x14ac:dyDescent="0.25">
      <c r="A8" s="5"/>
      <c r="B8" s="5"/>
      <c r="C8" s="5"/>
      <c r="D8" s="5"/>
      <c r="E8" s="5"/>
      <c r="F8" s="5"/>
      <c r="G8" s="5"/>
      <c r="H8" s="5"/>
      <c r="I8" s="5"/>
      <c r="J8" s="5"/>
    </row>
    <row r="9" spans="1:10" x14ac:dyDescent="0.25">
      <c r="A9" s="5"/>
      <c r="B9" s="5"/>
      <c r="C9" s="5"/>
      <c r="D9" s="5"/>
      <c r="E9" s="5"/>
      <c r="F9" s="5"/>
      <c r="G9" s="5"/>
      <c r="H9" s="5"/>
      <c r="I9" s="5"/>
      <c r="J9" s="5"/>
    </row>
    <row r="10" spans="1:10" x14ac:dyDescent="0.25">
      <c r="A10" s="5"/>
      <c r="B10" s="5"/>
      <c r="C10" s="5"/>
      <c r="D10" s="5"/>
      <c r="E10" s="5"/>
      <c r="F10" s="5"/>
      <c r="G10" s="5"/>
      <c r="H10" s="5"/>
      <c r="I10" s="5"/>
      <c r="J10" s="5"/>
    </row>
    <row r="11" spans="1:10" x14ac:dyDescent="0.25">
      <c r="A11" s="5"/>
      <c r="B11" s="5"/>
      <c r="C11" s="5"/>
      <c r="D11" s="5"/>
      <c r="E11" s="5"/>
      <c r="F11" s="5"/>
      <c r="G11" s="5"/>
      <c r="H11" s="5"/>
      <c r="I11" s="5"/>
      <c r="J11" s="5"/>
    </row>
    <row r="12" spans="1:10" x14ac:dyDescent="0.25">
      <c r="A12" s="5"/>
      <c r="B12" s="5"/>
      <c r="C12" s="5"/>
      <c r="D12" s="5"/>
      <c r="E12" s="5"/>
      <c r="F12" s="5"/>
      <c r="G12" s="5"/>
      <c r="H12" s="5"/>
      <c r="I12" s="5"/>
      <c r="J12" s="5"/>
    </row>
    <row r="13" spans="1:10" x14ac:dyDescent="0.25">
      <c r="A13" s="5"/>
      <c r="B13" s="5"/>
      <c r="C13" s="5"/>
      <c r="D13" s="5"/>
      <c r="E13" s="5"/>
      <c r="F13" s="5"/>
      <c r="G13" s="5"/>
      <c r="H13" s="5"/>
      <c r="I13" s="5"/>
      <c r="J13" s="5"/>
    </row>
    <row r="14" spans="1:10" x14ac:dyDescent="0.25">
      <c r="A14" s="5"/>
      <c r="B14" s="5"/>
      <c r="C14" s="5"/>
      <c r="D14" s="5"/>
      <c r="E14" s="5"/>
      <c r="F14" s="5"/>
      <c r="G14" s="5"/>
      <c r="H14" s="5"/>
      <c r="I14" s="5"/>
      <c r="J14" s="5"/>
    </row>
    <row r="15" spans="1:10" x14ac:dyDescent="0.25">
      <c r="A15" s="5"/>
      <c r="B15" s="522" t="s">
        <v>128</v>
      </c>
      <c r="C15" s="522"/>
      <c r="D15" s="522"/>
      <c r="E15" s="522"/>
      <c r="F15" s="522"/>
      <c r="G15" s="522"/>
      <c r="H15" s="522"/>
      <c r="I15" s="522"/>
      <c r="J15" s="522"/>
    </row>
    <row r="16" spans="1:10" x14ac:dyDescent="0.25">
      <c r="A16" s="5"/>
      <c r="B16" s="522"/>
      <c r="C16" s="522"/>
      <c r="D16" s="522"/>
      <c r="E16" s="522"/>
      <c r="F16" s="522"/>
      <c r="G16" s="522"/>
      <c r="H16" s="522"/>
      <c r="I16" s="522"/>
      <c r="J16" s="522"/>
    </row>
    <row r="17" spans="1:10" ht="18.75" x14ac:dyDescent="0.25">
      <c r="A17" s="5"/>
      <c r="B17" s="160"/>
      <c r="C17" s="160"/>
      <c r="D17" s="160"/>
      <c r="E17" s="160"/>
      <c r="F17" s="160"/>
      <c r="G17" s="160"/>
      <c r="H17" s="160"/>
      <c r="I17" s="160"/>
      <c r="J17" s="160"/>
    </row>
    <row r="18" spans="1:10" x14ac:dyDescent="0.25">
      <c r="A18" s="5"/>
      <c r="B18" s="523" t="s">
        <v>129</v>
      </c>
      <c r="C18" s="523"/>
      <c r="D18" s="523"/>
      <c r="E18" s="523"/>
      <c r="F18" s="523"/>
      <c r="G18" s="523"/>
      <c r="H18" s="523"/>
      <c r="I18" s="523"/>
      <c r="J18" s="523"/>
    </row>
    <row r="19" spans="1:10" ht="15" customHeight="1" x14ac:dyDescent="0.25">
      <c r="A19" s="5"/>
      <c r="B19" s="524" t="s">
        <v>130</v>
      </c>
      <c r="C19" s="524"/>
      <c r="D19" s="524"/>
      <c r="E19" s="524"/>
      <c r="F19" s="524"/>
      <c r="G19" s="524"/>
      <c r="H19" s="524"/>
      <c r="I19" s="524"/>
      <c r="J19" s="524"/>
    </row>
    <row r="20" spans="1:10" ht="15" customHeight="1" x14ac:dyDescent="0.25">
      <c r="A20" s="5"/>
      <c r="B20" s="524"/>
      <c r="C20" s="524"/>
      <c r="D20" s="524"/>
      <c r="E20" s="524"/>
      <c r="F20" s="524"/>
      <c r="G20" s="524"/>
      <c r="H20" s="524"/>
      <c r="I20" s="524"/>
      <c r="J20" s="524"/>
    </row>
    <row r="21" spans="1:10" x14ac:dyDescent="0.25">
      <c r="A21" s="5"/>
      <c r="B21" s="5"/>
      <c r="C21" s="525" t="s">
        <v>137</v>
      </c>
      <c r="D21" s="525"/>
      <c r="E21" s="525"/>
      <c r="F21" s="525"/>
      <c r="G21" s="525"/>
      <c r="H21" s="525"/>
      <c r="I21" s="525"/>
      <c r="J21" s="525"/>
    </row>
    <row r="22" spans="1:10" ht="15" customHeight="1" x14ac:dyDescent="0.25">
      <c r="A22" s="5"/>
      <c r="B22" s="5"/>
      <c r="C22" s="525"/>
      <c r="D22" s="525"/>
      <c r="E22" s="525"/>
      <c r="F22" s="525"/>
      <c r="G22" s="525"/>
      <c r="H22" s="525"/>
      <c r="I22" s="525"/>
      <c r="J22" s="525"/>
    </row>
    <row r="23" spans="1:10" ht="15" customHeight="1" x14ac:dyDescent="0.25">
      <c r="A23" s="5"/>
      <c r="B23" s="161"/>
      <c r="C23" s="5"/>
      <c r="D23" s="5"/>
      <c r="E23" s="5"/>
      <c r="F23" s="5"/>
      <c r="G23" s="5"/>
      <c r="H23" s="5"/>
      <c r="I23" s="5"/>
      <c r="J23" s="5"/>
    </row>
    <row r="24" spans="1:10" x14ac:dyDescent="0.25">
      <c r="A24" s="5"/>
      <c r="B24" s="523" t="s">
        <v>131</v>
      </c>
      <c r="C24" s="523"/>
      <c r="D24" s="523"/>
      <c r="E24" s="523"/>
      <c r="F24" s="523"/>
      <c r="G24" s="523"/>
      <c r="H24" s="523"/>
      <c r="I24" s="523"/>
      <c r="J24" s="523"/>
    </row>
    <row r="25" spans="1:10" x14ac:dyDescent="0.25">
      <c r="A25" s="5"/>
      <c r="B25" s="521" t="s">
        <v>135</v>
      </c>
      <c r="C25" s="521"/>
      <c r="D25" s="521"/>
      <c r="E25" s="521"/>
      <c r="F25" s="521"/>
      <c r="G25" s="521"/>
      <c r="H25" s="521"/>
      <c r="I25" s="521"/>
      <c r="J25" s="521"/>
    </row>
    <row r="26" spans="1:10" x14ac:dyDescent="0.25">
      <c r="A26" s="5"/>
      <c r="B26" s="521"/>
      <c r="C26" s="521"/>
      <c r="D26" s="521"/>
      <c r="E26" s="521"/>
      <c r="F26" s="521"/>
      <c r="G26" s="521"/>
      <c r="H26" s="521"/>
      <c r="I26" s="521"/>
      <c r="J26" s="521"/>
    </row>
    <row r="27" spans="1:10" x14ac:dyDescent="0.25">
      <c r="A27" s="5"/>
      <c r="B27" s="521"/>
      <c r="C27" s="521"/>
      <c r="D27" s="521"/>
      <c r="E27" s="521"/>
      <c r="F27" s="521"/>
      <c r="G27" s="521"/>
      <c r="H27" s="521"/>
      <c r="I27" s="521"/>
      <c r="J27" s="521"/>
    </row>
    <row r="28" spans="1:10" ht="12.95" customHeight="1" x14ac:dyDescent="0.25">
      <c r="A28" s="5"/>
      <c r="B28" s="162"/>
      <c r="C28" s="5"/>
      <c r="D28" s="5"/>
      <c r="E28" s="5"/>
      <c r="F28" s="5"/>
      <c r="G28" s="5"/>
      <c r="H28" s="5"/>
      <c r="I28" s="5"/>
      <c r="J28" s="5"/>
    </row>
    <row r="29" spans="1:10" ht="15" customHeight="1" x14ac:dyDescent="0.25">
      <c r="A29" s="5"/>
      <c r="B29" s="526" t="s">
        <v>132</v>
      </c>
      <c r="C29" s="526"/>
      <c r="D29" s="526"/>
      <c r="E29" s="526"/>
      <c r="F29" s="526"/>
      <c r="G29" s="526"/>
      <c r="H29" s="526"/>
      <c r="I29" s="526"/>
      <c r="J29" s="526"/>
    </row>
    <row r="30" spans="1:10" ht="15" customHeight="1" x14ac:dyDescent="0.25">
      <c r="A30" s="5"/>
      <c r="B30" s="526"/>
      <c r="C30" s="526"/>
      <c r="D30" s="526"/>
      <c r="E30" s="526"/>
      <c r="F30" s="526"/>
      <c r="G30" s="526"/>
      <c r="H30" s="526"/>
      <c r="I30" s="526"/>
      <c r="J30" s="526"/>
    </row>
    <row r="31" spans="1:10" ht="15" customHeight="1" x14ac:dyDescent="0.25">
      <c r="A31" s="5"/>
      <c r="B31" s="526"/>
      <c r="C31" s="526"/>
      <c r="D31" s="526"/>
      <c r="E31" s="526"/>
      <c r="F31" s="526"/>
      <c r="G31" s="526"/>
      <c r="H31" s="526"/>
      <c r="I31" s="526"/>
      <c r="J31" s="526"/>
    </row>
    <row r="32" spans="1:10" ht="15" customHeight="1" x14ac:dyDescent="0.25">
      <c r="A32" s="5"/>
      <c r="B32" s="526"/>
      <c r="C32" s="526"/>
      <c r="D32" s="526"/>
      <c r="E32" s="526"/>
      <c r="F32" s="526"/>
      <c r="G32" s="526"/>
      <c r="H32" s="526"/>
      <c r="I32" s="526"/>
      <c r="J32" s="526"/>
    </row>
    <row r="33" spans="1:10" x14ac:dyDescent="0.25">
      <c r="A33" s="5"/>
      <c r="B33" s="162"/>
      <c r="C33" s="525" t="s">
        <v>136</v>
      </c>
      <c r="D33" s="525"/>
      <c r="E33" s="525"/>
      <c r="F33" s="525"/>
      <c r="G33" s="525"/>
      <c r="H33" s="525"/>
      <c r="I33" s="525"/>
      <c r="J33" s="525"/>
    </row>
    <row r="34" spans="1:10" x14ac:dyDescent="0.25">
      <c r="A34" s="5"/>
      <c r="B34" s="162"/>
      <c r="C34" s="525"/>
      <c r="D34" s="525"/>
      <c r="E34" s="525"/>
      <c r="F34" s="525"/>
      <c r="G34" s="525"/>
      <c r="H34" s="525"/>
      <c r="I34" s="525"/>
      <c r="J34" s="525"/>
    </row>
    <row r="35" spans="1:10" x14ac:dyDescent="0.25">
      <c r="A35" s="5"/>
      <c r="B35" s="162"/>
      <c r="C35" s="525"/>
      <c r="D35" s="525"/>
      <c r="E35" s="525"/>
      <c r="F35" s="525"/>
      <c r="G35" s="525"/>
      <c r="H35" s="525"/>
      <c r="I35" s="525"/>
      <c r="J35" s="525"/>
    </row>
    <row r="36" spans="1:10" x14ac:dyDescent="0.25">
      <c r="A36" s="5"/>
      <c r="B36" s="162"/>
      <c r="C36" s="525"/>
      <c r="D36" s="525"/>
      <c r="E36" s="525"/>
      <c r="F36" s="525"/>
      <c r="G36" s="525"/>
      <c r="H36" s="525"/>
      <c r="I36" s="525"/>
      <c r="J36" s="525"/>
    </row>
    <row r="37" spans="1:10" x14ac:dyDescent="0.25">
      <c r="A37" s="5"/>
      <c r="B37" s="162"/>
      <c r="C37" s="525"/>
      <c r="D37" s="525"/>
      <c r="E37" s="525"/>
      <c r="F37" s="525"/>
      <c r="G37" s="525"/>
      <c r="H37" s="525"/>
      <c r="I37" s="525"/>
      <c r="J37" s="525"/>
    </row>
    <row r="38" spans="1:10" x14ac:dyDescent="0.25">
      <c r="A38" s="5"/>
      <c r="B38" s="162"/>
      <c r="C38" s="525"/>
      <c r="D38" s="525"/>
      <c r="E38" s="525"/>
      <c r="F38" s="525"/>
      <c r="G38" s="525"/>
      <c r="H38" s="525"/>
      <c r="I38" s="525"/>
      <c r="J38" s="525"/>
    </row>
    <row r="39" spans="1:10" ht="25.5" customHeight="1" x14ac:dyDescent="0.25">
      <c r="A39" s="5"/>
      <c r="B39" s="162"/>
      <c r="C39" s="525"/>
      <c r="D39" s="525"/>
      <c r="E39" s="525"/>
      <c r="F39" s="525"/>
      <c r="G39" s="525"/>
      <c r="H39" s="525"/>
      <c r="I39" s="525"/>
      <c r="J39" s="525"/>
    </row>
    <row r="40" spans="1:10" ht="12.95" customHeight="1" x14ac:dyDescent="0.25">
      <c r="A40" s="5"/>
      <c r="B40" s="162"/>
      <c r="C40" s="162"/>
      <c r="D40" s="162"/>
      <c r="E40" s="162"/>
      <c r="F40" s="162"/>
      <c r="G40" s="162"/>
      <c r="H40" s="162"/>
      <c r="I40" s="162"/>
      <c r="J40" s="162"/>
    </row>
    <row r="41" spans="1:10" x14ac:dyDescent="0.25">
      <c r="A41" s="5"/>
      <c r="B41" s="526" t="s">
        <v>133</v>
      </c>
      <c r="C41" s="526"/>
      <c r="D41" s="526"/>
      <c r="E41" s="526"/>
      <c r="F41" s="526"/>
      <c r="G41" s="526"/>
      <c r="H41" s="526"/>
      <c r="I41" s="526"/>
      <c r="J41" s="526"/>
    </row>
    <row r="42" spans="1:10" x14ac:dyDescent="0.25">
      <c r="A42" s="5"/>
      <c r="B42" s="526"/>
      <c r="C42" s="526"/>
      <c r="D42" s="526"/>
      <c r="E42" s="526"/>
      <c r="F42" s="526"/>
      <c r="G42" s="526"/>
      <c r="H42" s="526"/>
      <c r="I42" s="526"/>
      <c r="J42" s="526"/>
    </row>
    <row r="43" spans="1:10" x14ac:dyDescent="0.25">
      <c r="A43" s="5"/>
      <c r="B43" s="162"/>
      <c r="C43" s="525" t="s">
        <v>138</v>
      </c>
      <c r="D43" s="525"/>
      <c r="E43" s="525"/>
      <c r="F43" s="525"/>
      <c r="G43" s="525"/>
      <c r="H43" s="525"/>
      <c r="I43" s="525"/>
      <c r="J43" s="525"/>
    </row>
    <row r="44" spans="1:10" x14ac:dyDescent="0.25">
      <c r="A44" s="5"/>
      <c r="B44" s="5"/>
      <c r="C44" s="525"/>
      <c r="D44" s="525"/>
      <c r="E44" s="525"/>
      <c r="F44" s="525"/>
      <c r="G44" s="525"/>
      <c r="H44" s="525"/>
      <c r="I44" s="525"/>
      <c r="J44" s="525"/>
    </row>
    <row r="45" spans="1:10" x14ac:dyDescent="0.25">
      <c r="A45" s="5"/>
      <c r="B45" s="5"/>
      <c r="C45" s="525"/>
      <c r="D45" s="525"/>
      <c r="E45" s="525"/>
      <c r="F45" s="525"/>
      <c r="G45" s="525"/>
      <c r="H45" s="525"/>
      <c r="I45" s="525"/>
      <c r="J45" s="525"/>
    </row>
    <row r="46" spans="1:10" s="164" customFormat="1" x14ac:dyDescent="0.25">
      <c r="A46" s="14"/>
      <c r="B46" s="14"/>
      <c r="C46" s="137"/>
      <c r="D46" s="137"/>
      <c r="E46" s="137"/>
      <c r="F46" s="137"/>
      <c r="G46" s="137"/>
      <c r="H46" s="137"/>
      <c r="I46" s="137"/>
      <c r="J46" s="137"/>
    </row>
    <row r="47" spans="1:10" s="164" customFormat="1" x14ac:dyDescent="0.25">
      <c r="A47" s="14"/>
      <c r="B47" s="14"/>
      <c r="C47" s="137"/>
      <c r="D47" s="137"/>
      <c r="E47" s="137"/>
      <c r="F47" s="137"/>
      <c r="G47" s="137"/>
      <c r="H47" s="137"/>
      <c r="I47" s="137"/>
      <c r="J47" s="137"/>
    </row>
    <row r="48" spans="1:10" s="164" customFormat="1" x14ac:dyDescent="0.25">
      <c r="A48" s="14"/>
      <c r="B48" s="14"/>
      <c r="C48" s="137"/>
      <c r="D48" s="137"/>
      <c r="E48" s="137"/>
      <c r="F48" s="137"/>
      <c r="G48" s="137"/>
      <c r="H48" s="137"/>
      <c r="I48" s="137"/>
      <c r="J48" s="137"/>
    </row>
    <row r="49" spans="1:10" s="164" customFormat="1" ht="15" customHeight="1" x14ac:dyDescent="0.25">
      <c r="A49" s="14"/>
      <c r="B49" s="14"/>
      <c r="C49" s="137"/>
      <c r="D49" s="137"/>
      <c r="E49" s="137"/>
      <c r="F49" s="137"/>
      <c r="G49" s="137"/>
      <c r="H49" s="137"/>
      <c r="I49" s="137"/>
      <c r="J49" s="137"/>
    </row>
    <row r="50" spans="1:10" ht="15" customHeight="1" x14ac:dyDescent="0.25">
      <c r="A50" s="5"/>
      <c r="B50" s="527" t="s">
        <v>134</v>
      </c>
      <c r="C50" s="527"/>
      <c r="D50" s="527"/>
      <c r="E50" s="527"/>
      <c r="F50" s="527"/>
      <c r="G50" s="527"/>
      <c r="H50" s="527"/>
      <c r="I50" s="527"/>
      <c r="J50" s="527"/>
    </row>
    <row r="51" spans="1:10" x14ac:dyDescent="0.25">
      <c r="A51" s="5"/>
      <c r="B51" s="521" t="s">
        <v>139</v>
      </c>
      <c r="C51" s="521"/>
      <c r="D51" s="521"/>
      <c r="E51" s="521"/>
      <c r="F51" s="521"/>
      <c r="G51" s="521"/>
      <c r="H51" s="521"/>
      <c r="I51" s="521"/>
      <c r="J51" s="521"/>
    </row>
    <row r="52" spans="1:10" x14ac:dyDescent="0.25">
      <c r="A52" s="5"/>
      <c r="B52" s="521"/>
      <c r="C52" s="521"/>
      <c r="D52" s="521"/>
      <c r="E52" s="521"/>
      <c r="F52" s="521"/>
      <c r="G52" s="521"/>
      <c r="H52" s="521"/>
      <c r="I52" s="521"/>
      <c r="J52" s="521"/>
    </row>
    <row r="53" spans="1:10" x14ac:dyDescent="0.25">
      <c r="A53" s="5"/>
      <c r="B53" s="521"/>
      <c r="C53" s="521"/>
      <c r="D53" s="521"/>
      <c r="E53" s="521"/>
      <c r="F53" s="521"/>
      <c r="G53" s="521"/>
      <c r="H53" s="521"/>
      <c r="I53" s="521"/>
      <c r="J53" s="521"/>
    </row>
    <row r="54" spans="1:10" x14ac:dyDescent="0.25">
      <c r="A54" s="5"/>
      <c r="B54" s="521"/>
      <c r="C54" s="521"/>
      <c r="D54" s="521"/>
      <c r="E54" s="521"/>
      <c r="F54" s="521"/>
      <c r="G54" s="521"/>
      <c r="H54" s="521"/>
      <c r="I54" s="521"/>
      <c r="J54" s="521"/>
    </row>
    <row r="55" spans="1:10" x14ac:dyDescent="0.25">
      <c r="A55" s="5"/>
      <c r="B55" s="5"/>
      <c r="C55" s="525" t="s">
        <v>164</v>
      </c>
      <c r="D55" s="525"/>
      <c r="E55" s="525"/>
      <c r="F55" s="525"/>
      <c r="G55" s="525"/>
      <c r="H55" s="525"/>
      <c r="I55" s="525"/>
      <c r="J55" s="525"/>
    </row>
    <row r="56" spans="1:10" x14ac:dyDescent="0.25">
      <c r="A56" s="5"/>
      <c r="B56" s="5"/>
      <c r="C56" s="525"/>
      <c r="D56" s="525"/>
      <c r="E56" s="525"/>
      <c r="F56" s="525"/>
      <c r="G56" s="525"/>
      <c r="H56" s="525"/>
      <c r="I56" s="525"/>
      <c r="J56" s="525"/>
    </row>
    <row r="57" spans="1:10" x14ac:dyDescent="0.25">
      <c r="A57" s="5"/>
      <c r="B57" s="5"/>
      <c r="C57" s="525"/>
      <c r="D57" s="525"/>
      <c r="E57" s="525"/>
      <c r="F57" s="525"/>
      <c r="G57" s="525"/>
      <c r="H57" s="525"/>
      <c r="I57" s="525"/>
      <c r="J57" s="525"/>
    </row>
    <row r="58" spans="1:10" x14ac:dyDescent="0.25">
      <c r="A58" s="5"/>
      <c r="B58" s="5"/>
      <c r="C58" s="525"/>
      <c r="D58" s="525"/>
      <c r="E58" s="525"/>
      <c r="F58" s="525"/>
      <c r="G58" s="525"/>
      <c r="H58" s="525"/>
      <c r="I58" s="525"/>
      <c r="J58" s="525"/>
    </row>
    <row r="59" spans="1:10" x14ac:dyDescent="0.25">
      <c r="A59" s="5"/>
      <c r="B59" s="5"/>
      <c r="C59" s="525"/>
      <c r="D59" s="525"/>
      <c r="E59" s="525"/>
      <c r="F59" s="525"/>
      <c r="G59" s="525"/>
      <c r="H59" s="525"/>
      <c r="I59" s="525"/>
      <c r="J59" s="525"/>
    </row>
    <row r="60" spans="1:10" ht="12.95" customHeight="1" x14ac:dyDescent="0.25">
      <c r="A60" s="5"/>
      <c r="B60" s="5"/>
      <c r="C60" s="5"/>
      <c r="D60" s="5"/>
      <c r="E60" s="5"/>
      <c r="F60" s="5"/>
      <c r="G60" s="5"/>
      <c r="H60" s="5"/>
      <c r="I60" s="5"/>
      <c r="J60" s="5"/>
    </row>
    <row r="61" spans="1:10" x14ac:dyDescent="0.25">
      <c r="A61" s="5"/>
      <c r="B61" s="523" t="s">
        <v>140</v>
      </c>
      <c r="C61" s="523"/>
      <c r="D61" s="523"/>
      <c r="E61" s="523"/>
      <c r="F61" s="523"/>
      <c r="G61" s="523"/>
      <c r="H61" s="523"/>
      <c r="I61" s="523"/>
      <c r="J61" s="523"/>
    </row>
    <row r="62" spans="1:10" x14ac:dyDescent="0.25">
      <c r="A62" s="5"/>
      <c r="B62" s="524" t="s">
        <v>141</v>
      </c>
      <c r="C62" s="524"/>
      <c r="D62" s="524"/>
      <c r="E62" s="524"/>
      <c r="F62" s="524"/>
      <c r="G62" s="524"/>
      <c r="H62" s="524"/>
      <c r="I62" s="524"/>
      <c r="J62" s="524"/>
    </row>
    <row r="63" spans="1:10" x14ac:dyDescent="0.25">
      <c r="A63" s="5"/>
      <c r="B63" s="524"/>
      <c r="C63" s="524"/>
      <c r="D63" s="524"/>
      <c r="E63" s="524"/>
      <c r="F63" s="524"/>
      <c r="G63" s="524"/>
      <c r="H63" s="524"/>
      <c r="I63" s="524"/>
      <c r="J63" s="524"/>
    </row>
    <row r="64" spans="1:10" x14ac:dyDescent="0.25">
      <c r="A64" s="5"/>
      <c r="B64" s="5"/>
      <c r="C64" s="525" t="s">
        <v>151</v>
      </c>
      <c r="D64" s="525"/>
      <c r="E64" s="525"/>
      <c r="F64" s="525"/>
      <c r="G64" s="525"/>
      <c r="H64" s="525"/>
      <c r="I64" s="525"/>
      <c r="J64" s="525"/>
    </row>
    <row r="65" spans="1:10" x14ac:dyDescent="0.25">
      <c r="A65" s="5"/>
      <c r="B65" s="165"/>
      <c r="C65" s="525"/>
      <c r="D65" s="525"/>
      <c r="E65" s="525"/>
      <c r="F65" s="525"/>
      <c r="G65" s="525"/>
      <c r="H65" s="525"/>
      <c r="I65" s="525"/>
      <c r="J65" s="525"/>
    </row>
    <row r="66" spans="1:10" x14ac:dyDescent="0.25">
      <c r="A66" s="5"/>
      <c r="B66" s="165"/>
      <c r="C66" s="525"/>
      <c r="D66" s="525"/>
      <c r="E66" s="525"/>
      <c r="F66" s="525"/>
      <c r="G66" s="525"/>
      <c r="H66" s="525"/>
      <c r="I66" s="525"/>
      <c r="J66" s="525"/>
    </row>
    <row r="67" spans="1:10" ht="12.95" customHeight="1" x14ac:dyDescent="0.25">
      <c r="A67" s="5"/>
      <c r="B67" s="166"/>
      <c r="C67" s="5"/>
      <c r="D67" s="5"/>
      <c r="E67" s="5"/>
      <c r="F67" s="5"/>
      <c r="G67" s="5"/>
      <c r="H67" s="5"/>
      <c r="I67" s="5"/>
      <c r="J67" s="5"/>
    </row>
    <row r="68" spans="1:10" x14ac:dyDescent="0.25">
      <c r="A68" s="5"/>
      <c r="B68" s="528" t="s">
        <v>142</v>
      </c>
      <c r="C68" s="528"/>
      <c r="D68" s="528"/>
      <c r="E68" s="528"/>
      <c r="F68" s="528"/>
      <c r="G68" s="528"/>
      <c r="H68" s="528"/>
      <c r="I68" s="528"/>
      <c r="J68" s="528"/>
    </row>
    <row r="69" spans="1:10" ht="15" customHeight="1" x14ac:dyDescent="0.25">
      <c r="A69" s="5"/>
      <c r="B69" s="524" t="s">
        <v>143</v>
      </c>
      <c r="C69" s="524"/>
      <c r="D69" s="524"/>
      <c r="E69" s="524"/>
      <c r="F69" s="524"/>
      <c r="G69" s="524"/>
      <c r="H69" s="524"/>
      <c r="I69" s="524"/>
      <c r="J69" s="524"/>
    </row>
    <row r="70" spans="1:10" ht="15" customHeight="1" x14ac:dyDescent="0.25">
      <c r="A70" s="5"/>
      <c r="B70" s="524"/>
      <c r="C70" s="524"/>
      <c r="D70" s="524"/>
      <c r="E70" s="524"/>
      <c r="F70" s="524"/>
      <c r="G70" s="524"/>
      <c r="H70" s="524"/>
      <c r="I70" s="524"/>
      <c r="J70" s="524"/>
    </row>
    <row r="71" spans="1:10" x14ac:dyDescent="0.25">
      <c r="A71" s="5"/>
      <c r="B71" s="5"/>
      <c r="C71" s="525" t="s">
        <v>152</v>
      </c>
      <c r="D71" s="525"/>
      <c r="E71" s="525"/>
      <c r="F71" s="525"/>
      <c r="G71" s="525"/>
      <c r="H71" s="525"/>
      <c r="I71" s="525"/>
      <c r="J71" s="525"/>
    </row>
    <row r="72" spans="1:10" x14ac:dyDescent="0.25">
      <c r="A72" s="5"/>
      <c r="B72" s="162"/>
      <c r="C72" s="525"/>
      <c r="D72" s="525"/>
      <c r="E72" s="525"/>
      <c r="F72" s="525"/>
      <c r="G72" s="525"/>
      <c r="H72" s="525"/>
      <c r="I72" s="525"/>
      <c r="J72" s="525"/>
    </row>
    <row r="73" spans="1:10" x14ac:dyDescent="0.25">
      <c r="A73" s="5"/>
      <c r="B73" s="162"/>
      <c r="C73" s="525"/>
      <c r="D73" s="525"/>
      <c r="E73" s="525"/>
      <c r="F73" s="525"/>
      <c r="G73" s="525"/>
      <c r="H73" s="525"/>
      <c r="I73" s="525"/>
      <c r="J73" s="525"/>
    </row>
    <row r="74" spans="1:10" x14ac:dyDescent="0.25">
      <c r="A74" s="5"/>
      <c r="B74" s="162"/>
      <c r="C74" s="525"/>
      <c r="D74" s="525"/>
      <c r="E74" s="525"/>
      <c r="F74" s="525"/>
      <c r="G74" s="525"/>
      <c r="H74" s="525"/>
      <c r="I74" s="525"/>
      <c r="J74" s="525"/>
    </row>
    <row r="75" spans="1:10" ht="12.95" customHeight="1" x14ac:dyDescent="0.25">
      <c r="A75" s="5"/>
      <c r="B75" s="162"/>
      <c r="C75" s="5"/>
      <c r="D75" s="5"/>
      <c r="E75" s="5"/>
      <c r="F75" s="5"/>
      <c r="G75" s="5"/>
      <c r="H75" s="5"/>
      <c r="I75" s="5"/>
      <c r="J75" s="5"/>
    </row>
    <row r="76" spans="1:10" x14ac:dyDescent="0.25">
      <c r="A76" s="5"/>
      <c r="B76" s="530" t="s">
        <v>144</v>
      </c>
      <c r="C76" s="530"/>
      <c r="D76" s="530"/>
      <c r="E76" s="530"/>
      <c r="F76" s="530"/>
      <c r="G76" s="530"/>
      <c r="H76" s="530"/>
      <c r="I76" s="530"/>
      <c r="J76" s="530"/>
    </row>
    <row r="77" spans="1:10" x14ac:dyDescent="0.25">
      <c r="A77" s="5"/>
      <c r="B77" s="5"/>
      <c r="C77" s="525" t="s">
        <v>153</v>
      </c>
      <c r="D77" s="525"/>
      <c r="E77" s="525"/>
      <c r="F77" s="525"/>
      <c r="G77" s="525"/>
      <c r="H77" s="525"/>
      <c r="I77" s="525"/>
      <c r="J77" s="525"/>
    </row>
    <row r="78" spans="1:10" x14ac:dyDescent="0.25">
      <c r="A78" s="5"/>
      <c r="B78" s="166"/>
      <c r="C78" s="525"/>
      <c r="D78" s="525"/>
      <c r="E78" s="525"/>
      <c r="F78" s="525"/>
      <c r="G78" s="525"/>
      <c r="H78" s="525"/>
      <c r="I78" s="525"/>
      <c r="J78" s="525"/>
    </row>
    <row r="79" spans="1:10" ht="12.95" customHeight="1" x14ac:dyDescent="0.25">
      <c r="A79" s="5"/>
      <c r="B79" s="166"/>
      <c r="C79" s="163"/>
      <c r="D79" s="163"/>
      <c r="E79" s="163"/>
      <c r="F79" s="163"/>
      <c r="G79" s="163"/>
      <c r="H79" s="163"/>
      <c r="I79" s="163"/>
      <c r="J79" s="163"/>
    </row>
    <row r="80" spans="1:10" x14ac:dyDescent="0.25">
      <c r="A80" s="5"/>
      <c r="B80" s="528" t="s">
        <v>145</v>
      </c>
      <c r="C80" s="528"/>
      <c r="D80" s="528"/>
      <c r="E80" s="528"/>
      <c r="F80" s="528"/>
      <c r="G80" s="528"/>
      <c r="H80" s="528"/>
      <c r="I80" s="528"/>
      <c r="J80" s="528"/>
    </row>
    <row r="81" spans="1:10" x14ac:dyDescent="0.25">
      <c r="A81" s="5"/>
      <c r="B81" s="524" t="s">
        <v>146</v>
      </c>
      <c r="C81" s="524"/>
      <c r="D81" s="524"/>
      <c r="E81" s="524"/>
      <c r="F81" s="524"/>
      <c r="G81" s="524"/>
      <c r="H81" s="524"/>
      <c r="I81" s="524"/>
      <c r="J81" s="524"/>
    </row>
    <row r="82" spans="1:10" ht="27.75" customHeight="1" x14ac:dyDescent="0.25">
      <c r="A82" s="5"/>
      <c r="B82" s="524"/>
      <c r="C82" s="524"/>
      <c r="D82" s="524"/>
      <c r="E82" s="524"/>
      <c r="F82" s="524"/>
      <c r="G82" s="524"/>
      <c r="H82" s="524"/>
      <c r="I82" s="524"/>
      <c r="J82" s="524"/>
    </row>
    <row r="83" spans="1:10" x14ac:dyDescent="0.25">
      <c r="A83" s="5"/>
      <c r="B83" s="162"/>
      <c r="C83" s="525" t="s">
        <v>154</v>
      </c>
      <c r="D83" s="525"/>
      <c r="E83" s="525"/>
      <c r="F83" s="525"/>
      <c r="G83" s="525"/>
      <c r="H83" s="525"/>
      <c r="I83" s="525"/>
      <c r="J83" s="525"/>
    </row>
    <row r="84" spans="1:10" x14ac:dyDescent="0.25">
      <c r="A84" s="5"/>
      <c r="B84" s="162"/>
      <c r="C84" s="525"/>
      <c r="D84" s="525"/>
      <c r="E84" s="525"/>
      <c r="F84" s="525"/>
      <c r="G84" s="525"/>
      <c r="H84" s="525"/>
      <c r="I84" s="525"/>
      <c r="J84" s="525"/>
    </row>
    <row r="85" spans="1:10" x14ac:dyDescent="0.25">
      <c r="A85" s="5"/>
      <c r="B85" s="162"/>
      <c r="C85" s="525"/>
      <c r="D85" s="525"/>
      <c r="E85" s="525"/>
      <c r="F85" s="525"/>
      <c r="G85" s="525"/>
      <c r="H85" s="525"/>
      <c r="I85" s="525"/>
      <c r="J85" s="525"/>
    </row>
    <row r="86" spans="1:10" ht="17.25" customHeight="1" x14ac:dyDescent="0.25">
      <c r="A86" s="5"/>
      <c r="B86" s="162"/>
      <c r="C86" s="525"/>
      <c r="D86" s="525"/>
      <c r="E86" s="525"/>
      <c r="F86" s="525"/>
      <c r="G86" s="525"/>
      <c r="H86" s="525"/>
      <c r="I86" s="525"/>
      <c r="J86" s="525"/>
    </row>
    <row r="87" spans="1:10" ht="12.95" customHeight="1" x14ac:dyDescent="0.25">
      <c r="A87" s="5"/>
      <c r="B87" s="165"/>
      <c r="C87" s="167"/>
      <c r="D87" s="167"/>
      <c r="E87" s="167"/>
      <c r="F87" s="167"/>
      <c r="G87" s="167"/>
      <c r="H87" s="167"/>
      <c r="I87" s="167"/>
      <c r="J87" s="167"/>
    </row>
    <row r="88" spans="1:10" x14ac:dyDescent="0.25">
      <c r="A88" s="5"/>
      <c r="B88" s="523" t="s">
        <v>147</v>
      </c>
      <c r="C88" s="523"/>
      <c r="D88" s="523"/>
      <c r="E88" s="523"/>
      <c r="F88" s="523"/>
      <c r="G88" s="523"/>
      <c r="H88" s="523"/>
      <c r="I88" s="523"/>
      <c r="J88" s="523"/>
    </row>
    <row r="89" spans="1:10" x14ac:dyDescent="0.25">
      <c r="A89" s="5"/>
      <c r="B89" s="524" t="s">
        <v>148</v>
      </c>
      <c r="C89" s="524"/>
      <c r="D89" s="524"/>
      <c r="E89" s="524"/>
      <c r="F89" s="524"/>
      <c r="G89" s="524"/>
      <c r="H89" s="524"/>
      <c r="I89" s="524"/>
      <c r="J89" s="524"/>
    </row>
    <row r="90" spans="1:10" x14ac:dyDescent="0.25">
      <c r="A90" s="5"/>
      <c r="B90" s="524"/>
      <c r="C90" s="524"/>
      <c r="D90" s="524"/>
      <c r="E90" s="524"/>
      <c r="F90" s="524"/>
      <c r="G90" s="524"/>
      <c r="H90" s="524"/>
      <c r="I90" s="524"/>
      <c r="J90" s="524"/>
    </row>
    <row r="91" spans="1:10" x14ac:dyDescent="0.25">
      <c r="A91" s="5"/>
      <c r="B91" s="165"/>
      <c r="C91" s="525" t="s">
        <v>155</v>
      </c>
      <c r="D91" s="525"/>
      <c r="E91" s="525"/>
      <c r="F91" s="525"/>
      <c r="G91" s="525"/>
      <c r="H91" s="525"/>
      <c r="I91" s="525"/>
      <c r="J91" s="525"/>
    </row>
    <row r="92" spans="1:10" x14ac:dyDescent="0.25">
      <c r="A92" s="5"/>
      <c r="B92" s="168"/>
      <c r="C92" s="525"/>
      <c r="D92" s="525"/>
      <c r="E92" s="525"/>
      <c r="F92" s="525"/>
      <c r="G92" s="525"/>
      <c r="H92" s="525"/>
      <c r="I92" s="525"/>
      <c r="J92" s="525"/>
    </row>
    <row r="93" spans="1:10" x14ac:dyDescent="0.25">
      <c r="A93" s="5"/>
      <c r="B93" s="168"/>
      <c r="C93" s="525"/>
      <c r="D93" s="525"/>
      <c r="E93" s="525"/>
      <c r="F93" s="525"/>
      <c r="G93" s="525"/>
      <c r="H93" s="525"/>
      <c r="I93" s="525"/>
      <c r="J93" s="525"/>
    </row>
    <row r="94" spans="1:10" x14ac:dyDescent="0.25">
      <c r="A94" s="5"/>
      <c r="B94" s="168"/>
      <c r="C94" s="525"/>
      <c r="D94" s="525"/>
      <c r="E94" s="525"/>
      <c r="F94" s="525"/>
      <c r="G94" s="525"/>
      <c r="H94" s="525"/>
      <c r="I94" s="525"/>
      <c r="J94" s="525"/>
    </row>
    <row r="95" spans="1:10" x14ac:dyDescent="0.25">
      <c r="A95" s="5"/>
      <c r="B95" s="168"/>
      <c r="C95" s="525"/>
      <c r="D95" s="525"/>
      <c r="E95" s="525"/>
      <c r="F95" s="525"/>
      <c r="G95" s="525"/>
      <c r="H95" s="525"/>
      <c r="I95" s="525"/>
      <c r="J95" s="525"/>
    </row>
    <row r="96" spans="1:10" s="164" customFormat="1" x14ac:dyDescent="0.25">
      <c r="A96" s="14"/>
      <c r="B96" s="169"/>
      <c r="C96" s="137"/>
      <c r="D96" s="137"/>
      <c r="E96" s="137"/>
      <c r="F96" s="137"/>
      <c r="G96" s="137"/>
      <c r="H96" s="137"/>
      <c r="I96" s="137"/>
      <c r="J96" s="137"/>
    </row>
    <row r="97" spans="1:10" s="164" customFormat="1" x14ac:dyDescent="0.25">
      <c r="A97" s="14"/>
      <c r="B97" s="169"/>
      <c r="C97" s="137"/>
      <c r="D97" s="137"/>
      <c r="E97" s="137"/>
      <c r="F97" s="137"/>
      <c r="G97" s="137"/>
      <c r="H97" s="137"/>
      <c r="I97" s="137"/>
      <c r="J97" s="137"/>
    </row>
    <row r="98" spans="1:10" s="164" customFormat="1" x14ac:dyDescent="0.25">
      <c r="A98" s="14"/>
      <c r="B98" s="169"/>
      <c r="C98" s="137"/>
      <c r="D98" s="137"/>
      <c r="E98" s="137"/>
      <c r="F98" s="137"/>
      <c r="G98" s="137"/>
      <c r="H98" s="137"/>
      <c r="I98" s="137"/>
      <c r="J98" s="137"/>
    </row>
    <row r="99" spans="1:10" x14ac:dyDescent="0.25">
      <c r="A99" s="5"/>
      <c r="B99" s="523" t="s">
        <v>149</v>
      </c>
      <c r="C99" s="523"/>
      <c r="D99" s="523"/>
      <c r="E99" s="523"/>
      <c r="F99" s="523"/>
      <c r="G99" s="523"/>
      <c r="H99" s="523"/>
      <c r="I99" s="523"/>
      <c r="J99" s="523"/>
    </row>
    <row r="100" spans="1:10" x14ac:dyDescent="0.25">
      <c r="A100" s="5"/>
      <c r="B100" s="524" t="s">
        <v>150</v>
      </c>
      <c r="C100" s="524"/>
      <c r="D100" s="524"/>
      <c r="E100" s="524"/>
      <c r="F100" s="524"/>
      <c r="G100" s="524"/>
      <c r="H100" s="524"/>
      <c r="I100" s="524"/>
      <c r="J100" s="524"/>
    </row>
    <row r="101" spans="1:10" x14ac:dyDescent="0.25">
      <c r="A101" s="5"/>
      <c r="B101" s="524"/>
      <c r="C101" s="524"/>
      <c r="D101" s="524"/>
      <c r="E101" s="524"/>
      <c r="F101" s="524"/>
      <c r="G101" s="524"/>
      <c r="H101" s="524"/>
      <c r="I101" s="524"/>
      <c r="J101" s="524"/>
    </row>
    <row r="102" spans="1:10" x14ac:dyDescent="0.25">
      <c r="A102" s="5"/>
      <c r="B102" s="524"/>
      <c r="C102" s="524"/>
      <c r="D102" s="524"/>
      <c r="E102" s="524"/>
      <c r="F102" s="524"/>
      <c r="G102" s="524"/>
      <c r="H102" s="524"/>
      <c r="I102" s="524"/>
      <c r="J102" s="524"/>
    </row>
    <row r="103" spans="1:10" x14ac:dyDescent="0.25">
      <c r="A103" s="5"/>
      <c r="B103" s="162"/>
      <c r="C103" s="529" t="s">
        <v>161</v>
      </c>
      <c r="D103" s="529"/>
      <c r="E103" s="529"/>
      <c r="F103" s="529"/>
      <c r="G103" s="529"/>
      <c r="H103" s="529"/>
      <c r="I103" s="529"/>
      <c r="J103" s="529"/>
    </row>
    <row r="104" spans="1:10" x14ac:dyDescent="0.25">
      <c r="A104" s="5"/>
      <c r="B104" s="162"/>
      <c r="C104" s="529"/>
      <c r="D104" s="529"/>
      <c r="E104" s="529"/>
      <c r="F104" s="529"/>
      <c r="G104" s="529"/>
      <c r="H104" s="529"/>
      <c r="I104" s="529"/>
      <c r="J104" s="529"/>
    </row>
    <row r="105" spans="1:10" x14ac:dyDescent="0.25">
      <c r="A105" s="5"/>
      <c r="B105" s="5"/>
      <c r="C105" s="529"/>
      <c r="D105" s="529"/>
      <c r="E105" s="529"/>
      <c r="F105" s="529"/>
      <c r="G105" s="529"/>
      <c r="H105" s="529"/>
      <c r="I105" s="529"/>
      <c r="J105" s="529"/>
    </row>
    <row r="106" spans="1:10" x14ac:dyDescent="0.25">
      <c r="A106" s="5"/>
      <c r="B106" s="5"/>
      <c r="C106" s="529"/>
      <c r="D106" s="529"/>
      <c r="E106" s="529"/>
      <c r="F106" s="529"/>
      <c r="G106" s="529"/>
      <c r="H106" s="529"/>
      <c r="I106" s="529"/>
      <c r="J106" s="529"/>
    </row>
    <row r="107" spans="1:10" x14ac:dyDescent="0.25">
      <c r="A107" s="5"/>
      <c r="B107" s="5"/>
      <c r="C107" s="529"/>
      <c r="D107" s="529"/>
      <c r="E107" s="529"/>
      <c r="F107" s="529"/>
      <c r="G107" s="529"/>
      <c r="H107" s="529"/>
      <c r="I107" s="529"/>
      <c r="J107" s="529"/>
    </row>
    <row r="108" spans="1:10" ht="12.95" customHeight="1" x14ac:dyDescent="0.25">
      <c r="A108" s="5"/>
      <c r="B108" s="5"/>
      <c r="C108" s="5"/>
      <c r="D108" s="5"/>
      <c r="E108" s="5"/>
      <c r="F108" s="5"/>
      <c r="G108" s="5"/>
      <c r="H108" s="5"/>
      <c r="I108" s="5"/>
      <c r="J108" s="5"/>
    </row>
    <row r="109" spans="1:10" x14ac:dyDescent="0.25">
      <c r="A109" s="5"/>
      <c r="B109" s="530" t="s">
        <v>156</v>
      </c>
      <c r="C109" s="530"/>
      <c r="D109" s="530"/>
      <c r="E109" s="530"/>
      <c r="F109" s="530"/>
      <c r="G109" s="530"/>
      <c r="H109" s="530"/>
      <c r="I109" s="530"/>
      <c r="J109" s="530"/>
    </row>
    <row r="110" spans="1:10" x14ac:dyDescent="0.25">
      <c r="A110" s="5"/>
      <c r="B110" s="5"/>
      <c r="C110" s="525" t="s">
        <v>160</v>
      </c>
      <c r="D110" s="525"/>
      <c r="E110" s="525"/>
      <c r="F110" s="525"/>
      <c r="G110" s="525"/>
      <c r="H110" s="525"/>
      <c r="I110" s="525"/>
      <c r="J110" s="525"/>
    </row>
    <row r="111" spans="1:10" x14ac:dyDescent="0.25">
      <c r="A111" s="5"/>
      <c r="B111" s="170"/>
      <c r="C111" s="525"/>
      <c r="D111" s="525"/>
      <c r="E111" s="525"/>
      <c r="F111" s="525"/>
      <c r="G111" s="525"/>
      <c r="H111" s="525"/>
      <c r="I111" s="525"/>
      <c r="J111" s="525"/>
    </row>
    <row r="112" spans="1:10" x14ac:dyDescent="0.25">
      <c r="A112" s="5"/>
      <c r="B112" s="170"/>
      <c r="C112" s="525"/>
      <c r="D112" s="525"/>
      <c r="E112" s="525"/>
      <c r="F112" s="525"/>
      <c r="G112" s="525"/>
      <c r="H112" s="525"/>
      <c r="I112" s="525"/>
      <c r="J112" s="525"/>
    </row>
    <row r="113" spans="1:10" x14ac:dyDescent="0.25">
      <c r="A113" s="5"/>
      <c r="B113" s="170"/>
      <c r="C113" s="525"/>
      <c r="D113" s="525"/>
      <c r="E113" s="525"/>
      <c r="F113" s="525"/>
      <c r="G113" s="525"/>
      <c r="H113" s="525"/>
      <c r="I113" s="525"/>
      <c r="J113" s="525"/>
    </row>
    <row r="114" spans="1:10" ht="12.95" customHeight="1" x14ac:dyDescent="0.25">
      <c r="A114" s="5"/>
      <c r="B114" s="170"/>
      <c r="C114" s="5"/>
      <c r="D114" s="5"/>
      <c r="E114" s="5"/>
      <c r="F114" s="5"/>
      <c r="G114" s="5"/>
      <c r="H114" s="5"/>
      <c r="I114" s="5"/>
      <c r="J114" s="5"/>
    </row>
    <row r="115" spans="1:10" x14ac:dyDescent="0.25">
      <c r="A115" s="5"/>
      <c r="B115" s="523" t="s">
        <v>157</v>
      </c>
      <c r="C115" s="523"/>
      <c r="D115" s="523"/>
      <c r="E115" s="523"/>
      <c r="F115" s="523"/>
      <c r="G115" s="523"/>
      <c r="H115" s="523"/>
      <c r="I115" s="523"/>
      <c r="J115" s="523"/>
    </row>
    <row r="116" spans="1:10" ht="31.5" customHeight="1" x14ac:dyDescent="0.25">
      <c r="A116" s="5"/>
      <c r="B116" s="524" t="s">
        <v>158</v>
      </c>
      <c r="C116" s="524"/>
      <c r="D116" s="524"/>
      <c r="E116" s="524"/>
      <c r="F116" s="524"/>
      <c r="G116" s="524"/>
      <c r="H116" s="524"/>
      <c r="I116" s="524"/>
      <c r="J116" s="524"/>
    </row>
    <row r="117" spans="1:10" x14ac:dyDescent="0.25">
      <c r="A117" s="5"/>
      <c r="B117" s="5"/>
      <c r="C117" s="525" t="s">
        <v>162</v>
      </c>
      <c r="D117" s="525"/>
      <c r="E117" s="525"/>
      <c r="F117" s="525"/>
      <c r="G117" s="525"/>
      <c r="H117" s="525"/>
      <c r="I117" s="525"/>
      <c r="J117" s="525"/>
    </row>
    <row r="118" spans="1:10" x14ac:dyDescent="0.25">
      <c r="A118" s="5"/>
      <c r="B118" s="5"/>
      <c r="C118" s="525"/>
      <c r="D118" s="525"/>
      <c r="E118" s="525"/>
      <c r="F118" s="525"/>
      <c r="G118" s="525"/>
      <c r="H118" s="525"/>
      <c r="I118" s="525"/>
      <c r="J118" s="525"/>
    </row>
    <row r="119" spans="1:10" x14ac:dyDescent="0.25">
      <c r="A119" s="5"/>
      <c r="B119" s="5"/>
      <c r="C119" s="525"/>
      <c r="D119" s="525"/>
      <c r="E119" s="525"/>
      <c r="F119" s="525"/>
      <c r="G119" s="525"/>
      <c r="H119" s="525"/>
      <c r="I119" s="525"/>
      <c r="J119" s="525"/>
    </row>
    <row r="120" spans="1:10" x14ac:dyDescent="0.25">
      <c r="A120" s="5"/>
      <c r="B120" s="5"/>
      <c r="C120" s="525"/>
      <c r="D120" s="525"/>
      <c r="E120" s="525"/>
      <c r="F120" s="525"/>
      <c r="G120" s="525"/>
      <c r="H120" s="525"/>
      <c r="I120" s="525"/>
      <c r="J120" s="525"/>
    </row>
    <row r="121" spans="1:10" x14ac:dyDescent="0.25">
      <c r="A121" s="5"/>
      <c r="B121" s="5"/>
      <c r="C121" s="525"/>
      <c r="D121" s="525"/>
      <c r="E121" s="525"/>
      <c r="F121" s="525"/>
      <c r="G121" s="525"/>
      <c r="H121" s="525"/>
      <c r="I121" s="525"/>
      <c r="J121" s="525"/>
    </row>
    <row r="122" spans="1:10" x14ac:dyDescent="0.25">
      <c r="A122" s="5"/>
      <c r="B122" s="5"/>
      <c r="C122" s="525"/>
      <c r="D122" s="525"/>
      <c r="E122" s="525"/>
      <c r="F122" s="525"/>
      <c r="G122" s="525"/>
      <c r="H122" s="525"/>
      <c r="I122" s="525"/>
      <c r="J122" s="525"/>
    </row>
    <row r="123" spans="1:10" x14ac:dyDescent="0.25">
      <c r="A123" s="5"/>
      <c r="B123" s="5"/>
      <c r="C123" s="525"/>
      <c r="D123" s="525"/>
      <c r="E123" s="525"/>
      <c r="F123" s="525"/>
      <c r="G123" s="525"/>
      <c r="H123" s="525"/>
      <c r="I123" s="525"/>
      <c r="J123" s="525"/>
    </row>
    <row r="124" spans="1:10" ht="12.95" customHeight="1" x14ac:dyDescent="0.25">
      <c r="A124" s="5"/>
      <c r="B124" s="170"/>
      <c r="C124" s="5"/>
      <c r="D124" s="5"/>
      <c r="E124" s="5"/>
      <c r="F124" s="5"/>
      <c r="G124" s="5"/>
      <c r="H124" s="5"/>
      <c r="I124" s="5"/>
      <c r="J124" s="5"/>
    </row>
    <row r="125" spans="1:10" x14ac:dyDescent="0.25">
      <c r="A125" s="5"/>
      <c r="B125" s="523" t="s">
        <v>159</v>
      </c>
      <c r="C125" s="523"/>
      <c r="D125" s="523"/>
      <c r="E125" s="523"/>
      <c r="F125" s="523"/>
      <c r="G125" s="523"/>
      <c r="H125" s="523"/>
      <c r="I125" s="523"/>
      <c r="J125" s="523"/>
    </row>
    <row r="126" spans="1:10" x14ac:dyDescent="0.25">
      <c r="A126" s="5"/>
      <c r="B126" s="531" t="s">
        <v>179</v>
      </c>
      <c r="C126" s="531"/>
      <c r="D126" s="531"/>
      <c r="E126" s="531"/>
      <c r="F126" s="531"/>
      <c r="G126" s="531"/>
      <c r="H126" s="531"/>
      <c r="I126" s="531"/>
      <c r="J126" s="531"/>
    </row>
    <row r="127" spans="1:10" x14ac:dyDescent="0.25">
      <c r="A127" s="5"/>
      <c r="B127" s="5"/>
      <c r="C127" s="530" t="s">
        <v>163</v>
      </c>
      <c r="D127" s="530"/>
      <c r="E127" s="530"/>
      <c r="F127" s="530"/>
      <c r="G127" s="530"/>
      <c r="H127" s="530"/>
      <c r="I127" s="530"/>
      <c r="J127" s="530"/>
    </row>
    <row r="128" spans="1:10" x14ac:dyDescent="0.25">
      <c r="A128" s="5"/>
      <c r="B128" s="5"/>
      <c r="C128" s="171"/>
      <c r="D128" s="171"/>
      <c r="E128" s="171"/>
      <c r="F128" s="171"/>
      <c r="G128" s="171"/>
      <c r="H128" s="171"/>
      <c r="I128" s="171"/>
      <c r="J128" s="171"/>
    </row>
    <row r="129" spans="1:10" x14ac:dyDescent="0.25">
      <c r="A129" s="5"/>
      <c r="B129" s="531" t="s">
        <v>180</v>
      </c>
      <c r="C129" s="531"/>
      <c r="D129" s="531"/>
      <c r="E129" s="531"/>
      <c r="F129" s="531"/>
      <c r="G129" s="531"/>
      <c r="H129" s="531"/>
      <c r="I129" s="531"/>
      <c r="J129" s="531"/>
    </row>
    <row r="130" spans="1:10" x14ac:dyDescent="0.25">
      <c r="A130" s="5"/>
      <c r="B130" s="5"/>
      <c r="C130" s="532" t="s">
        <v>165</v>
      </c>
      <c r="D130" s="532"/>
      <c r="E130" s="532"/>
      <c r="F130" s="532"/>
      <c r="G130" s="532"/>
      <c r="H130" s="532"/>
      <c r="I130" s="532"/>
      <c r="J130" s="532"/>
    </row>
    <row r="131" spans="1:10" x14ac:dyDescent="0.25">
      <c r="A131" s="5"/>
      <c r="B131" s="5"/>
      <c r="C131" s="5"/>
      <c r="D131" s="5"/>
      <c r="E131" s="5"/>
      <c r="F131" s="5"/>
      <c r="G131" s="5"/>
      <c r="H131" s="5"/>
      <c r="I131" s="5"/>
      <c r="J131" s="5"/>
    </row>
    <row r="132" spans="1:10" x14ac:dyDescent="0.25">
      <c r="A132" s="87"/>
      <c r="B132" s="87"/>
      <c r="C132" s="87"/>
      <c r="D132" s="87"/>
      <c r="E132" s="87"/>
      <c r="F132" s="87"/>
      <c r="G132" s="87"/>
      <c r="H132" s="87"/>
      <c r="I132" s="87"/>
      <c r="J132" s="87"/>
    </row>
    <row r="133" spans="1:10" x14ac:dyDescent="0.25">
      <c r="A133" s="87"/>
      <c r="B133" s="87"/>
      <c r="C133" s="87"/>
      <c r="D133" s="87"/>
      <c r="E133" s="87"/>
      <c r="F133" s="87"/>
      <c r="G133" s="87"/>
      <c r="H133" s="87"/>
      <c r="I133" s="87"/>
      <c r="J133" s="87"/>
    </row>
    <row r="134" spans="1:10" x14ac:dyDescent="0.25">
      <c r="A134" s="87"/>
      <c r="B134" s="87"/>
      <c r="C134" s="87"/>
      <c r="D134" s="87"/>
      <c r="E134" s="87"/>
      <c r="F134" s="87"/>
      <c r="G134" s="87"/>
      <c r="H134" s="87"/>
      <c r="I134" s="87"/>
      <c r="J134" s="87"/>
    </row>
    <row r="135" spans="1:10" x14ac:dyDescent="0.25">
      <c r="A135" s="87"/>
      <c r="B135" s="87"/>
      <c r="C135" s="87"/>
      <c r="D135" s="87"/>
      <c r="E135" s="87"/>
      <c r="F135" s="87"/>
      <c r="G135" s="87"/>
      <c r="H135" s="87"/>
      <c r="I135" s="87"/>
      <c r="J135" s="87"/>
    </row>
    <row r="136" spans="1:10" x14ac:dyDescent="0.25">
      <c r="A136" s="87"/>
      <c r="B136" s="87"/>
      <c r="C136" s="87"/>
      <c r="D136" s="87"/>
      <c r="E136" s="87"/>
      <c r="F136" s="87"/>
      <c r="G136" s="87"/>
      <c r="H136" s="87"/>
      <c r="I136" s="87"/>
      <c r="J136" s="87"/>
    </row>
    <row r="137" spans="1:10" x14ac:dyDescent="0.25">
      <c r="A137" s="87"/>
      <c r="B137" s="87"/>
      <c r="C137" s="87"/>
      <c r="D137" s="87"/>
      <c r="E137" s="87"/>
      <c r="F137" s="87"/>
      <c r="G137" s="87"/>
      <c r="H137" s="87"/>
      <c r="I137" s="87"/>
      <c r="J137" s="87"/>
    </row>
    <row r="138" spans="1:10" x14ac:dyDescent="0.25">
      <c r="A138" s="87"/>
      <c r="B138" s="87"/>
      <c r="C138" s="87"/>
      <c r="D138" s="87"/>
      <c r="E138" s="87"/>
      <c r="F138" s="87"/>
      <c r="G138" s="87"/>
      <c r="H138" s="87"/>
      <c r="I138" s="87"/>
      <c r="J138" s="87"/>
    </row>
    <row r="139" spans="1:10" x14ac:dyDescent="0.25">
      <c r="A139" s="87"/>
      <c r="B139" s="87"/>
      <c r="C139" s="87"/>
      <c r="D139" s="87"/>
      <c r="E139" s="87"/>
      <c r="F139" s="87"/>
      <c r="G139" s="87"/>
      <c r="H139" s="87"/>
      <c r="I139" s="87"/>
      <c r="J139" s="87"/>
    </row>
    <row r="140" spans="1:10" x14ac:dyDescent="0.25">
      <c r="A140" s="87"/>
      <c r="B140" s="87"/>
      <c r="C140" s="87"/>
      <c r="D140" s="87"/>
      <c r="E140" s="87"/>
      <c r="F140" s="87"/>
      <c r="G140" s="87"/>
      <c r="H140" s="87"/>
      <c r="I140" s="87"/>
      <c r="J140" s="87"/>
    </row>
    <row r="141" spans="1:10" x14ac:dyDescent="0.25">
      <c r="A141" s="87"/>
      <c r="B141" s="87"/>
      <c r="C141" s="87"/>
      <c r="D141" s="87"/>
      <c r="E141" s="87"/>
      <c r="F141" s="87"/>
      <c r="G141" s="87"/>
      <c r="H141" s="87"/>
      <c r="I141" s="87"/>
      <c r="J141" s="87"/>
    </row>
    <row r="142" spans="1:10" x14ac:dyDescent="0.25">
      <c r="A142" s="87"/>
      <c r="B142" s="87"/>
      <c r="C142" s="87"/>
      <c r="D142" s="87"/>
      <c r="E142" s="87"/>
      <c r="F142" s="87"/>
      <c r="G142" s="87"/>
      <c r="H142" s="87"/>
      <c r="I142" s="87"/>
      <c r="J142" s="87"/>
    </row>
    <row r="143" spans="1:10" x14ac:dyDescent="0.25">
      <c r="A143" s="87"/>
      <c r="B143" s="87"/>
      <c r="C143" s="87"/>
      <c r="D143" s="87"/>
      <c r="E143" s="87"/>
      <c r="F143" s="87"/>
      <c r="G143" s="87"/>
      <c r="H143" s="87"/>
      <c r="I143" s="87"/>
      <c r="J143" s="87"/>
    </row>
    <row r="144" spans="1:10" x14ac:dyDescent="0.25">
      <c r="A144" s="87"/>
      <c r="B144" s="87"/>
      <c r="C144" s="87"/>
      <c r="D144" s="87"/>
      <c r="E144" s="87"/>
      <c r="F144" s="87"/>
      <c r="G144" s="87"/>
      <c r="H144" s="87"/>
      <c r="I144" s="87"/>
      <c r="J144" s="87"/>
    </row>
    <row r="145" spans="1:10" s="164" customFormat="1" x14ac:dyDescent="0.25">
      <c r="A145" s="118"/>
      <c r="B145" s="118"/>
      <c r="C145" s="118"/>
      <c r="D145" s="118"/>
      <c r="E145" s="118"/>
      <c r="F145" s="118"/>
      <c r="G145" s="118"/>
      <c r="H145" s="118"/>
      <c r="I145" s="118"/>
      <c r="J145" s="118"/>
    </row>
    <row r="146" spans="1:10" s="164" customFormat="1" x14ac:dyDescent="0.25">
      <c r="A146" s="118"/>
      <c r="B146" s="118"/>
      <c r="C146" s="118"/>
      <c r="D146" s="118"/>
      <c r="E146" s="118"/>
      <c r="F146" s="118"/>
      <c r="G146" s="118"/>
      <c r="H146" s="118"/>
      <c r="I146" s="118"/>
      <c r="J146" s="118"/>
    </row>
    <row r="147" spans="1:10" s="164" customFormat="1" hidden="1" x14ac:dyDescent="0.25">
      <c r="A147" s="118"/>
      <c r="B147" s="118"/>
      <c r="C147" s="118"/>
      <c r="D147" s="118"/>
      <c r="E147" s="118"/>
      <c r="F147" s="118"/>
      <c r="G147" s="118"/>
      <c r="H147" s="118"/>
      <c r="I147" s="118"/>
      <c r="J147" s="118"/>
    </row>
    <row r="148" spans="1:10" hidden="1" x14ac:dyDescent="0.25"/>
    <row r="149" spans="1:10" hidden="1" x14ac:dyDescent="0.25"/>
    <row r="150" spans="1:10" hidden="1" x14ac:dyDescent="0.25"/>
  </sheetData>
  <sheetProtection algorithmName="SHA-512" hashValue="xCn8s0a3oRGB7d4o47F3ucA+SVKaEqTsGFmvPq94y3DQy5XlW5bFxADes29SzPNe+ixDKD4bpXxHywSSEhYYpQ==" saltValue="9+WZyxnqngKMCB62dpocvg==" spinCount="100000" sheet="1" selectLockedCells="1"/>
  <mergeCells count="40">
    <mergeCell ref="B126:J126"/>
    <mergeCell ref="C127:J127"/>
    <mergeCell ref="B129:J129"/>
    <mergeCell ref="C130:J130"/>
    <mergeCell ref="B116:J116"/>
    <mergeCell ref="B109:J109"/>
    <mergeCell ref="C110:J113"/>
    <mergeCell ref="B115:J115"/>
    <mergeCell ref="C117:J123"/>
    <mergeCell ref="B125:J125"/>
    <mergeCell ref="C103:J107"/>
    <mergeCell ref="C71:J74"/>
    <mergeCell ref="B76:J76"/>
    <mergeCell ref="C77:J78"/>
    <mergeCell ref="B80:J80"/>
    <mergeCell ref="B81:J82"/>
    <mergeCell ref="C83:J86"/>
    <mergeCell ref="B88:J88"/>
    <mergeCell ref="B89:J90"/>
    <mergeCell ref="C91:J95"/>
    <mergeCell ref="B99:J99"/>
    <mergeCell ref="B100:J102"/>
    <mergeCell ref="B69:J70"/>
    <mergeCell ref="B29:J32"/>
    <mergeCell ref="C33:J39"/>
    <mergeCell ref="B41:J42"/>
    <mergeCell ref="C43:J45"/>
    <mergeCell ref="B50:J50"/>
    <mergeCell ref="B51:J54"/>
    <mergeCell ref="C55:J59"/>
    <mergeCell ref="B61:J61"/>
    <mergeCell ref="B62:J63"/>
    <mergeCell ref="C64:J66"/>
    <mergeCell ref="B68:J68"/>
    <mergeCell ref="B25:J27"/>
    <mergeCell ref="B15:J16"/>
    <mergeCell ref="B18:J18"/>
    <mergeCell ref="B19:J20"/>
    <mergeCell ref="C21:J22"/>
    <mergeCell ref="B24:J24"/>
  </mergeCells>
  <hyperlinks>
    <hyperlink ref="B129:J129" r:id="rId1" display="Integrated Monarch Monitoring Program" xr:uid="{00000000-0004-0000-0700-000000000000}"/>
    <hyperlink ref="B126" r:id="rId2" display="https://www.learner.org/jnorth/maps/galleries" xr:uid="{00000000-0004-0000-0700-000001000000}"/>
  </hyperlinks>
  <pageMargins left="0.25" right="0.25" top="0.75" bottom="0.25" header="0.3" footer="0.3"/>
  <pageSetup orientation="portrait" horizontalDpi="1200" verticalDpi="1200" r:id="rId3"/>
  <headerFooter>
    <oddHeader>&amp;L&amp;"Arial,Regular"&amp;10USDA - Natural Resources Conservation Service&amp;R&amp;"Arial,Regular"&amp;10September 2018</oddHeader>
    <firstHeader>&amp;L&amp;"Arial,Regular"&amp;10USDA - Natural Resources Conservation Service</first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Rapid screening</vt:lpstr>
      <vt:lpstr>Weed management</vt:lpstr>
      <vt:lpstr>Insecticide risk</vt:lpstr>
      <vt:lpstr>Milkweed survey</vt:lpstr>
      <vt:lpstr>Nectar survey</vt:lpstr>
      <vt:lpstr>Calculation</vt:lpstr>
      <vt:lpstr>Practices</vt:lpstr>
      <vt:lpstr>BMPs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Melissa - NRCS, Washington, DC</dc:creator>
  <cp:lastModifiedBy>Martin, Melissa - NRCS, Washington, DC</cp:lastModifiedBy>
  <cp:lastPrinted>2018-10-11T14:17:08Z</cp:lastPrinted>
  <dcterms:created xsi:type="dcterms:W3CDTF">2018-09-06T15:11:54Z</dcterms:created>
  <dcterms:modified xsi:type="dcterms:W3CDTF">2018-10-11T14:18:13Z</dcterms:modified>
</cp:coreProperties>
</file>