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mc:AlternateContent xmlns:mc="http://schemas.openxmlformats.org/markup-compatibility/2006">
    <mc:Choice Requires="x15">
      <x15ac:absPath xmlns:x15ac="http://schemas.microsoft.com/office/spreadsheetml/2010/11/ac" url="https://usdagcc-my.sharepoint.com/personal/lakeitha_ruffin_usda_gov/Documents/My Documents/Regional Economists Duties/CPPE/"/>
    </mc:Choice>
  </mc:AlternateContent>
  <xr:revisionPtr revIDLastSave="129" documentId="8_{56AC2E45-553B-4511-BC3A-F2F3D1C51686}" xr6:coauthVersionLast="47" xr6:coauthVersionMax="47" xr10:uidLastSave="{DD19E132-C7D9-4CF3-BCA8-D9DFB36FA97D}"/>
  <bookViews>
    <workbookView xWindow="-120" yWindow="-120" windowWidth="29040" windowHeight="15840" tabRatio="696" activeTab="1" xr2:uid="{00000000-000D-0000-FFFF-FFFF00000000}"/>
  </bookViews>
  <sheets>
    <sheet name="Instructions" sheetId="9" r:id="rId1"/>
    <sheet name="Select Concerns" sheetId="1" r:id="rId2"/>
    <sheet name="Select Practices" sheetId="16" r:id="rId3"/>
    <sheet name="Results" sheetId="11" r:id="rId4"/>
    <sheet name="Result Negatives" sheetId="18" r:id="rId5"/>
    <sheet name="Alternatives" sheetId="14" r:id="rId6"/>
    <sheet name="CPPE" sheetId="15" r:id="rId7"/>
    <sheet name="LandUse" sheetId="19" r:id="rId8"/>
    <sheet name="RC Description" sheetId="20" r:id="rId9"/>
    <sheet name="Practices" sheetId="6" state="hidden" r:id="rId10"/>
  </sheets>
  <externalReferences>
    <externalReference r:id="rId11"/>
    <externalReference r:id="rId12"/>
    <externalReference r:id="rId13"/>
    <externalReference r:id="rId14"/>
  </externalReferences>
  <definedNames>
    <definedName name="_Dist_Bin" localSheetId="6" hidden="1">'[1]Recommend Practices'!#REF!</definedName>
    <definedName name="_Dist_Bin" localSheetId="0" hidden="1">Instructions!#REF!</definedName>
    <definedName name="_Dist_Bin" localSheetId="7" hidden="1">#REF!</definedName>
    <definedName name="_Dist_Bin" localSheetId="8" hidden="1">#REF!</definedName>
    <definedName name="_Dist_Bin" localSheetId="4" hidden="1">'Select Concerns'!#REF!</definedName>
    <definedName name="_Dist_Bin" localSheetId="2" hidden="1">#REF!</definedName>
    <definedName name="_Dist_Bin" hidden="1">'Select Concerns'!#REF!</definedName>
    <definedName name="_Dist_Values" localSheetId="0" hidden="1">Instructions!#REF!</definedName>
    <definedName name="_Dist_Values" localSheetId="7" hidden="1">#REF!</definedName>
    <definedName name="_Dist_Values" localSheetId="8" hidden="1">#REF!</definedName>
    <definedName name="_Dist_Values" localSheetId="4" hidden="1">'Select Concerns'!#REF!</definedName>
    <definedName name="_Dist_Values" localSheetId="2" hidden="1">#REF!</definedName>
    <definedName name="_Dist_Values" hidden="1">'Select Concerns'!#REF!</definedName>
    <definedName name="_xlnm._FilterDatabase" localSheetId="7" hidden="1">LandUse!$A$3:$A$164</definedName>
    <definedName name="_Key1" localSheetId="0" hidden="1">Instructions!#REF!</definedName>
    <definedName name="_Key1" localSheetId="7" hidden="1">#REF!</definedName>
    <definedName name="_Key1" localSheetId="8" hidden="1">#REF!</definedName>
    <definedName name="_Key1" localSheetId="4" hidden="1">'Select Concerns'!#REF!</definedName>
    <definedName name="_Key1" localSheetId="2" hidden="1">#REF!</definedName>
    <definedName name="_Key1" hidden="1">'Select Concerns'!#REF!</definedName>
    <definedName name="_Key2" localSheetId="0" hidden="1">Instructions!#REF!</definedName>
    <definedName name="_Key2" localSheetId="7" hidden="1">#REF!</definedName>
    <definedName name="_Key2" localSheetId="8" hidden="1">#REF!</definedName>
    <definedName name="_Key2" localSheetId="4" hidden="1">'Select Concerns'!#REF!</definedName>
    <definedName name="_Key2" localSheetId="2" hidden="1">#REF!</definedName>
    <definedName name="_Key2" hidden="1">'Select Concerns'!#REF!</definedName>
    <definedName name="_Order1" localSheetId="0" hidden="1">0</definedName>
    <definedName name="_Order1" localSheetId="1" hidden="1">0</definedName>
    <definedName name="_Order2" localSheetId="0" hidden="1">0</definedName>
    <definedName name="_Order2" localSheetId="1" hidden="1">0</definedName>
    <definedName name="_Sort" localSheetId="0" hidden="1">Instructions!#REF!</definedName>
    <definedName name="_Sort" localSheetId="7" hidden="1">#REF!</definedName>
    <definedName name="_Sort" localSheetId="8" hidden="1">#REF!</definedName>
    <definedName name="_Sort" localSheetId="4" hidden="1">'Select Concerns'!#REF!</definedName>
    <definedName name="_Sort" localSheetId="2" hidden="1">#REF!</definedName>
    <definedName name="_Sort" hidden="1">'Select Concerns'!#REF!</definedName>
    <definedName name="effects" localSheetId="8">[2]Lookup!$A$4:$A$16</definedName>
    <definedName name="effects">[3]Lookup!$A$4:$A$16</definedName>
    <definedName name="Input" localSheetId="0">Instructions!#REF!</definedName>
    <definedName name="PracticeTable">[4]t1EQIPhist!$C$8:$R$153</definedName>
    <definedName name="_xlnm.Print_Area" localSheetId="0">Instructions!#REF!</definedName>
    <definedName name="_xlnm.Print_Area" localSheetId="9">Practices!$A$1:$D$61</definedName>
    <definedName name="_xlnm.Print_Area" localSheetId="4">'Result Negatives'!#REF!</definedName>
    <definedName name="_xlnm.Print_Area" localSheetId="3">Results!#REF!</definedName>
    <definedName name="_xlnm.Print_Titles" localSheetId="6">CPPE!#REF!,CPPE!$1:$1</definedName>
    <definedName name="_xlnm.Print_Titles" localSheetId="4">'Result Negatives'!#REF!,'Result Negatives'!#REF!</definedName>
    <definedName name="_xlnm.Print_Titles" localSheetId="3">Results!#REF!,Results!#REF!</definedName>
    <definedName name="Results1" localSheetId="0">Instructions!#REF!</definedName>
    <definedName name="Results2" localSheetId="0">Instructions!#REF!</definedName>
    <definedName name="Results3" localSheetId="0">Instructions!#REF!</definedName>
    <definedName name="SPSS" localSheetId="4">#REF!</definedName>
    <definedName name="SPSS">#REF!</definedName>
    <definedName name="SPSS2" localSheetId="4">#REF!</definedName>
    <definedName name="SPSS2">#REF!</definedName>
    <definedName name="Z_91CDA574_CBD8_475F_A4FA_67A0370DB3F6_.wvu.FilterData" localSheetId="7" hidden="1">LandUse!$A$3:$A$164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18" l="1"/>
  <c r="D51" i="18"/>
  <c r="E51" i="18"/>
  <c r="F51" i="18"/>
  <c r="G51" i="18"/>
  <c r="H51" i="18"/>
  <c r="I51" i="18"/>
  <c r="J51" i="18"/>
  <c r="K51" i="18"/>
  <c r="L51" i="18"/>
  <c r="M51" i="18"/>
  <c r="N51" i="18"/>
  <c r="O51" i="18"/>
  <c r="P51" i="18"/>
  <c r="Q51" i="18"/>
  <c r="R51" i="18"/>
  <c r="S51" i="18"/>
  <c r="T51" i="18"/>
  <c r="U51" i="18"/>
  <c r="V51" i="18"/>
  <c r="W51" i="18"/>
  <c r="X51" i="18"/>
  <c r="Y51" i="18"/>
  <c r="Z51" i="18"/>
  <c r="AA51" i="18"/>
  <c r="AB51" i="18"/>
  <c r="AC51" i="18"/>
  <c r="AD51" i="18"/>
  <c r="AE51" i="18"/>
  <c r="AF51" i="18"/>
  <c r="AG51" i="18"/>
  <c r="AH51" i="18"/>
  <c r="AI51" i="18"/>
  <c r="AJ51" i="18"/>
  <c r="AK51" i="18"/>
  <c r="AL51" i="18"/>
  <c r="AM51" i="18"/>
  <c r="AN51" i="18"/>
  <c r="AO51" i="18"/>
  <c r="AP51" i="18"/>
  <c r="AQ51" i="18"/>
  <c r="AR51" i="18"/>
  <c r="AS51" i="18"/>
  <c r="AT51" i="18"/>
  <c r="AU51" i="18"/>
  <c r="AV51" i="18"/>
  <c r="AW51" i="18"/>
  <c r="C52" i="18"/>
  <c r="D52" i="18"/>
  <c r="E52" i="18"/>
  <c r="F52" i="18"/>
  <c r="G52" i="18"/>
  <c r="H52" i="18"/>
  <c r="I52" i="18"/>
  <c r="J52" i="18"/>
  <c r="K52" i="18"/>
  <c r="L52" i="18"/>
  <c r="M52" i="18"/>
  <c r="N52" i="18"/>
  <c r="O52" i="18"/>
  <c r="P52" i="18"/>
  <c r="Q52" i="18"/>
  <c r="R52" i="18"/>
  <c r="S52" i="18"/>
  <c r="T52" i="18"/>
  <c r="U52" i="18"/>
  <c r="V52" i="18"/>
  <c r="W52" i="18"/>
  <c r="X52" i="18"/>
  <c r="Y52" i="18"/>
  <c r="Z52" i="18"/>
  <c r="AA52" i="18"/>
  <c r="AB52" i="18"/>
  <c r="AC52" i="18"/>
  <c r="AD52" i="18"/>
  <c r="AE52" i="18"/>
  <c r="AF52" i="18"/>
  <c r="AG52" i="18"/>
  <c r="AH52" i="18"/>
  <c r="AI52" i="18"/>
  <c r="AJ52" i="18"/>
  <c r="AK52" i="18"/>
  <c r="AL52" i="18"/>
  <c r="AM52" i="18"/>
  <c r="AN52" i="18"/>
  <c r="AO52" i="18"/>
  <c r="AP52" i="18"/>
  <c r="AQ52" i="18"/>
  <c r="AR52" i="18"/>
  <c r="AS52" i="18"/>
  <c r="AT52" i="18"/>
  <c r="AU52" i="18"/>
  <c r="AV52" i="18"/>
  <c r="AW52" i="18"/>
  <c r="C53" i="18"/>
  <c r="D53" i="18"/>
  <c r="E53" i="18"/>
  <c r="F53" i="18"/>
  <c r="G53" i="18"/>
  <c r="H53" i="18"/>
  <c r="I53" i="18"/>
  <c r="J53" i="18"/>
  <c r="K53" i="18"/>
  <c r="L53" i="18"/>
  <c r="M53" i="18"/>
  <c r="N53" i="18"/>
  <c r="O53" i="18"/>
  <c r="P53" i="18"/>
  <c r="Q53" i="18"/>
  <c r="R53" i="18"/>
  <c r="S53" i="18"/>
  <c r="T53" i="18"/>
  <c r="U53" i="18"/>
  <c r="V53" i="18"/>
  <c r="W53" i="18"/>
  <c r="X53" i="18"/>
  <c r="Y53" i="18"/>
  <c r="Z53" i="18"/>
  <c r="AA53" i="18"/>
  <c r="AB53" i="18"/>
  <c r="AC53" i="18"/>
  <c r="AD53" i="18"/>
  <c r="AE53" i="18"/>
  <c r="AF53" i="18"/>
  <c r="AG53" i="18"/>
  <c r="AH53" i="18"/>
  <c r="AI53" i="18"/>
  <c r="AJ53" i="18"/>
  <c r="AK53" i="18"/>
  <c r="AL53" i="18"/>
  <c r="AM53" i="18"/>
  <c r="AN53" i="18"/>
  <c r="AO53" i="18"/>
  <c r="AP53" i="18"/>
  <c r="AQ53" i="18"/>
  <c r="AR53" i="18"/>
  <c r="AS53" i="18"/>
  <c r="AT53" i="18"/>
  <c r="AU53" i="18"/>
  <c r="AV53" i="18"/>
  <c r="AW53" i="18"/>
  <c r="C54" i="18"/>
  <c r="D54" i="18"/>
  <c r="E54" i="18"/>
  <c r="F54" i="18"/>
  <c r="G54" i="18"/>
  <c r="H54" i="18"/>
  <c r="I54" i="18"/>
  <c r="J54" i="18"/>
  <c r="K54" i="18"/>
  <c r="L54" i="18"/>
  <c r="M54" i="18"/>
  <c r="N54" i="18"/>
  <c r="O54" i="18"/>
  <c r="P54" i="18"/>
  <c r="Q54" i="18"/>
  <c r="R54" i="18"/>
  <c r="S54" i="18"/>
  <c r="T54" i="18"/>
  <c r="U54" i="18"/>
  <c r="V54" i="18"/>
  <c r="W54" i="18"/>
  <c r="X54" i="18"/>
  <c r="Y54" i="18"/>
  <c r="Z54" i="18"/>
  <c r="AA54" i="18"/>
  <c r="AB54" i="18"/>
  <c r="AC54" i="18"/>
  <c r="AD54" i="18"/>
  <c r="AE54" i="18"/>
  <c r="AF54" i="18"/>
  <c r="AG54" i="18"/>
  <c r="AH54" i="18"/>
  <c r="AI54" i="18"/>
  <c r="AJ54" i="18"/>
  <c r="AK54" i="18"/>
  <c r="AL54" i="18"/>
  <c r="AM54" i="18"/>
  <c r="AN54" i="18"/>
  <c r="AO54" i="18"/>
  <c r="AP54" i="18"/>
  <c r="AQ54" i="18"/>
  <c r="AR54" i="18"/>
  <c r="AS54" i="18"/>
  <c r="AT54" i="18"/>
  <c r="AU54" i="18"/>
  <c r="AV54" i="18"/>
  <c r="AW54" i="18"/>
  <c r="C55" i="18"/>
  <c r="D55" i="18"/>
  <c r="E55" i="18"/>
  <c r="F55" i="18"/>
  <c r="G55" i="18"/>
  <c r="H55" i="18"/>
  <c r="I55" i="18"/>
  <c r="J55" i="18"/>
  <c r="K55" i="18"/>
  <c r="L55" i="18"/>
  <c r="M55" i="18"/>
  <c r="N55" i="18"/>
  <c r="O55" i="18"/>
  <c r="P55" i="18"/>
  <c r="Q55" i="18"/>
  <c r="R55" i="18"/>
  <c r="S55" i="18"/>
  <c r="T55" i="18"/>
  <c r="U55" i="18"/>
  <c r="V55" i="18"/>
  <c r="W55" i="18"/>
  <c r="X55" i="18"/>
  <c r="Y55" i="18"/>
  <c r="Z55" i="18"/>
  <c r="AA55" i="18"/>
  <c r="AB55" i="18"/>
  <c r="AC55" i="18"/>
  <c r="AD55" i="18"/>
  <c r="AE55" i="18"/>
  <c r="AF55" i="18"/>
  <c r="AG55" i="18"/>
  <c r="AH55" i="18"/>
  <c r="AI55" i="18"/>
  <c r="AJ55" i="18"/>
  <c r="AK55" i="18"/>
  <c r="AL55" i="18"/>
  <c r="AM55" i="18"/>
  <c r="AN55" i="18"/>
  <c r="AO55" i="18"/>
  <c r="AP55" i="18"/>
  <c r="AQ55" i="18"/>
  <c r="AR55" i="18"/>
  <c r="AS55" i="18"/>
  <c r="AT55" i="18"/>
  <c r="AU55" i="18"/>
  <c r="AV55" i="18"/>
  <c r="AW55" i="18"/>
  <c r="C56" i="18"/>
  <c r="D56" i="18"/>
  <c r="E56" i="18"/>
  <c r="F56" i="18"/>
  <c r="G56" i="18"/>
  <c r="H56" i="18"/>
  <c r="I56" i="18"/>
  <c r="J56" i="18"/>
  <c r="K56" i="18"/>
  <c r="L56" i="18"/>
  <c r="M56" i="18"/>
  <c r="N56" i="18"/>
  <c r="O56" i="18"/>
  <c r="P56" i="18"/>
  <c r="Q56" i="18"/>
  <c r="R56" i="18"/>
  <c r="S56" i="18"/>
  <c r="T56" i="18"/>
  <c r="U56" i="18"/>
  <c r="V56" i="18"/>
  <c r="W56" i="18"/>
  <c r="X56" i="18"/>
  <c r="Y56" i="18"/>
  <c r="Z56" i="18"/>
  <c r="AA56" i="18"/>
  <c r="AB56" i="18"/>
  <c r="AC56" i="18"/>
  <c r="AD56" i="18"/>
  <c r="AE56" i="18"/>
  <c r="AF56" i="18"/>
  <c r="AG56" i="18"/>
  <c r="AH56" i="18"/>
  <c r="AI56" i="18"/>
  <c r="AJ56" i="18"/>
  <c r="AK56" i="18"/>
  <c r="AL56" i="18"/>
  <c r="AM56" i="18"/>
  <c r="AN56" i="18"/>
  <c r="AO56" i="18"/>
  <c r="AP56" i="18"/>
  <c r="AQ56" i="18"/>
  <c r="AR56" i="18"/>
  <c r="AS56" i="18"/>
  <c r="AT56" i="18"/>
  <c r="AU56" i="18"/>
  <c r="AV56" i="18"/>
  <c r="AW56" i="18"/>
  <c r="C57" i="18"/>
  <c r="D57" i="18"/>
  <c r="E57" i="18"/>
  <c r="F57" i="18"/>
  <c r="G57" i="18"/>
  <c r="H57" i="18"/>
  <c r="I57" i="18"/>
  <c r="J57" i="18"/>
  <c r="K57" i="18"/>
  <c r="L57" i="18"/>
  <c r="M57" i="18"/>
  <c r="N57" i="18"/>
  <c r="O57" i="18"/>
  <c r="P57" i="18"/>
  <c r="Q57" i="18"/>
  <c r="R57" i="18"/>
  <c r="S57" i="18"/>
  <c r="T57" i="18"/>
  <c r="U57" i="18"/>
  <c r="V57" i="18"/>
  <c r="W57" i="18"/>
  <c r="X57" i="18"/>
  <c r="Y57" i="18"/>
  <c r="Z57" i="18"/>
  <c r="AA57" i="18"/>
  <c r="AB57" i="18"/>
  <c r="AC57" i="18"/>
  <c r="AD57" i="18"/>
  <c r="AE57" i="18"/>
  <c r="AF57" i="18"/>
  <c r="AG57" i="18"/>
  <c r="AH57" i="18"/>
  <c r="AI57" i="18"/>
  <c r="AJ57" i="18"/>
  <c r="AK57" i="18"/>
  <c r="AL57" i="18"/>
  <c r="AM57" i="18"/>
  <c r="AN57" i="18"/>
  <c r="AO57" i="18"/>
  <c r="AP57" i="18"/>
  <c r="AQ57" i="18"/>
  <c r="AR57" i="18"/>
  <c r="AS57" i="18"/>
  <c r="AT57" i="18"/>
  <c r="AU57" i="18"/>
  <c r="AV57" i="18"/>
  <c r="AW57" i="18"/>
  <c r="C58" i="18"/>
  <c r="D58" i="18"/>
  <c r="E58" i="18"/>
  <c r="F58" i="18"/>
  <c r="G58" i="18"/>
  <c r="H58" i="18"/>
  <c r="I58" i="18"/>
  <c r="J58" i="18"/>
  <c r="K58" i="18"/>
  <c r="L58" i="18"/>
  <c r="M58" i="18"/>
  <c r="N58" i="18"/>
  <c r="O58" i="18"/>
  <c r="P58" i="18"/>
  <c r="Q58" i="18"/>
  <c r="R58" i="18"/>
  <c r="S58" i="18"/>
  <c r="T58" i="18"/>
  <c r="U58" i="18"/>
  <c r="V58" i="18"/>
  <c r="W58" i="18"/>
  <c r="X58" i="18"/>
  <c r="Y58" i="18"/>
  <c r="Z58" i="18"/>
  <c r="AA58" i="18"/>
  <c r="AB58" i="18"/>
  <c r="AC58" i="18"/>
  <c r="AD58" i="18"/>
  <c r="AE58" i="18"/>
  <c r="AF58" i="18"/>
  <c r="AG58" i="18"/>
  <c r="AH58" i="18"/>
  <c r="AI58" i="18"/>
  <c r="AJ58" i="18"/>
  <c r="AK58" i="18"/>
  <c r="AL58" i="18"/>
  <c r="AM58" i="18"/>
  <c r="AN58" i="18"/>
  <c r="AO58" i="18"/>
  <c r="AP58" i="18"/>
  <c r="AQ58" i="18"/>
  <c r="AR58" i="18"/>
  <c r="AS58" i="18"/>
  <c r="AT58" i="18"/>
  <c r="AU58" i="18"/>
  <c r="AV58" i="18"/>
  <c r="AW58" i="18"/>
  <c r="C59" i="18"/>
  <c r="D59" i="18"/>
  <c r="E59" i="18"/>
  <c r="F59" i="18"/>
  <c r="G59" i="18"/>
  <c r="H59" i="18"/>
  <c r="I59" i="18"/>
  <c r="J59" i="18"/>
  <c r="K59" i="18"/>
  <c r="L59" i="18"/>
  <c r="M59" i="18"/>
  <c r="N59" i="18"/>
  <c r="O59" i="18"/>
  <c r="P59" i="18"/>
  <c r="Q59" i="18"/>
  <c r="R59" i="18"/>
  <c r="S59" i="18"/>
  <c r="T59" i="18"/>
  <c r="U59" i="18"/>
  <c r="V59" i="18"/>
  <c r="W59" i="18"/>
  <c r="X59" i="18"/>
  <c r="Y59" i="18"/>
  <c r="Z59" i="18"/>
  <c r="AA59" i="18"/>
  <c r="AB59" i="18"/>
  <c r="AC59" i="18"/>
  <c r="AD59" i="18"/>
  <c r="AE59" i="18"/>
  <c r="AF59" i="18"/>
  <c r="AG59" i="18"/>
  <c r="AH59" i="18"/>
  <c r="AI59" i="18"/>
  <c r="AJ59" i="18"/>
  <c r="AK59" i="18"/>
  <c r="AL59" i="18"/>
  <c r="AM59" i="18"/>
  <c r="AN59" i="18"/>
  <c r="AO59" i="18"/>
  <c r="AP59" i="18"/>
  <c r="AQ59" i="18"/>
  <c r="AR59" i="18"/>
  <c r="AS59" i="18"/>
  <c r="AT59" i="18"/>
  <c r="AU59" i="18"/>
  <c r="AV59" i="18"/>
  <c r="AW59" i="18"/>
  <c r="C60" i="18"/>
  <c r="D60" i="18"/>
  <c r="E60" i="18"/>
  <c r="F60" i="18"/>
  <c r="G60" i="18"/>
  <c r="H60" i="18"/>
  <c r="I60" i="18"/>
  <c r="J60" i="18"/>
  <c r="K60" i="18"/>
  <c r="L60" i="18"/>
  <c r="M60" i="18"/>
  <c r="N60" i="18"/>
  <c r="O60" i="18"/>
  <c r="P60" i="18"/>
  <c r="Q60" i="18"/>
  <c r="R60" i="18"/>
  <c r="S60" i="18"/>
  <c r="T60" i="18"/>
  <c r="U60" i="18"/>
  <c r="V60" i="18"/>
  <c r="W60" i="18"/>
  <c r="X60" i="18"/>
  <c r="Y60" i="18"/>
  <c r="Z60" i="18"/>
  <c r="AA60" i="18"/>
  <c r="AB60" i="18"/>
  <c r="AC60" i="18"/>
  <c r="AD60" i="18"/>
  <c r="AE60" i="18"/>
  <c r="AF60" i="18"/>
  <c r="AG60" i="18"/>
  <c r="AH60" i="18"/>
  <c r="AI60" i="18"/>
  <c r="AJ60" i="18"/>
  <c r="AK60" i="18"/>
  <c r="AL60" i="18"/>
  <c r="AM60" i="18"/>
  <c r="AN60" i="18"/>
  <c r="AO60" i="18"/>
  <c r="AP60" i="18"/>
  <c r="AQ60" i="18"/>
  <c r="AR60" i="18"/>
  <c r="AS60" i="18"/>
  <c r="AT60" i="18"/>
  <c r="AU60" i="18"/>
  <c r="AV60" i="18"/>
  <c r="AW60" i="18"/>
  <c r="C61" i="18"/>
  <c r="D61" i="18"/>
  <c r="E61" i="18"/>
  <c r="F61" i="18"/>
  <c r="G61" i="18"/>
  <c r="H61" i="18"/>
  <c r="I61" i="18"/>
  <c r="J61" i="18"/>
  <c r="K61" i="18"/>
  <c r="L61" i="18"/>
  <c r="M61" i="18"/>
  <c r="N61" i="18"/>
  <c r="O61" i="18"/>
  <c r="P61" i="18"/>
  <c r="Q61" i="18"/>
  <c r="R61" i="18"/>
  <c r="S61" i="18"/>
  <c r="T61" i="18"/>
  <c r="U61" i="18"/>
  <c r="V61" i="18"/>
  <c r="W61" i="18"/>
  <c r="X61" i="18"/>
  <c r="Y61" i="18"/>
  <c r="Z61" i="18"/>
  <c r="AA61" i="18"/>
  <c r="AB61" i="18"/>
  <c r="AC61" i="18"/>
  <c r="AD61" i="18"/>
  <c r="AE61" i="18"/>
  <c r="AF61" i="18"/>
  <c r="AG61" i="18"/>
  <c r="AH61" i="18"/>
  <c r="AI61" i="18"/>
  <c r="AJ61" i="18"/>
  <c r="AK61" i="18"/>
  <c r="AL61" i="18"/>
  <c r="AM61" i="18"/>
  <c r="AN61" i="18"/>
  <c r="AO61" i="18"/>
  <c r="AP61" i="18"/>
  <c r="AQ61" i="18"/>
  <c r="AR61" i="18"/>
  <c r="AS61" i="18"/>
  <c r="AT61" i="18"/>
  <c r="AU61" i="18"/>
  <c r="AV61" i="18"/>
  <c r="AW61" i="18"/>
  <c r="C62" i="18"/>
  <c r="D62" i="18"/>
  <c r="E62" i="18"/>
  <c r="F62" i="18"/>
  <c r="G62" i="18"/>
  <c r="H62" i="18"/>
  <c r="I62" i="18"/>
  <c r="J62" i="18"/>
  <c r="K62" i="18"/>
  <c r="L62" i="18"/>
  <c r="M62" i="18"/>
  <c r="N62" i="18"/>
  <c r="O62" i="18"/>
  <c r="P62" i="18"/>
  <c r="Q62" i="18"/>
  <c r="R62" i="18"/>
  <c r="S62" i="18"/>
  <c r="T62" i="18"/>
  <c r="U62" i="18"/>
  <c r="V62" i="18"/>
  <c r="W62" i="18"/>
  <c r="X62" i="18"/>
  <c r="Y62" i="18"/>
  <c r="Z62" i="18"/>
  <c r="AA62" i="18"/>
  <c r="AB62" i="18"/>
  <c r="AC62" i="18"/>
  <c r="AD62" i="18"/>
  <c r="AE62" i="18"/>
  <c r="AF62" i="18"/>
  <c r="AG62" i="18"/>
  <c r="AH62" i="18"/>
  <c r="AI62" i="18"/>
  <c r="AJ62" i="18"/>
  <c r="AK62" i="18"/>
  <c r="AL62" i="18"/>
  <c r="AM62" i="18"/>
  <c r="AN62" i="18"/>
  <c r="AO62" i="18"/>
  <c r="AP62" i="18"/>
  <c r="AQ62" i="18"/>
  <c r="AR62" i="18"/>
  <c r="AS62" i="18"/>
  <c r="AT62" i="18"/>
  <c r="AU62" i="18"/>
  <c r="AV62" i="18"/>
  <c r="AW62" i="18"/>
  <c r="C63" i="18"/>
  <c r="D63" i="18"/>
  <c r="E63" i="18"/>
  <c r="F63" i="18"/>
  <c r="G63" i="18"/>
  <c r="H63" i="18"/>
  <c r="I63" i="18"/>
  <c r="J63" i="18"/>
  <c r="K63" i="18"/>
  <c r="L63" i="18"/>
  <c r="M63" i="18"/>
  <c r="N63" i="18"/>
  <c r="O63" i="18"/>
  <c r="P63" i="18"/>
  <c r="Q63" i="18"/>
  <c r="R63" i="18"/>
  <c r="S63" i="18"/>
  <c r="T63" i="18"/>
  <c r="U63" i="18"/>
  <c r="V63" i="18"/>
  <c r="W63" i="18"/>
  <c r="X63" i="18"/>
  <c r="Y63" i="18"/>
  <c r="Z63" i="18"/>
  <c r="AA63" i="18"/>
  <c r="AB63" i="18"/>
  <c r="AC63" i="18"/>
  <c r="AD63" i="18"/>
  <c r="AE63" i="18"/>
  <c r="AF63" i="18"/>
  <c r="AG63" i="18"/>
  <c r="AH63" i="18"/>
  <c r="AI63" i="18"/>
  <c r="AJ63" i="18"/>
  <c r="AK63" i="18"/>
  <c r="AL63" i="18"/>
  <c r="AM63" i="18"/>
  <c r="AN63" i="18"/>
  <c r="AO63" i="18"/>
  <c r="AP63" i="18"/>
  <c r="AQ63" i="18"/>
  <c r="AR63" i="18"/>
  <c r="AS63" i="18"/>
  <c r="AT63" i="18"/>
  <c r="AU63" i="18"/>
  <c r="AV63" i="18"/>
  <c r="AW63"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J6" i="18"/>
  <c r="K6" i="18"/>
  <c r="L6" i="18"/>
  <c r="M6" i="18"/>
  <c r="N6" i="18"/>
  <c r="O6" i="18"/>
  <c r="P6" i="18"/>
  <c r="Q6" i="18"/>
  <c r="F6" i="18"/>
  <c r="G6" i="18"/>
  <c r="H6" i="18"/>
  <c r="I6" i="18"/>
  <c r="E6" i="18"/>
  <c r="D6" i="18"/>
  <c r="AZ6" i="18"/>
  <c r="BA6" i="18"/>
  <c r="BB6" i="18"/>
  <c r="BC6" i="18"/>
  <c r="BD6" i="18"/>
  <c r="BE6" i="18"/>
  <c r="BF6" i="18"/>
  <c r="BG6" i="18"/>
  <c r="C6" i="18"/>
  <c r="BI11" i="16"/>
  <c r="BI12" i="16"/>
  <c r="BI13" i="16"/>
  <c r="BI14" i="16"/>
  <c r="BI15" i="16"/>
  <c r="BI16" i="16"/>
  <c r="BI17" i="16"/>
  <c r="BI18" i="16"/>
  <c r="BI19" i="16"/>
  <c r="BI20" i="16"/>
  <c r="BI21" i="16"/>
  <c r="BI22" i="16"/>
  <c r="BI23" i="16"/>
  <c r="BI24" i="16"/>
  <c r="BI25" i="16"/>
  <c r="BI26" i="16"/>
  <c r="BI27" i="16"/>
  <c r="BI28" i="16"/>
  <c r="BI29" i="16"/>
  <c r="BI30" i="16"/>
  <c r="BI31" i="16"/>
  <c r="BI32" i="16"/>
  <c r="BI33" i="16"/>
  <c r="BI34" i="16"/>
  <c r="BI35" i="16"/>
  <c r="BI36" i="16"/>
  <c r="BI37" i="16"/>
  <c r="BI38" i="16"/>
  <c r="BI39" i="16"/>
  <c r="BI40" i="16"/>
  <c r="BI41" i="16"/>
  <c r="BI42" i="16"/>
  <c r="BI43" i="16"/>
  <c r="BI44" i="16"/>
  <c r="BI45" i="16"/>
  <c r="BI46" i="16"/>
  <c r="BI47" i="16"/>
  <c r="BI48" i="16"/>
  <c r="BI49" i="16"/>
  <c r="BI50" i="16"/>
  <c r="BI51" i="16"/>
  <c r="BI52" i="16"/>
  <c r="BI53" i="16"/>
  <c r="BI54" i="16"/>
  <c r="BI55" i="16"/>
  <c r="BI56" i="16"/>
  <c r="BI57" i="16"/>
  <c r="BI58" i="16"/>
  <c r="BI59" i="16"/>
  <c r="BI60" i="16"/>
  <c r="BI61" i="16"/>
  <c r="BI62" i="16"/>
  <c r="BI63" i="16"/>
  <c r="BI64" i="16"/>
  <c r="BI65" i="16"/>
  <c r="BI66" i="16"/>
  <c r="BI67" i="16"/>
  <c r="BI68" i="16"/>
  <c r="BI69" i="16"/>
  <c r="BI70" i="16"/>
  <c r="BI71" i="16"/>
  <c r="BI72" i="16"/>
  <c r="BI73" i="16"/>
  <c r="BI74" i="16"/>
  <c r="BI75" i="16"/>
  <c r="BI76" i="16"/>
  <c r="BI77" i="16"/>
  <c r="BI78" i="16"/>
  <c r="BI79" i="16"/>
  <c r="BI80" i="16"/>
  <c r="BI81" i="16"/>
  <c r="BI82" i="16"/>
  <c r="BI83" i="16"/>
  <c r="BI84" i="16"/>
  <c r="BI85" i="16"/>
  <c r="BI86" i="16"/>
  <c r="BI87" i="16"/>
  <c r="BI88" i="16"/>
  <c r="BI89" i="16"/>
  <c r="BI90" i="16"/>
  <c r="BI91" i="16"/>
  <c r="BI92" i="16"/>
  <c r="BI93" i="16"/>
  <c r="BI94" i="16"/>
  <c r="BI95" i="16"/>
  <c r="BI96" i="16"/>
  <c r="BI97" i="16"/>
  <c r="BI98" i="16"/>
  <c r="BI99" i="16"/>
  <c r="BI100" i="16"/>
  <c r="BI101" i="16"/>
  <c r="BI102" i="16"/>
  <c r="BI103" i="16"/>
  <c r="BI104" i="16"/>
  <c r="BI105" i="16"/>
  <c r="BI106" i="16"/>
  <c r="BI107" i="16"/>
  <c r="BI108" i="16"/>
  <c r="BI109" i="16"/>
  <c r="BI110" i="16"/>
  <c r="BI111" i="16"/>
  <c r="BI112" i="16"/>
  <c r="BI113" i="16"/>
  <c r="BI114" i="16"/>
  <c r="BI115" i="16"/>
  <c r="BI116" i="16"/>
  <c r="BI117" i="16"/>
  <c r="BI118" i="16"/>
  <c r="BI119" i="16"/>
  <c r="BI120" i="16"/>
  <c r="BI121" i="16"/>
  <c r="BI122" i="16"/>
  <c r="BI123" i="16"/>
  <c r="BI124" i="16"/>
  <c r="BI125" i="16"/>
  <c r="BI126" i="16"/>
  <c r="BI127" i="16"/>
  <c r="BI128" i="16"/>
  <c r="BI129" i="16"/>
  <c r="BI130" i="16"/>
  <c r="BI131" i="16"/>
  <c r="BI132" i="16"/>
  <c r="BI133" i="16"/>
  <c r="BI134" i="16"/>
  <c r="BI135" i="16"/>
  <c r="BI136" i="16"/>
  <c r="BI137" i="16"/>
  <c r="BI138" i="16"/>
  <c r="BI139" i="16"/>
  <c r="BI140" i="16"/>
  <c r="BI141" i="16"/>
  <c r="BI142" i="16"/>
  <c r="BI143" i="16"/>
  <c r="BI144" i="16"/>
  <c r="BI145" i="16"/>
  <c r="BI146" i="16"/>
  <c r="BI147" i="16"/>
  <c r="BI148" i="16"/>
  <c r="BI149" i="16"/>
  <c r="BI150" i="16"/>
  <c r="BI151" i="16"/>
  <c r="BI152" i="16"/>
  <c r="BI153" i="16"/>
  <c r="BI154" i="16"/>
  <c r="BI155" i="16"/>
  <c r="BI156" i="16"/>
  <c r="BI157" i="16"/>
  <c r="BI158" i="16"/>
  <c r="BI159" i="16"/>
  <c r="BI160" i="16"/>
  <c r="BI161" i="16"/>
  <c r="BI162" i="16"/>
  <c r="BI163" i="16"/>
  <c r="BI164" i="16"/>
  <c r="BI165" i="16"/>
  <c r="BI166" i="16"/>
  <c r="BI167" i="16"/>
  <c r="BI168" i="16"/>
  <c r="BI169" i="16"/>
  <c r="BI170" i="16"/>
  <c r="BI171" i="16"/>
  <c r="BI172" i="16"/>
  <c r="BI173" i="16"/>
  <c r="BI174" i="16"/>
  <c r="BI175" i="16"/>
  <c r="BI176" i="16"/>
  <c r="BI177" i="16"/>
  <c r="BI178" i="16"/>
  <c r="BI179" i="16"/>
  <c r="BI180" i="16"/>
  <c r="BI181" i="16"/>
  <c r="BI182" i="16"/>
  <c r="BI183" i="16"/>
  <c r="BI184" i="16"/>
  <c r="BI10" i="16"/>
  <c r="BE11" i="16"/>
  <c r="BE12" i="16"/>
  <c r="BE13" i="16"/>
  <c r="BE14" i="16"/>
  <c r="BE15" i="16"/>
  <c r="BE16" i="16"/>
  <c r="BE17" i="16"/>
  <c r="BE18" i="16"/>
  <c r="BE19" i="16"/>
  <c r="BE20" i="16"/>
  <c r="BE21" i="16"/>
  <c r="BE22" i="16"/>
  <c r="BE23" i="16"/>
  <c r="BE24" i="16"/>
  <c r="BE25" i="16"/>
  <c r="BE26" i="16"/>
  <c r="BE27" i="16"/>
  <c r="BE28" i="16"/>
  <c r="BE29" i="16"/>
  <c r="BE30" i="16"/>
  <c r="BE31" i="16"/>
  <c r="BE32" i="16"/>
  <c r="BE33" i="16"/>
  <c r="BE34" i="16"/>
  <c r="BE35" i="16"/>
  <c r="BE36" i="16"/>
  <c r="BE37" i="16"/>
  <c r="BE38" i="16"/>
  <c r="BE39" i="16"/>
  <c r="BE40" i="16"/>
  <c r="BE41" i="16"/>
  <c r="BE42" i="16"/>
  <c r="BE43" i="16"/>
  <c r="BE44" i="16"/>
  <c r="BE45" i="16"/>
  <c r="BE46" i="16"/>
  <c r="BE47" i="16"/>
  <c r="BE48" i="16"/>
  <c r="BE49" i="16"/>
  <c r="BE50" i="16"/>
  <c r="BE51" i="16"/>
  <c r="BE52" i="16"/>
  <c r="BE53" i="16"/>
  <c r="BE54" i="16"/>
  <c r="BE55" i="16"/>
  <c r="BE56" i="16"/>
  <c r="BE57" i="16"/>
  <c r="BE58" i="16"/>
  <c r="BE59" i="16"/>
  <c r="BE60" i="16"/>
  <c r="BE61" i="16"/>
  <c r="BE62" i="16"/>
  <c r="BE63" i="16"/>
  <c r="BE64" i="16"/>
  <c r="BE65" i="16"/>
  <c r="BE66" i="16"/>
  <c r="BE67" i="16"/>
  <c r="BE68" i="16"/>
  <c r="BE69" i="16"/>
  <c r="BE70" i="16"/>
  <c r="BE71" i="16"/>
  <c r="BE72" i="16"/>
  <c r="BE73" i="16"/>
  <c r="BE74" i="16"/>
  <c r="BE75" i="16"/>
  <c r="BE76" i="16"/>
  <c r="BE77" i="16"/>
  <c r="BE78" i="16"/>
  <c r="BE79" i="16"/>
  <c r="BE80" i="16"/>
  <c r="BE81" i="16"/>
  <c r="BE82" i="16"/>
  <c r="BE83" i="16"/>
  <c r="BE84" i="16"/>
  <c r="BE85" i="16"/>
  <c r="BE86" i="16"/>
  <c r="BE87" i="16"/>
  <c r="BE88" i="16"/>
  <c r="BE89" i="16"/>
  <c r="BE90" i="16"/>
  <c r="BE91" i="16"/>
  <c r="BE92" i="16"/>
  <c r="BE93" i="16"/>
  <c r="BE94" i="16"/>
  <c r="BE95" i="16"/>
  <c r="BE96" i="16"/>
  <c r="BE97" i="16"/>
  <c r="BE98" i="16"/>
  <c r="BE99" i="16"/>
  <c r="BE100" i="16"/>
  <c r="BE101" i="16"/>
  <c r="BE102" i="16"/>
  <c r="BE103" i="16"/>
  <c r="BE104" i="16"/>
  <c r="BE105" i="16"/>
  <c r="BE106" i="16"/>
  <c r="BE107" i="16"/>
  <c r="BE108" i="16"/>
  <c r="BE109" i="16"/>
  <c r="BE110" i="16"/>
  <c r="BE111" i="16"/>
  <c r="BE112" i="16"/>
  <c r="BE113" i="16"/>
  <c r="BE114" i="16"/>
  <c r="BE115" i="16"/>
  <c r="BE116" i="16"/>
  <c r="BE117" i="16"/>
  <c r="BE118" i="16"/>
  <c r="BE119" i="16"/>
  <c r="BE120" i="16"/>
  <c r="BE121" i="16"/>
  <c r="BE122" i="16"/>
  <c r="BE123" i="16"/>
  <c r="BE124" i="16"/>
  <c r="BE125" i="16"/>
  <c r="BE126" i="16"/>
  <c r="BE127" i="16"/>
  <c r="BE128" i="16"/>
  <c r="BE129" i="16"/>
  <c r="BE130" i="16"/>
  <c r="BE131" i="16"/>
  <c r="BE132" i="16"/>
  <c r="BE133" i="16"/>
  <c r="BE134" i="16"/>
  <c r="BE135" i="16"/>
  <c r="BE136" i="16"/>
  <c r="BE137" i="16"/>
  <c r="BE138" i="16"/>
  <c r="BE139" i="16"/>
  <c r="BE140" i="16"/>
  <c r="BE141" i="16"/>
  <c r="BE142" i="16"/>
  <c r="BE143" i="16"/>
  <c r="BE144" i="16"/>
  <c r="BE145" i="16"/>
  <c r="BE146" i="16"/>
  <c r="BE147" i="16"/>
  <c r="BE148" i="16"/>
  <c r="BE149" i="16"/>
  <c r="BE150" i="16"/>
  <c r="BE151" i="16"/>
  <c r="BE152" i="16"/>
  <c r="BE153" i="16"/>
  <c r="BE154" i="16"/>
  <c r="BE155" i="16"/>
  <c r="BE156" i="16"/>
  <c r="BE157" i="16"/>
  <c r="BE158" i="16"/>
  <c r="BE159" i="16"/>
  <c r="BE160" i="16"/>
  <c r="BE161" i="16"/>
  <c r="BE162" i="16"/>
  <c r="BE163" i="16"/>
  <c r="BE164" i="16"/>
  <c r="BE165" i="16"/>
  <c r="BE166" i="16"/>
  <c r="BE167" i="16"/>
  <c r="BE168" i="16"/>
  <c r="BE169" i="16"/>
  <c r="BE170" i="16"/>
  <c r="BE171" i="16"/>
  <c r="BE172" i="16"/>
  <c r="BE173" i="16"/>
  <c r="BE174" i="16"/>
  <c r="BE175" i="16"/>
  <c r="BE176" i="16"/>
  <c r="BE177" i="16"/>
  <c r="BE178" i="16"/>
  <c r="BE179" i="16"/>
  <c r="BE180" i="16"/>
  <c r="BE181" i="16"/>
  <c r="BE182" i="16"/>
  <c r="BE183" i="16"/>
  <c r="BE184" i="16"/>
  <c r="BE10" i="16"/>
  <c r="BA11" i="16"/>
  <c r="BA12" i="16"/>
  <c r="BA13" i="16"/>
  <c r="BA14" i="16"/>
  <c r="BA15" i="16"/>
  <c r="BA16" i="16"/>
  <c r="BA17" i="16"/>
  <c r="BA18" i="16"/>
  <c r="BA19" i="16"/>
  <c r="BA20" i="16"/>
  <c r="BA21" i="16"/>
  <c r="BA22" i="16"/>
  <c r="BA23" i="16"/>
  <c r="BA24" i="16"/>
  <c r="BA25" i="16"/>
  <c r="BA26" i="16"/>
  <c r="BA27" i="16"/>
  <c r="BA28" i="16"/>
  <c r="BA29" i="16"/>
  <c r="BA30" i="16"/>
  <c r="BA31" i="16"/>
  <c r="BA32" i="16"/>
  <c r="BA33" i="16"/>
  <c r="BA34" i="16"/>
  <c r="BA35" i="16"/>
  <c r="BA36" i="16"/>
  <c r="BA37" i="16"/>
  <c r="BA38" i="16"/>
  <c r="BA39" i="16"/>
  <c r="BA40" i="16"/>
  <c r="BA41" i="16"/>
  <c r="BA42" i="16"/>
  <c r="BA43" i="16"/>
  <c r="BA44" i="16"/>
  <c r="BA45" i="16"/>
  <c r="BA46" i="16"/>
  <c r="BA47" i="16"/>
  <c r="BA48" i="16"/>
  <c r="BA49" i="16"/>
  <c r="BA50" i="16"/>
  <c r="BA51" i="16"/>
  <c r="BA52" i="16"/>
  <c r="BA53" i="16"/>
  <c r="BA54" i="16"/>
  <c r="BA55" i="16"/>
  <c r="BA56" i="16"/>
  <c r="BA57" i="16"/>
  <c r="BA58" i="16"/>
  <c r="BA59" i="16"/>
  <c r="BA60" i="16"/>
  <c r="BA61" i="16"/>
  <c r="BA62" i="16"/>
  <c r="BA63" i="16"/>
  <c r="BA64" i="16"/>
  <c r="BA65" i="16"/>
  <c r="BA66" i="16"/>
  <c r="BA67" i="16"/>
  <c r="BA68" i="16"/>
  <c r="BA69" i="16"/>
  <c r="BA70" i="16"/>
  <c r="BA71" i="16"/>
  <c r="BA72" i="16"/>
  <c r="BA73" i="16"/>
  <c r="BA74" i="16"/>
  <c r="BA75" i="16"/>
  <c r="BA76" i="16"/>
  <c r="BA77" i="16"/>
  <c r="BA78" i="16"/>
  <c r="BA79" i="16"/>
  <c r="BA80" i="16"/>
  <c r="BA81" i="16"/>
  <c r="BA82" i="16"/>
  <c r="BA83" i="16"/>
  <c r="BA84" i="16"/>
  <c r="BA85" i="16"/>
  <c r="BA86" i="16"/>
  <c r="BA87" i="16"/>
  <c r="BA88" i="16"/>
  <c r="BA89" i="16"/>
  <c r="BA90" i="16"/>
  <c r="BA91" i="16"/>
  <c r="BA92" i="16"/>
  <c r="BA93" i="16"/>
  <c r="BA94" i="16"/>
  <c r="BA95" i="16"/>
  <c r="BA96" i="16"/>
  <c r="BA97" i="16"/>
  <c r="BA98" i="16"/>
  <c r="BA99" i="16"/>
  <c r="BA100" i="16"/>
  <c r="BA101" i="16"/>
  <c r="BA102" i="16"/>
  <c r="BA103" i="16"/>
  <c r="BA104" i="16"/>
  <c r="BA105" i="16"/>
  <c r="BA106" i="16"/>
  <c r="BA107" i="16"/>
  <c r="BA108" i="16"/>
  <c r="BA109" i="16"/>
  <c r="BA110" i="16"/>
  <c r="BA111" i="16"/>
  <c r="BA112" i="16"/>
  <c r="BA113" i="16"/>
  <c r="BA114" i="16"/>
  <c r="BA115" i="16"/>
  <c r="BA116" i="16"/>
  <c r="BA117" i="16"/>
  <c r="BA118" i="16"/>
  <c r="BA119" i="16"/>
  <c r="BA120" i="16"/>
  <c r="BA121" i="16"/>
  <c r="BA122" i="16"/>
  <c r="BA123" i="16"/>
  <c r="BA124" i="16"/>
  <c r="BA125" i="16"/>
  <c r="BA126" i="16"/>
  <c r="BA127" i="16"/>
  <c r="BA128" i="16"/>
  <c r="BA129" i="16"/>
  <c r="BA130" i="16"/>
  <c r="BA131" i="16"/>
  <c r="BA132" i="16"/>
  <c r="BA133" i="16"/>
  <c r="BA134" i="16"/>
  <c r="BA135" i="16"/>
  <c r="BA136" i="16"/>
  <c r="BA137" i="16"/>
  <c r="BA138" i="16"/>
  <c r="BA139" i="16"/>
  <c r="BA140" i="16"/>
  <c r="BA141" i="16"/>
  <c r="BA142" i="16"/>
  <c r="BA143" i="16"/>
  <c r="BA144" i="16"/>
  <c r="BA145" i="16"/>
  <c r="BA146" i="16"/>
  <c r="BA147" i="16"/>
  <c r="BA148" i="16"/>
  <c r="BA149" i="16"/>
  <c r="BA150" i="16"/>
  <c r="BA151" i="16"/>
  <c r="BA152" i="16"/>
  <c r="BA153" i="16"/>
  <c r="BA154" i="16"/>
  <c r="BA155" i="16"/>
  <c r="BA156" i="16"/>
  <c r="BA157" i="16"/>
  <c r="BA158" i="16"/>
  <c r="BA159" i="16"/>
  <c r="BA160" i="16"/>
  <c r="BA161" i="16"/>
  <c r="BA162" i="16"/>
  <c r="BA163" i="16"/>
  <c r="BA164" i="16"/>
  <c r="BA165" i="16"/>
  <c r="BA166" i="16"/>
  <c r="BA167" i="16"/>
  <c r="BA168" i="16"/>
  <c r="BA169" i="16"/>
  <c r="BA170" i="16"/>
  <c r="BA171" i="16"/>
  <c r="BA172" i="16"/>
  <c r="BA173" i="16"/>
  <c r="BA174" i="16"/>
  <c r="BA175" i="16"/>
  <c r="BA176" i="16"/>
  <c r="BA177" i="16"/>
  <c r="BA178" i="16"/>
  <c r="BA179" i="16"/>
  <c r="BA180" i="16"/>
  <c r="BA181" i="16"/>
  <c r="BA182" i="16"/>
  <c r="BA183" i="16"/>
  <c r="BA184" i="16"/>
  <c r="BA10" i="16"/>
  <c r="AW11" i="16"/>
  <c r="AW12" i="16"/>
  <c r="AW13" i="16"/>
  <c r="AW14" i="16"/>
  <c r="AW15" i="16"/>
  <c r="AW16" i="16"/>
  <c r="AW17" i="16"/>
  <c r="AW18" i="16"/>
  <c r="AW19" i="16"/>
  <c r="AW20" i="16"/>
  <c r="AW21" i="16"/>
  <c r="AW22" i="16"/>
  <c r="AW23" i="16"/>
  <c r="AW24" i="16"/>
  <c r="AW25" i="16"/>
  <c r="AW26" i="16"/>
  <c r="AW27" i="16"/>
  <c r="AW28" i="16"/>
  <c r="AW29" i="16"/>
  <c r="AW30" i="16"/>
  <c r="AW31" i="16"/>
  <c r="AW32" i="16"/>
  <c r="AW33" i="16"/>
  <c r="AW34" i="16"/>
  <c r="AW35" i="16"/>
  <c r="AW36" i="16"/>
  <c r="AW37" i="16"/>
  <c r="AW38" i="16"/>
  <c r="AW39" i="16"/>
  <c r="AW40" i="16"/>
  <c r="AW41" i="16"/>
  <c r="AW42" i="16"/>
  <c r="AW43" i="16"/>
  <c r="AW44" i="16"/>
  <c r="AW45" i="16"/>
  <c r="AW46" i="16"/>
  <c r="AW47" i="16"/>
  <c r="AW48" i="16"/>
  <c r="AW49" i="16"/>
  <c r="AW50" i="16"/>
  <c r="AW51" i="16"/>
  <c r="AW52" i="16"/>
  <c r="AW53" i="16"/>
  <c r="AW54" i="16"/>
  <c r="AW55" i="16"/>
  <c r="AW56" i="16"/>
  <c r="AW57" i="16"/>
  <c r="AW58" i="16"/>
  <c r="AW59" i="16"/>
  <c r="AW60" i="16"/>
  <c r="AW61" i="16"/>
  <c r="AW62" i="16"/>
  <c r="AW63" i="16"/>
  <c r="AW64" i="16"/>
  <c r="AW65" i="16"/>
  <c r="AW66" i="16"/>
  <c r="AW67" i="16"/>
  <c r="AW68" i="16"/>
  <c r="AW69" i="16"/>
  <c r="AW70" i="16"/>
  <c r="AW71" i="16"/>
  <c r="AW72" i="16"/>
  <c r="AW73" i="16"/>
  <c r="AW74" i="16"/>
  <c r="AW75" i="16"/>
  <c r="AW76" i="16"/>
  <c r="AW77" i="16"/>
  <c r="AW78" i="16"/>
  <c r="AW79" i="16"/>
  <c r="AW80" i="16"/>
  <c r="AW81" i="16"/>
  <c r="AW82" i="16"/>
  <c r="AW83" i="16"/>
  <c r="AW84" i="16"/>
  <c r="AW85" i="16"/>
  <c r="AW86" i="16"/>
  <c r="AW87" i="16"/>
  <c r="AW88" i="16"/>
  <c r="AW89" i="16"/>
  <c r="AW90" i="16"/>
  <c r="AW91" i="16"/>
  <c r="AW92" i="16"/>
  <c r="AW93" i="16"/>
  <c r="AW94" i="16"/>
  <c r="AW95" i="16"/>
  <c r="AW96" i="16"/>
  <c r="AW97" i="16"/>
  <c r="AW98" i="16"/>
  <c r="AW99" i="16"/>
  <c r="AW100" i="16"/>
  <c r="AW101" i="16"/>
  <c r="AW102" i="16"/>
  <c r="AW103" i="16"/>
  <c r="AW104" i="16"/>
  <c r="AW105" i="16"/>
  <c r="AW106" i="16"/>
  <c r="AW107" i="16"/>
  <c r="AW108" i="16"/>
  <c r="AW109" i="16"/>
  <c r="AW110" i="16"/>
  <c r="AW111" i="16"/>
  <c r="AW112" i="16"/>
  <c r="AW113" i="16"/>
  <c r="AW114" i="16"/>
  <c r="AW115" i="16"/>
  <c r="AW116" i="16"/>
  <c r="AW117" i="16"/>
  <c r="AW118" i="16"/>
  <c r="AW119" i="16"/>
  <c r="AW120" i="16"/>
  <c r="AW121" i="16"/>
  <c r="AW122" i="16"/>
  <c r="AW123" i="16"/>
  <c r="AW124" i="16"/>
  <c r="AW125" i="16"/>
  <c r="AW126" i="16"/>
  <c r="AW127" i="16"/>
  <c r="AW128" i="16"/>
  <c r="AW129" i="16"/>
  <c r="AW130" i="16"/>
  <c r="AW131" i="16"/>
  <c r="AW132" i="16"/>
  <c r="AW133" i="16"/>
  <c r="AW134" i="16"/>
  <c r="AW135" i="16"/>
  <c r="AW136" i="16"/>
  <c r="AW137" i="16"/>
  <c r="AW138" i="16"/>
  <c r="AW139" i="16"/>
  <c r="AW140" i="16"/>
  <c r="AW141" i="16"/>
  <c r="AW142" i="16"/>
  <c r="AW143" i="16"/>
  <c r="AW144" i="16"/>
  <c r="AW145" i="16"/>
  <c r="AW146" i="16"/>
  <c r="AW147" i="16"/>
  <c r="AW148" i="16"/>
  <c r="AW149" i="16"/>
  <c r="AW150" i="16"/>
  <c r="AW151" i="16"/>
  <c r="AW152" i="16"/>
  <c r="AW153" i="16"/>
  <c r="AW154" i="16"/>
  <c r="AW155" i="16"/>
  <c r="AW156" i="16"/>
  <c r="AW157" i="16"/>
  <c r="AW158" i="16"/>
  <c r="AW159" i="16"/>
  <c r="AW160" i="16"/>
  <c r="AW161" i="16"/>
  <c r="AW162" i="16"/>
  <c r="AW163" i="16"/>
  <c r="AW164" i="16"/>
  <c r="AW165" i="16"/>
  <c r="AW166" i="16"/>
  <c r="AW167" i="16"/>
  <c r="AW168" i="16"/>
  <c r="AW169" i="16"/>
  <c r="AW170" i="16"/>
  <c r="AW171" i="16"/>
  <c r="AW172" i="16"/>
  <c r="AW173" i="16"/>
  <c r="AW174" i="16"/>
  <c r="AW175" i="16"/>
  <c r="AW176" i="16"/>
  <c r="AW177" i="16"/>
  <c r="AW178" i="16"/>
  <c r="AW179" i="16"/>
  <c r="AW180" i="16"/>
  <c r="AW181" i="16"/>
  <c r="AW182" i="16"/>
  <c r="AW183" i="16"/>
  <c r="AW184" i="16"/>
  <c r="AW10" i="16"/>
  <c r="AS11" i="16"/>
  <c r="AS12" i="16"/>
  <c r="AS13" i="16"/>
  <c r="AS14" i="16"/>
  <c r="AS15" i="16"/>
  <c r="AS16" i="16"/>
  <c r="AS17" i="16"/>
  <c r="AS18" i="16"/>
  <c r="AS19" i="16"/>
  <c r="AS20" i="16"/>
  <c r="AS21" i="16"/>
  <c r="AS22" i="16"/>
  <c r="AS23" i="16"/>
  <c r="AS24" i="16"/>
  <c r="AS25" i="16"/>
  <c r="AS26" i="16"/>
  <c r="AS27" i="16"/>
  <c r="AS28" i="16"/>
  <c r="AS29" i="16"/>
  <c r="AS30" i="16"/>
  <c r="AS31" i="16"/>
  <c r="AS32" i="16"/>
  <c r="AS33" i="16"/>
  <c r="AS34" i="16"/>
  <c r="AS35" i="16"/>
  <c r="AS36" i="16"/>
  <c r="AS37" i="16"/>
  <c r="AS38" i="16"/>
  <c r="AS39" i="16"/>
  <c r="AS40" i="16"/>
  <c r="AS41" i="16"/>
  <c r="AS42" i="16"/>
  <c r="AS43" i="16"/>
  <c r="AS44" i="16"/>
  <c r="AS45" i="16"/>
  <c r="AS46" i="16"/>
  <c r="AS47" i="16"/>
  <c r="AS48" i="16"/>
  <c r="AS49" i="16"/>
  <c r="AS50" i="16"/>
  <c r="AS51" i="16"/>
  <c r="AS52" i="16"/>
  <c r="AS53" i="16"/>
  <c r="AS54" i="16"/>
  <c r="AS55" i="16"/>
  <c r="AS56" i="16"/>
  <c r="AS57" i="16"/>
  <c r="AS58" i="16"/>
  <c r="AS59" i="16"/>
  <c r="AS60" i="16"/>
  <c r="AS61" i="16"/>
  <c r="AS62" i="16"/>
  <c r="AS63" i="16"/>
  <c r="AS64" i="16"/>
  <c r="AS65" i="16"/>
  <c r="AS66" i="16"/>
  <c r="AS67" i="16"/>
  <c r="AS68" i="16"/>
  <c r="AS69" i="16"/>
  <c r="AS70" i="16"/>
  <c r="AS71" i="16"/>
  <c r="AS72" i="16"/>
  <c r="AS73" i="16"/>
  <c r="AS74" i="16"/>
  <c r="AS75" i="16"/>
  <c r="AS76" i="16"/>
  <c r="AS77" i="16"/>
  <c r="AS78" i="16"/>
  <c r="AS79" i="16"/>
  <c r="AS80" i="16"/>
  <c r="AS81" i="16"/>
  <c r="AS82" i="16"/>
  <c r="AS83" i="16"/>
  <c r="AS84" i="16"/>
  <c r="AS85" i="16"/>
  <c r="AS86" i="16"/>
  <c r="AS87" i="16"/>
  <c r="AS88" i="16"/>
  <c r="AS89" i="16"/>
  <c r="AS90" i="16"/>
  <c r="AS91" i="16"/>
  <c r="AS92" i="16"/>
  <c r="AS93" i="16"/>
  <c r="AS94" i="16"/>
  <c r="AS95" i="16"/>
  <c r="AS96" i="16"/>
  <c r="AS97" i="16"/>
  <c r="AS98" i="16"/>
  <c r="AS99" i="16"/>
  <c r="AS100" i="16"/>
  <c r="AS101" i="16"/>
  <c r="AS102" i="16"/>
  <c r="AS103" i="16"/>
  <c r="AS104" i="16"/>
  <c r="AS105" i="16"/>
  <c r="AS106" i="16"/>
  <c r="AS107" i="16"/>
  <c r="AS108" i="16"/>
  <c r="AS109" i="16"/>
  <c r="AS110" i="16"/>
  <c r="AS111" i="16"/>
  <c r="AS112" i="16"/>
  <c r="AS113" i="16"/>
  <c r="AS114" i="16"/>
  <c r="AS115" i="16"/>
  <c r="AS116" i="16"/>
  <c r="AS117" i="16"/>
  <c r="AS118" i="16"/>
  <c r="AS119" i="16"/>
  <c r="AS120" i="16"/>
  <c r="AS121" i="16"/>
  <c r="AS122" i="16"/>
  <c r="AS123" i="16"/>
  <c r="AS124" i="16"/>
  <c r="AS125" i="16"/>
  <c r="AS126" i="16"/>
  <c r="AS127" i="16"/>
  <c r="AS128" i="16"/>
  <c r="AS129" i="16"/>
  <c r="AS130" i="16"/>
  <c r="AS131" i="16"/>
  <c r="AS132" i="16"/>
  <c r="AS133" i="16"/>
  <c r="AS134" i="16"/>
  <c r="AS135" i="16"/>
  <c r="AS136" i="16"/>
  <c r="AS137" i="16"/>
  <c r="AS138" i="16"/>
  <c r="AS139" i="16"/>
  <c r="AS140" i="16"/>
  <c r="AS141" i="16"/>
  <c r="AS142" i="16"/>
  <c r="AS143" i="16"/>
  <c r="AS144" i="16"/>
  <c r="AS145" i="16"/>
  <c r="AS146" i="16"/>
  <c r="AS147" i="16"/>
  <c r="AS148" i="16"/>
  <c r="AS149" i="16"/>
  <c r="AS150" i="16"/>
  <c r="AS151" i="16"/>
  <c r="AS152" i="16"/>
  <c r="AS153" i="16"/>
  <c r="AS154" i="16"/>
  <c r="AS155" i="16"/>
  <c r="AS156" i="16"/>
  <c r="AS157" i="16"/>
  <c r="AS158" i="16"/>
  <c r="AS159" i="16"/>
  <c r="AS160" i="16"/>
  <c r="AS161" i="16"/>
  <c r="AS162" i="16"/>
  <c r="AS163" i="16"/>
  <c r="AS164" i="16"/>
  <c r="AS165" i="16"/>
  <c r="AS166" i="16"/>
  <c r="AS167" i="16"/>
  <c r="AS168" i="16"/>
  <c r="AS169" i="16"/>
  <c r="AS170" i="16"/>
  <c r="AS171" i="16"/>
  <c r="AS172" i="16"/>
  <c r="AS173" i="16"/>
  <c r="AS174" i="16"/>
  <c r="AS175" i="16"/>
  <c r="AS176" i="16"/>
  <c r="AS177" i="16"/>
  <c r="AS178" i="16"/>
  <c r="AS179" i="16"/>
  <c r="AS180" i="16"/>
  <c r="AS181" i="16"/>
  <c r="AS182" i="16"/>
  <c r="AS183" i="16"/>
  <c r="AS184" i="16"/>
  <c r="AS10" i="16"/>
  <c r="AO11" i="16"/>
  <c r="AO12" i="16"/>
  <c r="AO13" i="16"/>
  <c r="AO14" i="16"/>
  <c r="AO15" i="16"/>
  <c r="AO16" i="16"/>
  <c r="AO17" i="16"/>
  <c r="AO18" i="16"/>
  <c r="AO19" i="16"/>
  <c r="AO20" i="16"/>
  <c r="AO21" i="16"/>
  <c r="AO22" i="16"/>
  <c r="AO23" i="16"/>
  <c r="AO24" i="16"/>
  <c r="AO25" i="16"/>
  <c r="AO26" i="16"/>
  <c r="AO27" i="16"/>
  <c r="AO28" i="16"/>
  <c r="AO29" i="16"/>
  <c r="AO30" i="16"/>
  <c r="AO31" i="16"/>
  <c r="AO32" i="16"/>
  <c r="AO33" i="16"/>
  <c r="AO34" i="16"/>
  <c r="AO35" i="16"/>
  <c r="AO36" i="16"/>
  <c r="AO37" i="16"/>
  <c r="AO38" i="16"/>
  <c r="AO39" i="16"/>
  <c r="AO40" i="16"/>
  <c r="AO41" i="16"/>
  <c r="AO42" i="16"/>
  <c r="AO43" i="16"/>
  <c r="AO44" i="16"/>
  <c r="AO45" i="16"/>
  <c r="AO46" i="16"/>
  <c r="AO47" i="16"/>
  <c r="AO48" i="16"/>
  <c r="AO49" i="16"/>
  <c r="AO50" i="16"/>
  <c r="AO51" i="16"/>
  <c r="AO52" i="16"/>
  <c r="AO53" i="16"/>
  <c r="AO54" i="16"/>
  <c r="AO55" i="16"/>
  <c r="AO56" i="16"/>
  <c r="AO57" i="16"/>
  <c r="AO58" i="16"/>
  <c r="AO59" i="16"/>
  <c r="AO60" i="16"/>
  <c r="AO61" i="16"/>
  <c r="AO62" i="16"/>
  <c r="AO63" i="16"/>
  <c r="AO64" i="16"/>
  <c r="AO65" i="16"/>
  <c r="AO66" i="16"/>
  <c r="AO67" i="16"/>
  <c r="AO68" i="16"/>
  <c r="AO69" i="16"/>
  <c r="AO70" i="16"/>
  <c r="AO71" i="16"/>
  <c r="AO72" i="16"/>
  <c r="AO73" i="16"/>
  <c r="AO74" i="16"/>
  <c r="AO75" i="16"/>
  <c r="AO76" i="16"/>
  <c r="AO77" i="16"/>
  <c r="AO78" i="16"/>
  <c r="AO79" i="16"/>
  <c r="AO80" i="16"/>
  <c r="AO81" i="16"/>
  <c r="AO82" i="16"/>
  <c r="AO83" i="16"/>
  <c r="AO84" i="16"/>
  <c r="AO85" i="16"/>
  <c r="AO86" i="16"/>
  <c r="AO87" i="16"/>
  <c r="AO88" i="16"/>
  <c r="AO89" i="16"/>
  <c r="AO90" i="16"/>
  <c r="AO91" i="16"/>
  <c r="AO92" i="16"/>
  <c r="AO93" i="16"/>
  <c r="AO94" i="16"/>
  <c r="AO95" i="16"/>
  <c r="AO96" i="16"/>
  <c r="AO97" i="16"/>
  <c r="AO98" i="16"/>
  <c r="AO99" i="16"/>
  <c r="AO100" i="16"/>
  <c r="AO101" i="16"/>
  <c r="AO102" i="16"/>
  <c r="AO103" i="16"/>
  <c r="AO104" i="16"/>
  <c r="AO105" i="16"/>
  <c r="AO106" i="16"/>
  <c r="AO107" i="16"/>
  <c r="AO108" i="16"/>
  <c r="AO109" i="16"/>
  <c r="AO110" i="16"/>
  <c r="AO111" i="16"/>
  <c r="AO112" i="16"/>
  <c r="AO113" i="16"/>
  <c r="AO114" i="16"/>
  <c r="AO115" i="16"/>
  <c r="AO116" i="16"/>
  <c r="AO117" i="16"/>
  <c r="AO118" i="16"/>
  <c r="AO119" i="16"/>
  <c r="AO120" i="16"/>
  <c r="AO121" i="16"/>
  <c r="AO122" i="16"/>
  <c r="AO123" i="16"/>
  <c r="AO124" i="16"/>
  <c r="AO125" i="16"/>
  <c r="AO126" i="16"/>
  <c r="AO127" i="16"/>
  <c r="AO128" i="16"/>
  <c r="AO129" i="16"/>
  <c r="AO130" i="16"/>
  <c r="AO131" i="16"/>
  <c r="AO132" i="16"/>
  <c r="AO133" i="16"/>
  <c r="AO134" i="16"/>
  <c r="AO135" i="16"/>
  <c r="AO136" i="16"/>
  <c r="AO137" i="16"/>
  <c r="AO138" i="16"/>
  <c r="AO139" i="16"/>
  <c r="AO140" i="16"/>
  <c r="AO141" i="16"/>
  <c r="AO142" i="16"/>
  <c r="AO143" i="16"/>
  <c r="AO144" i="16"/>
  <c r="AO145" i="16"/>
  <c r="AO146" i="16"/>
  <c r="AO147" i="16"/>
  <c r="AO148" i="16"/>
  <c r="AO149" i="16"/>
  <c r="AO150" i="16"/>
  <c r="AO151" i="16"/>
  <c r="AO152" i="16"/>
  <c r="AO153" i="16"/>
  <c r="AO154" i="16"/>
  <c r="AO155" i="16"/>
  <c r="AO156" i="16"/>
  <c r="AO157" i="16"/>
  <c r="AO158" i="16"/>
  <c r="AO159" i="16"/>
  <c r="AO160" i="16"/>
  <c r="AO161" i="16"/>
  <c r="AO162" i="16"/>
  <c r="AO163" i="16"/>
  <c r="AO164" i="16"/>
  <c r="AO165" i="16"/>
  <c r="AO166" i="16"/>
  <c r="AO167" i="16"/>
  <c r="AO168" i="16"/>
  <c r="AO169" i="16"/>
  <c r="AO170" i="16"/>
  <c r="AO171" i="16"/>
  <c r="AO172" i="16"/>
  <c r="AO173" i="16"/>
  <c r="AO174" i="16"/>
  <c r="AO175" i="16"/>
  <c r="AO176" i="16"/>
  <c r="AO177" i="16"/>
  <c r="AO178" i="16"/>
  <c r="AO179" i="16"/>
  <c r="AO180" i="16"/>
  <c r="AO181" i="16"/>
  <c r="AO182" i="16"/>
  <c r="AO183" i="16"/>
  <c r="AO184" i="16"/>
  <c r="AO10" i="16"/>
  <c r="AK11" i="16"/>
  <c r="AK12" i="16"/>
  <c r="AK13" i="16"/>
  <c r="AK14" i="16"/>
  <c r="AK15" i="16"/>
  <c r="AK16" i="16"/>
  <c r="AK17" i="16"/>
  <c r="AK18" i="16"/>
  <c r="AK19" i="16"/>
  <c r="AK20" i="16"/>
  <c r="AK21" i="16"/>
  <c r="AK22" i="16"/>
  <c r="AK23" i="16"/>
  <c r="AK24" i="16"/>
  <c r="AK25" i="16"/>
  <c r="AK26" i="16"/>
  <c r="AK27" i="16"/>
  <c r="AK28" i="16"/>
  <c r="AK29" i="16"/>
  <c r="AK30" i="16"/>
  <c r="AK31" i="16"/>
  <c r="AK32" i="16"/>
  <c r="AK33" i="16"/>
  <c r="AK34" i="16"/>
  <c r="AK35" i="16"/>
  <c r="AK36" i="16"/>
  <c r="AK37" i="16"/>
  <c r="AK38" i="16"/>
  <c r="AK39" i="16"/>
  <c r="AK40" i="16"/>
  <c r="AK41" i="16"/>
  <c r="AK42" i="16"/>
  <c r="AK43" i="16"/>
  <c r="AK44" i="16"/>
  <c r="AK45" i="16"/>
  <c r="AK46" i="16"/>
  <c r="AK47" i="16"/>
  <c r="AK48" i="16"/>
  <c r="AK49" i="16"/>
  <c r="AK50" i="16"/>
  <c r="AK51" i="16"/>
  <c r="AK52" i="16"/>
  <c r="AK53" i="16"/>
  <c r="AK54" i="16"/>
  <c r="AK55" i="16"/>
  <c r="AK56" i="16"/>
  <c r="AK57" i="16"/>
  <c r="AK58" i="16"/>
  <c r="AK59" i="16"/>
  <c r="AK60" i="16"/>
  <c r="AK61" i="16"/>
  <c r="AK62" i="16"/>
  <c r="AK63" i="16"/>
  <c r="AK64" i="16"/>
  <c r="AK65" i="16"/>
  <c r="AK66" i="16"/>
  <c r="AK67" i="16"/>
  <c r="AK68" i="16"/>
  <c r="AK69" i="16"/>
  <c r="AK70" i="16"/>
  <c r="AK71" i="16"/>
  <c r="AK72" i="16"/>
  <c r="AK73" i="16"/>
  <c r="AK74" i="16"/>
  <c r="AK75" i="16"/>
  <c r="AK76" i="16"/>
  <c r="AK77" i="16"/>
  <c r="AK78" i="16"/>
  <c r="AK79" i="16"/>
  <c r="AK80" i="16"/>
  <c r="AK81" i="16"/>
  <c r="AK82" i="16"/>
  <c r="AK83" i="16"/>
  <c r="AK84" i="16"/>
  <c r="AK85" i="16"/>
  <c r="AK86" i="16"/>
  <c r="AK87" i="16"/>
  <c r="AK88" i="16"/>
  <c r="AK89" i="16"/>
  <c r="AK90" i="16"/>
  <c r="AK91" i="16"/>
  <c r="AK92" i="16"/>
  <c r="AK93" i="16"/>
  <c r="AK94" i="16"/>
  <c r="AK95" i="16"/>
  <c r="AK96" i="16"/>
  <c r="AK97" i="16"/>
  <c r="AK98" i="16"/>
  <c r="AK99" i="16"/>
  <c r="AK100" i="16"/>
  <c r="AK101" i="16"/>
  <c r="AK102" i="16"/>
  <c r="AK103" i="16"/>
  <c r="AK104" i="16"/>
  <c r="AK105" i="16"/>
  <c r="AK106" i="16"/>
  <c r="AK107" i="16"/>
  <c r="AK108" i="16"/>
  <c r="AK109" i="16"/>
  <c r="AK110" i="16"/>
  <c r="AK111" i="16"/>
  <c r="AK112" i="16"/>
  <c r="AK113" i="16"/>
  <c r="AK114" i="16"/>
  <c r="AK115" i="16"/>
  <c r="AK116" i="16"/>
  <c r="AK117" i="16"/>
  <c r="AK118" i="16"/>
  <c r="AK119" i="16"/>
  <c r="AK120" i="16"/>
  <c r="AK121" i="16"/>
  <c r="AK122" i="16"/>
  <c r="AK123" i="16"/>
  <c r="AK124" i="16"/>
  <c r="AK125" i="16"/>
  <c r="AK126" i="16"/>
  <c r="AK127" i="16"/>
  <c r="AK128" i="16"/>
  <c r="AK129" i="16"/>
  <c r="AK130" i="16"/>
  <c r="AK131" i="16"/>
  <c r="AK132" i="16"/>
  <c r="AK133" i="16"/>
  <c r="AK134" i="16"/>
  <c r="AK135" i="16"/>
  <c r="AK136" i="16"/>
  <c r="AK137" i="16"/>
  <c r="AK138" i="16"/>
  <c r="AK139" i="16"/>
  <c r="AK140" i="16"/>
  <c r="AK141" i="16"/>
  <c r="AK142" i="16"/>
  <c r="AK143" i="16"/>
  <c r="AK144" i="16"/>
  <c r="AK145" i="16"/>
  <c r="AK146" i="16"/>
  <c r="AK147" i="16"/>
  <c r="AK148" i="16"/>
  <c r="AK149" i="16"/>
  <c r="AK150" i="16"/>
  <c r="AK151" i="16"/>
  <c r="AK152" i="16"/>
  <c r="AK153" i="16"/>
  <c r="AK154" i="16"/>
  <c r="AK155" i="16"/>
  <c r="AK156" i="16"/>
  <c r="AK157" i="16"/>
  <c r="AK158" i="16"/>
  <c r="AK159" i="16"/>
  <c r="AK160" i="16"/>
  <c r="AK161" i="16"/>
  <c r="AK162" i="16"/>
  <c r="AK163" i="16"/>
  <c r="AK164" i="16"/>
  <c r="AK165" i="16"/>
  <c r="AK166" i="16"/>
  <c r="AK167" i="16"/>
  <c r="AK168" i="16"/>
  <c r="AK169" i="16"/>
  <c r="AK170" i="16"/>
  <c r="AK171" i="16"/>
  <c r="AK172" i="16"/>
  <c r="AK173" i="16"/>
  <c r="AK174" i="16"/>
  <c r="AK175" i="16"/>
  <c r="AK176" i="16"/>
  <c r="AK177" i="16"/>
  <c r="AK178" i="16"/>
  <c r="AK179" i="16"/>
  <c r="AK180" i="16"/>
  <c r="AK181" i="16"/>
  <c r="AK182" i="16"/>
  <c r="AK183" i="16"/>
  <c r="AK184" i="16"/>
  <c r="AK10" i="16"/>
  <c r="AG11" i="16"/>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8" i="16"/>
  <c r="AG49" i="16"/>
  <c r="AG50" i="16"/>
  <c r="AG51" i="16"/>
  <c r="AG52" i="16"/>
  <c r="AG53" i="16"/>
  <c r="AG54" i="16"/>
  <c r="AG55" i="16"/>
  <c r="AG56" i="16"/>
  <c r="AG57" i="16"/>
  <c r="AG58" i="16"/>
  <c r="AG59" i="16"/>
  <c r="AG60" i="16"/>
  <c r="AG61" i="16"/>
  <c r="AG62" i="16"/>
  <c r="AG63" i="16"/>
  <c r="AG64" i="16"/>
  <c r="AG65" i="16"/>
  <c r="AG66" i="16"/>
  <c r="AG67" i="16"/>
  <c r="AG68" i="16"/>
  <c r="AG69" i="16"/>
  <c r="AG70" i="16"/>
  <c r="AG71" i="16"/>
  <c r="AG72" i="16"/>
  <c r="AG73" i="16"/>
  <c r="AG74" i="16"/>
  <c r="AG75" i="16"/>
  <c r="AG76" i="16"/>
  <c r="AG77" i="16"/>
  <c r="AG78" i="16"/>
  <c r="AG79" i="16"/>
  <c r="AG80" i="16"/>
  <c r="AG81" i="16"/>
  <c r="AG82" i="16"/>
  <c r="AG83" i="16"/>
  <c r="AG84" i="16"/>
  <c r="AG85" i="16"/>
  <c r="AG86" i="16"/>
  <c r="AG87" i="16"/>
  <c r="AG88" i="16"/>
  <c r="AG89" i="16"/>
  <c r="AG90" i="16"/>
  <c r="AG91" i="16"/>
  <c r="AG92" i="16"/>
  <c r="AG93" i="16"/>
  <c r="AG94" i="16"/>
  <c r="AG95" i="16"/>
  <c r="AG96" i="16"/>
  <c r="AG97" i="16"/>
  <c r="AG98" i="16"/>
  <c r="AG99" i="16"/>
  <c r="AG100" i="16"/>
  <c r="AG101" i="16"/>
  <c r="AG102" i="16"/>
  <c r="AG103" i="16"/>
  <c r="AG104" i="16"/>
  <c r="AG105" i="16"/>
  <c r="AG106" i="16"/>
  <c r="AG107" i="16"/>
  <c r="AG108" i="16"/>
  <c r="AG109" i="16"/>
  <c r="AG110" i="16"/>
  <c r="AG111" i="16"/>
  <c r="AG112" i="16"/>
  <c r="AG113" i="16"/>
  <c r="AG114" i="16"/>
  <c r="AG115" i="16"/>
  <c r="AG116" i="16"/>
  <c r="AG117" i="16"/>
  <c r="AG118" i="16"/>
  <c r="AG119" i="16"/>
  <c r="AG120" i="16"/>
  <c r="AG121" i="16"/>
  <c r="AG122" i="16"/>
  <c r="AG123" i="16"/>
  <c r="AG124" i="16"/>
  <c r="AG125" i="16"/>
  <c r="AG126" i="16"/>
  <c r="AG127" i="16"/>
  <c r="AG128" i="16"/>
  <c r="AG129" i="16"/>
  <c r="AG130" i="16"/>
  <c r="AG131" i="16"/>
  <c r="AG132" i="16"/>
  <c r="AG133" i="16"/>
  <c r="AG134" i="16"/>
  <c r="AG135" i="16"/>
  <c r="AG136" i="16"/>
  <c r="AG137" i="16"/>
  <c r="AG138" i="16"/>
  <c r="AG139" i="16"/>
  <c r="AG140" i="16"/>
  <c r="AG141" i="16"/>
  <c r="AG142" i="16"/>
  <c r="AG143" i="16"/>
  <c r="AG144" i="16"/>
  <c r="AG145" i="16"/>
  <c r="AG146" i="16"/>
  <c r="AG147" i="16"/>
  <c r="AG148" i="16"/>
  <c r="AG149" i="16"/>
  <c r="AG150" i="16"/>
  <c r="AG151" i="16"/>
  <c r="AG152" i="16"/>
  <c r="AG153" i="16"/>
  <c r="AG154" i="16"/>
  <c r="AG155" i="16"/>
  <c r="AG156" i="16"/>
  <c r="AG157" i="16"/>
  <c r="AG158" i="16"/>
  <c r="AG159" i="16"/>
  <c r="AG160" i="16"/>
  <c r="AG161" i="16"/>
  <c r="AG162" i="16"/>
  <c r="AG163" i="16"/>
  <c r="AG164" i="16"/>
  <c r="AG165" i="16"/>
  <c r="AG166" i="16"/>
  <c r="AG167" i="16"/>
  <c r="AG168" i="16"/>
  <c r="AG169" i="16"/>
  <c r="AG170" i="16"/>
  <c r="AG171" i="16"/>
  <c r="AG172" i="16"/>
  <c r="AG173" i="16"/>
  <c r="AG174" i="16"/>
  <c r="AG175" i="16"/>
  <c r="AG176" i="16"/>
  <c r="AG177" i="16"/>
  <c r="AG178" i="16"/>
  <c r="AG179" i="16"/>
  <c r="AG180" i="16"/>
  <c r="AG181" i="16"/>
  <c r="AG182" i="16"/>
  <c r="AG183" i="16"/>
  <c r="AG184" i="16"/>
  <c r="AG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C150" i="16"/>
  <c r="AC151" i="16"/>
  <c r="AC152" i="16"/>
  <c r="AC153" i="16"/>
  <c r="AC154" i="16"/>
  <c r="AC155" i="16"/>
  <c r="AC156" i="16"/>
  <c r="AC157" i="16"/>
  <c r="AC158" i="16"/>
  <c r="AC159" i="16"/>
  <c r="AC160" i="16"/>
  <c r="AC161" i="16"/>
  <c r="AC162" i="16"/>
  <c r="AC163" i="16"/>
  <c r="AC164" i="16"/>
  <c r="AC165" i="16"/>
  <c r="AC166" i="16"/>
  <c r="AC167" i="16"/>
  <c r="AC168" i="16"/>
  <c r="AC169" i="16"/>
  <c r="AC170" i="16"/>
  <c r="AC171" i="16"/>
  <c r="AC172" i="16"/>
  <c r="AC173" i="16"/>
  <c r="AC174" i="16"/>
  <c r="AC175" i="16"/>
  <c r="AC176" i="16"/>
  <c r="AC177" i="16"/>
  <c r="AC178" i="16"/>
  <c r="AC179" i="16"/>
  <c r="AC180" i="16"/>
  <c r="AC181" i="16"/>
  <c r="AC182" i="16"/>
  <c r="AC183" i="16"/>
  <c r="AC184" i="16"/>
  <c r="AC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77" i="16"/>
  <c r="Y78" i="16"/>
  <c r="Y79" i="16"/>
  <c r="Y80" i="16"/>
  <c r="Y81" i="16"/>
  <c r="Y82" i="16"/>
  <c r="Y83" i="16"/>
  <c r="Y84" i="16"/>
  <c r="Y85" i="16"/>
  <c r="Y86" i="16"/>
  <c r="Y87" i="16"/>
  <c r="Y88" i="16"/>
  <c r="Y89" i="16"/>
  <c r="Y90" i="16"/>
  <c r="Y91" i="16"/>
  <c r="Y92" i="16"/>
  <c r="Y93" i="16"/>
  <c r="Y94" i="16"/>
  <c r="Y95" i="16"/>
  <c r="Y96" i="16"/>
  <c r="Y97" i="16"/>
  <c r="Y98" i="16"/>
  <c r="Y99" i="16"/>
  <c r="Y100" i="16"/>
  <c r="Y101" i="16"/>
  <c r="Y102" i="16"/>
  <c r="Y103" i="16"/>
  <c r="Y104" i="16"/>
  <c r="Y105" i="16"/>
  <c r="Y106" i="16"/>
  <c r="Y107" i="16"/>
  <c r="Y108" i="16"/>
  <c r="Y109" i="16"/>
  <c r="Y110" i="16"/>
  <c r="Y111" i="16"/>
  <c r="Y112" i="16"/>
  <c r="Y113" i="16"/>
  <c r="Y114" i="16"/>
  <c r="Y115" i="16"/>
  <c r="Y116" i="16"/>
  <c r="Y117" i="16"/>
  <c r="Y118" i="16"/>
  <c r="Y119" i="16"/>
  <c r="Y120" i="16"/>
  <c r="Y121" i="16"/>
  <c r="Y122" i="16"/>
  <c r="Y123" i="16"/>
  <c r="Y124" i="16"/>
  <c r="Y125" i="16"/>
  <c r="Y126" i="16"/>
  <c r="Y127" i="16"/>
  <c r="Y128" i="16"/>
  <c r="Y129" i="16"/>
  <c r="Y130" i="16"/>
  <c r="Y131" i="16"/>
  <c r="Y132" i="16"/>
  <c r="Y133" i="16"/>
  <c r="Y134" i="16"/>
  <c r="Y135" i="16"/>
  <c r="Y136" i="16"/>
  <c r="Y137" i="16"/>
  <c r="Y138" i="16"/>
  <c r="Y139" i="16"/>
  <c r="Y140" i="16"/>
  <c r="Y141" i="16"/>
  <c r="Y142" i="16"/>
  <c r="Y143" i="16"/>
  <c r="Y144" i="16"/>
  <c r="Y145" i="16"/>
  <c r="Y146" i="16"/>
  <c r="Y147" i="16"/>
  <c r="Y148" i="16"/>
  <c r="Y149" i="16"/>
  <c r="Y150" i="16"/>
  <c r="Y151" i="16"/>
  <c r="Y152" i="16"/>
  <c r="Y153" i="16"/>
  <c r="Y154" i="16"/>
  <c r="Y155" i="16"/>
  <c r="Y156" i="16"/>
  <c r="Y157" i="16"/>
  <c r="Y158" i="16"/>
  <c r="Y159" i="16"/>
  <c r="Y160" i="16"/>
  <c r="Y161" i="16"/>
  <c r="Y162" i="16"/>
  <c r="Y163" i="16"/>
  <c r="Y164" i="16"/>
  <c r="Y165" i="16"/>
  <c r="Y166" i="16"/>
  <c r="Y167" i="16"/>
  <c r="Y168" i="16"/>
  <c r="Y169" i="16"/>
  <c r="Y170" i="16"/>
  <c r="Y171" i="16"/>
  <c r="Y172" i="16"/>
  <c r="Y173" i="16"/>
  <c r="Y174" i="16"/>
  <c r="Y175" i="16"/>
  <c r="Y176" i="16"/>
  <c r="Y177" i="16"/>
  <c r="Y178" i="16"/>
  <c r="Y179" i="16"/>
  <c r="Y180" i="16"/>
  <c r="Y181" i="16"/>
  <c r="Y182" i="16"/>
  <c r="Y183" i="16"/>
  <c r="Y184" i="16"/>
  <c r="Y10" i="16"/>
  <c r="W11" i="16"/>
  <c r="W12" i="16"/>
  <c r="W13" i="16"/>
  <c r="W14" i="16"/>
  <c r="W15" i="16"/>
  <c r="W16" i="16"/>
  <c r="W17" i="16"/>
  <c r="W18" i="16"/>
  <c r="W19" i="16"/>
  <c r="W20" i="16"/>
  <c r="W21" i="16"/>
  <c r="W22" i="16"/>
  <c r="W23" i="16"/>
  <c r="W24" i="16"/>
  <c r="W25" i="16"/>
  <c r="W26" i="16"/>
  <c r="W27" i="16"/>
  <c r="W28" i="16"/>
  <c r="W29" i="16"/>
  <c r="W30" i="16"/>
  <c r="W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W129" i="16"/>
  <c r="W130" i="16"/>
  <c r="W131" i="16"/>
  <c r="W132" i="16"/>
  <c r="W133" i="16"/>
  <c r="W134" i="16"/>
  <c r="W135" i="16"/>
  <c r="W136" i="16"/>
  <c r="W137" i="16"/>
  <c r="W138" i="16"/>
  <c r="W139" i="16"/>
  <c r="W140" i="16"/>
  <c r="W141" i="16"/>
  <c r="W142" i="16"/>
  <c r="W143" i="16"/>
  <c r="W144" i="16"/>
  <c r="W145" i="16"/>
  <c r="W146" i="16"/>
  <c r="W147" i="16"/>
  <c r="W148" i="16"/>
  <c r="W149" i="16"/>
  <c r="W150" i="16"/>
  <c r="W151" i="16"/>
  <c r="W152" i="16"/>
  <c r="W153" i="16"/>
  <c r="W154" i="16"/>
  <c r="W155" i="16"/>
  <c r="W156" i="16"/>
  <c r="W157" i="16"/>
  <c r="W158" i="16"/>
  <c r="W159" i="16"/>
  <c r="W160" i="16"/>
  <c r="W161" i="16"/>
  <c r="W162" i="16"/>
  <c r="W163" i="16"/>
  <c r="W164" i="16"/>
  <c r="W165" i="16"/>
  <c r="W166" i="16"/>
  <c r="W167" i="16"/>
  <c r="W168" i="16"/>
  <c r="W169" i="16"/>
  <c r="W170" i="16"/>
  <c r="W171" i="16"/>
  <c r="W172" i="16"/>
  <c r="W173" i="16"/>
  <c r="W174" i="16"/>
  <c r="W175" i="16"/>
  <c r="W176" i="16"/>
  <c r="W177" i="16"/>
  <c r="W178" i="16"/>
  <c r="W179" i="16"/>
  <c r="W180" i="16"/>
  <c r="W181" i="16"/>
  <c r="W182" i="16"/>
  <c r="W183" i="16"/>
  <c r="W184" i="16"/>
  <c r="W10" i="16"/>
  <c r="A4" i="19"/>
  <c r="A5" i="19"/>
  <c r="A6" i="19"/>
  <c r="A7" i="19"/>
  <c r="A8" i="19"/>
  <c r="A9" i="19"/>
  <c r="A10" i="19"/>
  <c r="A11" i="19"/>
  <c r="A12" i="19"/>
  <c r="A13" i="19"/>
  <c r="A14" i="19"/>
  <c r="A15" i="19"/>
  <c r="B15" i="19" s="1"/>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C86" i="19" s="1"/>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3" i="19"/>
  <c r="M9" i="16"/>
  <c r="B92" i="19" l="1"/>
  <c r="B86" i="19"/>
  <c r="J86" i="19"/>
  <c r="I86" i="19"/>
  <c r="I15" i="19"/>
  <c r="E15" i="19"/>
  <c r="F86" i="19"/>
  <c r="E86" i="19"/>
  <c r="H86" i="19"/>
  <c r="D86" i="19"/>
  <c r="K86" i="19"/>
  <c r="G86" i="19"/>
  <c r="H15" i="19"/>
  <c r="D15" i="19"/>
  <c r="K15" i="19"/>
  <c r="G15" i="19"/>
  <c r="C15" i="19"/>
  <c r="J15" i="19"/>
  <c r="F15" i="19"/>
  <c r="G92" i="19" l="1"/>
  <c r="F92" i="19"/>
  <c r="D92" i="19"/>
  <c r="H92" i="19"/>
  <c r="J92" i="19"/>
  <c r="K92" i="19"/>
  <c r="I92" i="19"/>
  <c r="C92" i="19"/>
  <c r="E92" i="19"/>
  <c r="I6" i="16" l="1"/>
  <c r="N2" i="19" l="1"/>
  <c r="N92" i="19" l="1"/>
  <c r="N169" i="19"/>
  <c r="N15" i="19"/>
  <c r="N86" i="19"/>
  <c r="N170" i="19"/>
  <c r="N171" i="19"/>
  <c r="X6" i="16"/>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7" i="18"/>
  <c r="K36" i="18" l="1"/>
  <c r="W36" i="18"/>
  <c r="AI36" i="18"/>
  <c r="AU36" i="18"/>
  <c r="L36" i="18"/>
  <c r="X36" i="18"/>
  <c r="AJ36" i="18"/>
  <c r="AV36" i="18"/>
  <c r="M36" i="18"/>
  <c r="Y36" i="18"/>
  <c r="AK36" i="18"/>
  <c r="AW36" i="18"/>
  <c r="N36" i="18"/>
  <c r="Z36" i="18"/>
  <c r="AL36" i="18"/>
  <c r="C36" i="18"/>
  <c r="O36" i="18"/>
  <c r="AA36" i="18"/>
  <c r="AM36" i="18"/>
  <c r="D36" i="18"/>
  <c r="P36" i="18"/>
  <c r="AB36" i="18"/>
  <c r="AN36" i="18"/>
  <c r="E36" i="18"/>
  <c r="Q36" i="18"/>
  <c r="AC36" i="18"/>
  <c r="AO36" i="18"/>
  <c r="F36" i="18"/>
  <c r="R36" i="18"/>
  <c r="AD36" i="18"/>
  <c r="AP36" i="18"/>
  <c r="G36" i="18"/>
  <c r="S36" i="18"/>
  <c r="AE36" i="18"/>
  <c r="AQ36" i="18"/>
  <c r="H36" i="18"/>
  <c r="T36" i="18"/>
  <c r="AF36" i="18"/>
  <c r="AR36" i="18"/>
  <c r="I36" i="18"/>
  <c r="U36" i="18"/>
  <c r="AG36" i="18"/>
  <c r="AS36" i="18"/>
  <c r="J36" i="18"/>
  <c r="V36" i="18"/>
  <c r="AH36" i="18"/>
  <c r="AT36" i="18"/>
  <c r="H24" i="18"/>
  <c r="T24" i="18"/>
  <c r="AF24" i="18"/>
  <c r="AR24" i="18"/>
  <c r="I24" i="18"/>
  <c r="U24" i="18"/>
  <c r="AG24" i="18"/>
  <c r="AS24" i="18"/>
  <c r="J24" i="18"/>
  <c r="V24" i="18"/>
  <c r="AH24" i="18"/>
  <c r="AT24" i="18"/>
  <c r="K24" i="18"/>
  <c r="W24" i="18"/>
  <c r="AI24" i="18"/>
  <c r="AU24" i="18"/>
  <c r="L24" i="18"/>
  <c r="X24" i="18"/>
  <c r="AJ24" i="18"/>
  <c r="AV24" i="18"/>
  <c r="M24" i="18"/>
  <c r="Y24" i="18"/>
  <c r="AK24" i="18"/>
  <c r="AW24" i="18"/>
  <c r="N24" i="18"/>
  <c r="Z24" i="18"/>
  <c r="AL24" i="18"/>
  <c r="C24" i="18"/>
  <c r="O24" i="18"/>
  <c r="AA24" i="18"/>
  <c r="AM24" i="18"/>
  <c r="D24" i="18"/>
  <c r="P24" i="18"/>
  <c r="AB24" i="18"/>
  <c r="AN24" i="18"/>
  <c r="E24" i="18"/>
  <c r="Q24" i="18"/>
  <c r="AC24" i="18"/>
  <c r="AO24" i="18"/>
  <c r="F24" i="18"/>
  <c r="R24" i="18"/>
  <c r="AD24" i="18"/>
  <c r="AP24" i="18"/>
  <c r="G24" i="18"/>
  <c r="S24" i="18"/>
  <c r="AE24" i="18"/>
  <c r="AQ24" i="18"/>
  <c r="H12" i="18"/>
  <c r="T12" i="18"/>
  <c r="AF12" i="18"/>
  <c r="AR12" i="18"/>
  <c r="I12" i="18"/>
  <c r="U12" i="18"/>
  <c r="AG12" i="18"/>
  <c r="AS12" i="18"/>
  <c r="J12" i="18"/>
  <c r="V12" i="18"/>
  <c r="AH12" i="18"/>
  <c r="AT12" i="18"/>
  <c r="K12" i="18"/>
  <c r="W12" i="18"/>
  <c r="AI12" i="18"/>
  <c r="AU12" i="18"/>
  <c r="L12" i="18"/>
  <c r="X12" i="18"/>
  <c r="AJ12" i="18"/>
  <c r="AV12" i="18"/>
  <c r="M12" i="18"/>
  <c r="Y12" i="18"/>
  <c r="AK12" i="18"/>
  <c r="AW12" i="18"/>
  <c r="N12" i="18"/>
  <c r="Z12" i="18"/>
  <c r="AL12" i="18"/>
  <c r="C12" i="18"/>
  <c r="O12" i="18"/>
  <c r="AA12" i="18"/>
  <c r="AM12" i="18"/>
  <c r="D12" i="18"/>
  <c r="P12" i="18"/>
  <c r="AB12" i="18"/>
  <c r="AN12" i="18"/>
  <c r="E12" i="18"/>
  <c r="Q12" i="18"/>
  <c r="AC12" i="18"/>
  <c r="AO12" i="18"/>
  <c r="F12" i="18"/>
  <c r="R12" i="18"/>
  <c r="AD12" i="18"/>
  <c r="AP12" i="18"/>
  <c r="G12" i="18"/>
  <c r="S12" i="18"/>
  <c r="AE12" i="18"/>
  <c r="AQ12" i="18"/>
  <c r="G11" i="18"/>
  <c r="S11" i="18"/>
  <c r="AE11" i="18"/>
  <c r="AQ11" i="18"/>
  <c r="H11" i="18"/>
  <c r="T11" i="18"/>
  <c r="AF11" i="18"/>
  <c r="AR11" i="18"/>
  <c r="I11" i="18"/>
  <c r="U11" i="18"/>
  <c r="AG11" i="18"/>
  <c r="AS11" i="18"/>
  <c r="J11" i="18"/>
  <c r="V11" i="18"/>
  <c r="AH11" i="18"/>
  <c r="AT11" i="18"/>
  <c r="K11" i="18"/>
  <c r="W11" i="18"/>
  <c r="AI11" i="18"/>
  <c r="AU11" i="18"/>
  <c r="L11" i="18"/>
  <c r="X11" i="18"/>
  <c r="AJ11" i="18"/>
  <c r="AV11" i="18"/>
  <c r="M11" i="18"/>
  <c r="Y11" i="18"/>
  <c r="AK11" i="18"/>
  <c r="AW11" i="18"/>
  <c r="N11" i="18"/>
  <c r="Z11" i="18"/>
  <c r="AL11" i="18"/>
  <c r="C11" i="18"/>
  <c r="O11" i="18"/>
  <c r="AA11" i="18"/>
  <c r="AM11" i="18"/>
  <c r="D11" i="18"/>
  <c r="P11" i="18"/>
  <c r="AB11" i="18"/>
  <c r="AN11" i="18"/>
  <c r="E11" i="18"/>
  <c r="Q11" i="18"/>
  <c r="AC11" i="18"/>
  <c r="AO11" i="18"/>
  <c r="F11" i="18"/>
  <c r="R11" i="18"/>
  <c r="AD11" i="18"/>
  <c r="AP11" i="18"/>
  <c r="I34" i="18"/>
  <c r="U34" i="18"/>
  <c r="AG34" i="18"/>
  <c r="AS34" i="18"/>
  <c r="J34" i="18"/>
  <c r="V34" i="18"/>
  <c r="AH34" i="18"/>
  <c r="AT34" i="18"/>
  <c r="K34" i="18"/>
  <c r="W34" i="18"/>
  <c r="AI34" i="18"/>
  <c r="AU34" i="18"/>
  <c r="L34" i="18"/>
  <c r="X34" i="18"/>
  <c r="AJ34" i="18"/>
  <c r="AV34" i="18"/>
  <c r="M34" i="18"/>
  <c r="Y34" i="18"/>
  <c r="AK34" i="18"/>
  <c r="AW34" i="18"/>
  <c r="N34" i="18"/>
  <c r="Z34" i="18"/>
  <c r="AL34" i="18"/>
  <c r="C34" i="18"/>
  <c r="O34" i="18"/>
  <c r="AA34" i="18"/>
  <c r="AM34" i="18"/>
  <c r="D34" i="18"/>
  <c r="P34" i="18"/>
  <c r="AB34" i="18"/>
  <c r="AN34" i="18"/>
  <c r="E34" i="18"/>
  <c r="Q34" i="18"/>
  <c r="AC34" i="18"/>
  <c r="AO34" i="18"/>
  <c r="F34" i="18"/>
  <c r="R34" i="18"/>
  <c r="AD34" i="18"/>
  <c r="AP34" i="18"/>
  <c r="G34" i="18"/>
  <c r="S34" i="18"/>
  <c r="AE34" i="18"/>
  <c r="AQ34" i="18"/>
  <c r="H34" i="18"/>
  <c r="T34" i="18"/>
  <c r="AF34" i="18"/>
  <c r="AR34" i="18"/>
  <c r="F10" i="18"/>
  <c r="R10" i="18"/>
  <c r="AD10" i="18"/>
  <c r="AP10" i="18"/>
  <c r="G10" i="18"/>
  <c r="S10" i="18"/>
  <c r="AE10" i="18"/>
  <c r="AQ10" i="18"/>
  <c r="H10" i="18"/>
  <c r="T10" i="18"/>
  <c r="AF10" i="18"/>
  <c r="AR10" i="18"/>
  <c r="I10" i="18"/>
  <c r="U10" i="18"/>
  <c r="AG10" i="18"/>
  <c r="AS10" i="18"/>
  <c r="J10" i="18"/>
  <c r="V10" i="18"/>
  <c r="AH10" i="18"/>
  <c r="AT10" i="18"/>
  <c r="K10" i="18"/>
  <c r="W10" i="18"/>
  <c r="AI10" i="18"/>
  <c r="AU10" i="18"/>
  <c r="L10" i="18"/>
  <c r="X10" i="18"/>
  <c r="AJ10" i="18"/>
  <c r="AV10" i="18"/>
  <c r="M10" i="18"/>
  <c r="Y10" i="18"/>
  <c r="AK10" i="18"/>
  <c r="AW10" i="18"/>
  <c r="N10" i="18"/>
  <c r="Z10" i="18"/>
  <c r="AL10" i="18"/>
  <c r="C10" i="18"/>
  <c r="O10" i="18"/>
  <c r="AA10" i="18"/>
  <c r="AM10" i="18"/>
  <c r="D10" i="18"/>
  <c r="P10" i="18"/>
  <c r="AB10" i="18"/>
  <c r="AN10" i="18"/>
  <c r="E10" i="18"/>
  <c r="Q10" i="18"/>
  <c r="AC10" i="18"/>
  <c r="AO10" i="18"/>
  <c r="H33" i="18"/>
  <c r="T33" i="18"/>
  <c r="AF33" i="18"/>
  <c r="AR33" i="18"/>
  <c r="I33" i="18"/>
  <c r="U33" i="18"/>
  <c r="AG33" i="18"/>
  <c r="AS33" i="18"/>
  <c r="J33" i="18"/>
  <c r="V33" i="18"/>
  <c r="AH33" i="18"/>
  <c r="AT33" i="18"/>
  <c r="K33" i="18"/>
  <c r="W33" i="18"/>
  <c r="AI33" i="18"/>
  <c r="AU33" i="18"/>
  <c r="L33" i="18"/>
  <c r="X33" i="18"/>
  <c r="AJ33" i="18"/>
  <c r="AV33" i="18"/>
  <c r="M33" i="18"/>
  <c r="Y33" i="18"/>
  <c r="AK33" i="18"/>
  <c r="AW33" i="18"/>
  <c r="N33" i="18"/>
  <c r="Z33" i="18"/>
  <c r="AL33" i="18"/>
  <c r="C33" i="18"/>
  <c r="O33" i="18"/>
  <c r="AA33" i="18"/>
  <c r="AM33" i="18"/>
  <c r="D33" i="18"/>
  <c r="P33" i="18"/>
  <c r="AB33" i="18"/>
  <c r="AN33" i="18"/>
  <c r="E33" i="18"/>
  <c r="Q33" i="18"/>
  <c r="AC33" i="18"/>
  <c r="AO33" i="18"/>
  <c r="F33" i="18"/>
  <c r="R33" i="18"/>
  <c r="AD33" i="18"/>
  <c r="AP33" i="18"/>
  <c r="G33" i="18"/>
  <c r="S33" i="18"/>
  <c r="AE33" i="18"/>
  <c r="AQ33" i="18"/>
  <c r="E21" i="18"/>
  <c r="Q21" i="18"/>
  <c r="AC21" i="18"/>
  <c r="AO21" i="18"/>
  <c r="F21" i="18"/>
  <c r="R21" i="18"/>
  <c r="AD21" i="18"/>
  <c r="AP21" i="18"/>
  <c r="G21" i="18"/>
  <c r="S21" i="18"/>
  <c r="AE21" i="18"/>
  <c r="AQ21" i="18"/>
  <c r="H21" i="18"/>
  <c r="T21" i="18"/>
  <c r="AF21" i="18"/>
  <c r="AR21" i="18"/>
  <c r="I21" i="18"/>
  <c r="U21" i="18"/>
  <c r="AG21" i="18"/>
  <c r="AS21" i="18"/>
  <c r="J21" i="18"/>
  <c r="V21" i="18"/>
  <c r="AH21" i="18"/>
  <c r="AT21" i="18"/>
  <c r="K21" i="18"/>
  <c r="W21" i="18"/>
  <c r="AI21" i="18"/>
  <c r="AU21" i="18"/>
  <c r="L21" i="18"/>
  <c r="X21" i="18"/>
  <c r="AJ21" i="18"/>
  <c r="AV21" i="18"/>
  <c r="M21" i="18"/>
  <c r="Y21" i="18"/>
  <c r="AK21" i="18"/>
  <c r="AW21" i="18"/>
  <c r="N21" i="18"/>
  <c r="Z21" i="18"/>
  <c r="AL21" i="18"/>
  <c r="C21" i="18"/>
  <c r="O21" i="18"/>
  <c r="AA21" i="18"/>
  <c r="AM21" i="18"/>
  <c r="D21" i="18"/>
  <c r="P21" i="18"/>
  <c r="AB21" i="18"/>
  <c r="AN21" i="18"/>
  <c r="E9" i="18"/>
  <c r="Q9" i="18"/>
  <c r="AC9" i="18"/>
  <c r="AO9" i="18"/>
  <c r="F9" i="18"/>
  <c r="R9" i="18"/>
  <c r="AD9" i="18"/>
  <c r="AP9" i="18"/>
  <c r="G9" i="18"/>
  <c r="S9" i="18"/>
  <c r="AE9" i="18"/>
  <c r="AQ9" i="18"/>
  <c r="H9" i="18"/>
  <c r="T9" i="18"/>
  <c r="AF9" i="18"/>
  <c r="AR9" i="18"/>
  <c r="I9" i="18"/>
  <c r="U9" i="18"/>
  <c r="AG9" i="18"/>
  <c r="AS9" i="18"/>
  <c r="J9" i="18"/>
  <c r="V9" i="18"/>
  <c r="AH9" i="18"/>
  <c r="AT9" i="18"/>
  <c r="K9" i="18"/>
  <c r="W9" i="18"/>
  <c r="AI9" i="18"/>
  <c r="AU9" i="18"/>
  <c r="L9" i="18"/>
  <c r="X9" i="18"/>
  <c r="AJ9" i="18"/>
  <c r="AV9" i="18"/>
  <c r="M9" i="18"/>
  <c r="Y9" i="18"/>
  <c r="AK9" i="18"/>
  <c r="AW9" i="18"/>
  <c r="N9" i="18"/>
  <c r="Z9" i="18"/>
  <c r="AL9" i="18"/>
  <c r="C9" i="18"/>
  <c r="O9" i="18"/>
  <c r="AA9" i="18"/>
  <c r="AM9" i="18"/>
  <c r="D9" i="18"/>
  <c r="P9" i="18"/>
  <c r="AB9" i="18"/>
  <c r="AN9" i="18"/>
  <c r="D20" i="18"/>
  <c r="P20" i="18"/>
  <c r="AB20" i="18"/>
  <c r="AN20" i="18"/>
  <c r="E20" i="18"/>
  <c r="Q20" i="18"/>
  <c r="AC20" i="18"/>
  <c r="AO20" i="18"/>
  <c r="F20" i="18"/>
  <c r="R20" i="18"/>
  <c r="AD20" i="18"/>
  <c r="AP20" i="18"/>
  <c r="G20" i="18"/>
  <c r="S20" i="18"/>
  <c r="AE20" i="18"/>
  <c r="AQ20" i="18"/>
  <c r="H20" i="18"/>
  <c r="T20" i="18"/>
  <c r="AF20" i="18"/>
  <c r="AR20" i="18"/>
  <c r="I20" i="18"/>
  <c r="U20" i="18"/>
  <c r="AG20" i="18"/>
  <c r="AS20" i="18"/>
  <c r="J20" i="18"/>
  <c r="V20" i="18"/>
  <c r="AH20" i="18"/>
  <c r="AT20" i="18"/>
  <c r="K20" i="18"/>
  <c r="W20" i="18"/>
  <c r="AI20" i="18"/>
  <c r="AU20" i="18"/>
  <c r="L20" i="18"/>
  <c r="X20" i="18"/>
  <c r="AJ20" i="18"/>
  <c r="AV20" i="18"/>
  <c r="M20" i="18"/>
  <c r="Y20" i="18"/>
  <c r="AK20" i="18"/>
  <c r="AW20" i="18"/>
  <c r="N20" i="18"/>
  <c r="Z20" i="18"/>
  <c r="AL20" i="18"/>
  <c r="C20" i="18"/>
  <c r="O20" i="18"/>
  <c r="AA20" i="18"/>
  <c r="AM20" i="18"/>
  <c r="D8" i="18"/>
  <c r="P8" i="18"/>
  <c r="AB8" i="18"/>
  <c r="AN8" i="18"/>
  <c r="E8" i="18"/>
  <c r="Q8" i="18"/>
  <c r="AC8" i="18"/>
  <c r="AO8" i="18"/>
  <c r="F8" i="18"/>
  <c r="R8" i="18"/>
  <c r="AD8" i="18"/>
  <c r="AP8" i="18"/>
  <c r="G8" i="18"/>
  <c r="S8" i="18"/>
  <c r="AE8" i="18"/>
  <c r="AQ8" i="18"/>
  <c r="H8" i="18"/>
  <c r="T8" i="18"/>
  <c r="AF8" i="18"/>
  <c r="AR8" i="18"/>
  <c r="I8" i="18"/>
  <c r="U8" i="18"/>
  <c r="AG8" i="18"/>
  <c r="AS8" i="18"/>
  <c r="J8" i="18"/>
  <c r="V8" i="18"/>
  <c r="AH8" i="18"/>
  <c r="AT8" i="18"/>
  <c r="K8" i="18"/>
  <c r="W8" i="18"/>
  <c r="AI8" i="18"/>
  <c r="AU8" i="18"/>
  <c r="L8" i="18"/>
  <c r="X8" i="18"/>
  <c r="AJ8" i="18"/>
  <c r="AV8" i="18"/>
  <c r="M8" i="18"/>
  <c r="Y8" i="18"/>
  <c r="AK8" i="18"/>
  <c r="AW8" i="18"/>
  <c r="N8" i="18"/>
  <c r="Z8" i="18"/>
  <c r="AL8" i="18"/>
  <c r="C8" i="18"/>
  <c r="O8" i="18"/>
  <c r="AA8" i="18"/>
  <c r="AM8" i="18"/>
  <c r="I46" i="18"/>
  <c r="U46" i="18"/>
  <c r="AG46" i="18"/>
  <c r="AS46" i="18"/>
  <c r="J46" i="18"/>
  <c r="V46" i="18"/>
  <c r="AH46" i="18"/>
  <c r="AT46" i="18"/>
  <c r="K46" i="18"/>
  <c r="W46" i="18"/>
  <c r="AI46" i="18"/>
  <c r="AU46" i="18"/>
  <c r="L46" i="18"/>
  <c r="X46" i="18"/>
  <c r="AJ46" i="18"/>
  <c r="AV46" i="18"/>
  <c r="M46" i="18"/>
  <c r="Y46" i="18"/>
  <c r="AK46" i="18"/>
  <c r="AW46" i="18"/>
  <c r="N46" i="18"/>
  <c r="Z46" i="18"/>
  <c r="AL46" i="18"/>
  <c r="C46" i="18"/>
  <c r="O46" i="18"/>
  <c r="AA46" i="18"/>
  <c r="AM46" i="18"/>
  <c r="D46" i="18"/>
  <c r="P46" i="18"/>
  <c r="AB46" i="18"/>
  <c r="AN46" i="18"/>
  <c r="E46" i="18"/>
  <c r="Q46" i="18"/>
  <c r="AC46" i="18"/>
  <c r="AO46" i="18"/>
  <c r="F46" i="18"/>
  <c r="R46" i="18"/>
  <c r="AD46" i="18"/>
  <c r="AP46" i="18"/>
  <c r="G46" i="18"/>
  <c r="S46" i="18"/>
  <c r="AE46" i="18"/>
  <c r="AQ46" i="18"/>
  <c r="H46" i="18"/>
  <c r="T46" i="18"/>
  <c r="AF46" i="18"/>
  <c r="AR46" i="18"/>
  <c r="F43" i="18"/>
  <c r="R43" i="18"/>
  <c r="AD43" i="18"/>
  <c r="AP43" i="18"/>
  <c r="G43" i="18"/>
  <c r="S43" i="18"/>
  <c r="AE43" i="18"/>
  <c r="AQ43" i="18"/>
  <c r="H43" i="18"/>
  <c r="T43" i="18"/>
  <c r="AF43" i="18"/>
  <c r="AR43" i="18"/>
  <c r="I43" i="18"/>
  <c r="U43" i="18"/>
  <c r="AG43" i="18"/>
  <c r="AS43" i="18"/>
  <c r="J43" i="18"/>
  <c r="V43" i="18"/>
  <c r="AH43" i="18"/>
  <c r="AT43" i="18"/>
  <c r="K43" i="18"/>
  <c r="W43" i="18"/>
  <c r="AI43" i="18"/>
  <c r="AU43" i="18"/>
  <c r="L43" i="18"/>
  <c r="X43" i="18"/>
  <c r="AJ43" i="18"/>
  <c r="AV43" i="18"/>
  <c r="M43" i="18"/>
  <c r="Y43" i="18"/>
  <c r="AK43" i="18"/>
  <c r="AW43" i="18"/>
  <c r="N43" i="18"/>
  <c r="Z43" i="18"/>
  <c r="AL43" i="18"/>
  <c r="C43" i="18"/>
  <c r="O43" i="18"/>
  <c r="AA43" i="18"/>
  <c r="AM43" i="18"/>
  <c r="D43" i="18"/>
  <c r="P43" i="18"/>
  <c r="AB43" i="18"/>
  <c r="AN43" i="18"/>
  <c r="E43" i="18"/>
  <c r="Q43" i="18"/>
  <c r="AC43" i="18"/>
  <c r="AO43" i="18"/>
  <c r="F31" i="18"/>
  <c r="R31" i="18"/>
  <c r="AD31" i="18"/>
  <c r="AP31" i="18"/>
  <c r="G31" i="18"/>
  <c r="S31" i="18"/>
  <c r="AE31" i="18"/>
  <c r="AQ31" i="18"/>
  <c r="H31" i="18"/>
  <c r="T31" i="18"/>
  <c r="AF31" i="18"/>
  <c r="AR31" i="18"/>
  <c r="I31" i="18"/>
  <c r="U31" i="18"/>
  <c r="AG31" i="18"/>
  <c r="AS31" i="18"/>
  <c r="J31" i="18"/>
  <c r="V31" i="18"/>
  <c r="AH31" i="18"/>
  <c r="AT31" i="18"/>
  <c r="K31" i="18"/>
  <c r="W31" i="18"/>
  <c r="AI31" i="18"/>
  <c r="AU31" i="18"/>
  <c r="L31" i="18"/>
  <c r="X31" i="18"/>
  <c r="AJ31" i="18"/>
  <c r="AV31" i="18"/>
  <c r="M31" i="18"/>
  <c r="Y31" i="18"/>
  <c r="AK31" i="18"/>
  <c r="AW31" i="18"/>
  <c r="N31" i="18"/>
  <c r="Z31" i="18"/>
  <c r="AL31" i="18"/>
  <c r="C31" i="18"/>
  <c r="O31" i="18"/>
  <c r="AA31" i="18"/>
  <c r="AM31" i="18"/>
  <c r="D31" i="18"/>
  <c r="P31" i="18"/>
  <c r="AB31" i="18"/>
  <c r="AN31" i="18"/>
  <c r="E31" i="18"/>
  <c r="Q31" i="18"/>
  <c r="AC31" i="18"/>
  <c r="AO31" i="18"/>
  <c r="C19" i="18"/>
  <c r="O19" i="18"/>
  <c r="AA19" i="18"/>
  <c r="AM19" i="18"/>
  <c r="D19" i="18"/>
  <c r="P19" i="18"/>
  <c r="AB19" i="18"/>
  <c r="AN19" i="18"/>
  <c r="E19" i="18"/>
  <c r="Q19" i="18"/>
  <c r="AC19" i="18"/>
  <c r="AO19" i="18"/>
  <c r="F19" i="18"/>
  <c r="R19" i="18"/>
  <c r="AD19" i="18"/>
  <c r="AP19" i="18"/>
  <c r="G19" i="18"/>
  <c r="S19" i="18"/>
  <c r="AE19" i="18"/>
  <c r="AQ19" i="18"/>
  <c r="H19" i="18"/>
  <c r="T19" i="18"/>
  <c r="AF19" i="18"/>
  <c r="AR19" i="18"/>
  <c r="I19" i="18"/>
  <c r="U19" i="18"/>
  <c r="AG19" i="18"/>
  <c r="AS19" i="18"/>
  <c r="J19" i="18"/>
  <c r="V19" i="18"/>
  <c r="AH19" i="18"/>
  <c r="AT19" i="18"/>
  <c r="K19" i="18"/>
  <c r="W19" i="18"/>
  <c r="AI19" i="18"/>
  <c r="AU19" i="18"/>
  <c r="L19" i="18"/>
  <c r="X19" i="18"/>
  <c r="AJ19" i="18"/>
  <c r="AV19" i="18"/>
  <c r="M19" i="18"/>
  <c r="Y19" i="18"/>
  <c r="AK19" i="18"/>
  <c r="AW19" i="18"/>
  <c r="N19" i="18"/>
  <c r="Z19" i="18"/>
  <c r="AL19" i="18"/>
  <c r="J47" i="18"/>
  <c r="V47" i="18"/>
  <c r="AH47" i="18"/>
  <c r="AT47" i="18"/>
  <c r="K47" i="18"/>
  <c r="W47" i="18"/>
  <c r="AI47" i="18"/>
  <c r="AU47" i="18"/>
  <c r="L47" i="18"/>
  <c r="X47" i="18"/>
  <c r="AJ47" i="18"/>
  <c r="AV47" i="18"/>
  <c r="M47" i="18"/>
  <c r="Y47" i="18"/>
  <c r="AK47" i="18"/>
  <c r="AW47" i="18"/>
  <c r="N47" i="18"/>
  <c r="Z47" i="18"/>
  <c r="AL47" i="18"/>
  <c r="C47" i="18"/>
  <c r="O47" i="18"/>
  <c r="AA47" i="18"/>
  <c r="AM47" i="18"/>
  <c r="D47" i="18"/>
  <c r="P47" i="18"/>
  <c r="AB47" i="18"/>
  <c r="AN47" i="18"/>
  <c r="E47" i="18"/>
  <c r="Q47" i="18"/>
  <c r="AC47" i="18"/>
  <c r="AO47" i="18"/>
  <c r="F47" i="18"/>
  <c r="R47" i="18"/>
  <c r="AD47" i="18"/>
  <c r="AP47" i="18"/>
  <c r="G47" i="18"/>
  <c r="S47" i="18"/>
  <c r="AE47" i="18"/>
  <c r="AQ47" i="18"/>
  <c r="H47" i="18"/>
  <c r="T47" i="18"/>
  <c r="AF47" i="18"/>
  <c r="AR47" i="18"/>
  <c r="I47" i="18"/>
  <c r="U47" i="18"/>
  <c r="AG47" i="18"/>
  <c r="AS47" i="18"/>
  <c r="E42" i="18"/>
  <c r="Q42" i="18"/>
  <c r="AC42" i="18"/>
  <c r="AO42" i="18"/>
  <c r="F42" i="18"/>
  <c r="R42" i="18"/>
  <c r="AD42" i="18"/>
  <c r="AP42" i="18"/>
  <c r="G42" i="18"/>
  <c r="S42" i="18"/>
  <c r="AE42" i="18"/>
  <c r="AQ42" i="18"/>
  <c r="H42" i="18"/>
  <c r="T42" i="18"/>
  <c r="AF42" i="18"/>
  <c r="AR42" i="18"/>
  <c r="I42" i="18"/>
  <c r="U42" i="18"/>
  <c r="AG42" i="18"/>
  <c r="AS42" i="18"/>
  <c r="J42" i="18"/>
  <c r="V42" i="18"/>
  <c r="AH42" i="18"/>
  <c r="AT42" i="18"/>
  <c r="K42" i="18"/>
  <c r="W42" i="18"/>
  <c r="AI42" i="18"/>
  <c r="AU42" i="18"/>
  <c r="L42" i="18"/>
  <c r="X42" i="18"/>
  <c r="AJ42" i="18"/>
  <c r="AV42" i="18"/>
  <c r="M42" i="18"/>
  <c r="Y42" i="18"/>
  <c r="AK42" i="18"/>
  <c r="AW42" i="18"/>
  <c r="N42" i="18"/>
  <c r="Z42" i="18"/>
  <c r="AL42" i="18"/>
  <c r="C42" i="18"/>
  <c r="O42" i="18"/>
  <c r="AA42" i="18"/>
  <c r="AM42" i="18"/>
  <c r="D42" i="18"/>
  <c r="P42" i="18"/>
  <c r="AB42" i="18"/>
  <c r="AN42" i="18"/>
  <c r="E30" i="18"/>
  <c r="Q30" i="18"/>
  <c r="AC30" i="18"/>
  <c r="AO30" i="18"/>
  <c r="F30" i="18"/>
  <c r="R30" i="18"/>
  <c r="AD30" i="18"/>
  <c r="AP30" i="18"/>
  <c r="G30" i="18"/>
  <c r="S30" i="18"/>
  <c r="AE30" i="18"/>
  <c r="AQ30" i="18"/>
  <c r="H30" i="18"/>
  <c r="T30" i="18"/>
  <c r="AF30" i="18"/>
  <c r="AR30" i="18"/>
  <c r="I30" i="18"/>
  <c r="U30" i="18"/>
  <c r="AG30" i="18"/>
  <c r="AS30" i="18"/>
  <c r="J30" i="18"/>
  <c r="V30" i="18"/>
  <c r="AH30" i="18"/>
  <c r="AT30" i="18"/>
  <c r="K30" i="18"/>
  <c r="W30" i="18"/>
  <c r="AI30" i="18"/>
  <c r="AU30" i="18"/>
  <c r="L30" i="18"/>
  <c r="X30" i="18"/>
  <c r="AJ30" i="18"/>
  <c r="AV30" i="18"/>
  <c r="M30" i="18"/>
  <c r="Y30" i="18"/>
  <c r="AK30" i="18"/>
  <c r="AW30" i="18"/>
  <c r="N30" i="18"/>
  <c r="Z30" i="18"/>
  <c r="AL30" i="18"/>
  <c r="C30" i="18"/>
  <c r="O30" i="18"/>
  <c r="AA30" i="18"/>
  <c r="AM30" i="18"/>
  <c r="D30" i="18"/>
  <c r="P30" i="18"/>
  <c r="AB30" i="18"/>
  <c r="AN30" i="18"/>
  <c r="N18" i="18"/>
  <c r="Z18" i="18"/>
  <c r="AL18" i="18"/>
  <c r="C18" i="18"/>
  <c r="O18" i="18"/>
  <c r="AA18" i="18"/>
  <c r="AM18" i="18"/>
  <c r="D18" i="18"/>
  <c r="P18" i="18"/>
  <c r="AB18" i="18"/>
  <c r="AN18" i="18"/>
  <c r="E18" i="18"/>
  <c r="Q18" i="18"/>
  <c r="AC18" i="18"/>
  <c r="AO18" i="18"/>
  <c r="F18" i="18"/>
  <c r="R18" i="18"/>
  <c r="AD18" i="18"/>
  <c r="AP18" i="18"/>
  <c r="G18" i="18"/>
  <c r="S18" i="18"/>
  <c r="AE18" i="18"/>
  <c r="AQ18" i="18"/>
  <c r="H18" i="18"/>
  <c r="T18" i="18"/>
  <c r="AF18" i="18"/>
  <c r="AR18" i="18"/>
  <c r="I18" i="18"/>
  <c r="U18" i="18"/>
  <c r="AG18" i="18"/>
  <c r="AS18" i="18"/>
  <c r="J18" i="18"/>
  <c r="V18" i="18"/>
  <c r="AH18" i="18"/>
  <c r="AT18" i="18"/>
  <c r="K18" i="18"/>
  <c r="W18" i="18"/>
  <c r="AI18" i="18"/>
  <c r="AU18" i="18"/>
  <c r="L18" i="18"/>
  <c r="X18" i="18"/>
  <c r="AJ18" i="18"/>
  <c r="AV18" i="18"/>
  <c r="M18" i="18"/>
  <c r="Y18" i="18"/>
  <c r="AK18" i="18"/>
  <c r="AW18" i="18"/>
  <c r="J35" i="18"/>
  <c r="V35" i="18"/>
  <c r="AH35" i="18"/>
  <c r="AT35" i="18"/>
  <c r="K35" i="18"/>
  <c r="W35" i="18"/>
  <c r="AI35" i="18"/>
  <c r="AU35" i="18"/>
  <c r="L35" i="18"/>
  <c r="X35" i="18"/>
  <c r="AJ35" i="18"/>
  <c r="AV35" i="18"/>
  <c r="M35" i="18"/>
  <c r="Y35" i="18"/>
  <c r="AK35" i="18"/>
  <c r="AW35" i="18"/>
  <c r="N35" i="18"/>
  <c r="Z35" i="18"/>
  <c r="AL35" i="18"/>
  <c r="C35" i="18"/>
  <c r="O35" i="18"/>
  <c r="AA35" i="18"/>
  <c r="AM35" i="18"/>
  <c r="D35" i="18"/>
  <c r="P35" i="18"/>
  <c r="AB35" i="18"/>
  <c r="AN35" i="18"/>
  <c r="E35" i="18"/>
  <c r="Q35" i="18"/>
  <c r="AC35" i="18"/>
  <c r="AO35" i="18"/>
  <c r="F35" i="18"/>
  <c r="R35" i="18"/>
  <c r="AD35" i="18"/>
  <c r="AP35" i="18"/>
  <c r="G35" i="18"/>
  <c r="S35" i="18"/>
  <c r="AE35" i="18"/>
  <c r="AQ35" i="18"/>
  <c r="H35" i="18"/>
  <c r="T35" i="18"/>
  <c r="AF35" i="18"/>
  <c r="AR35" i="18"/>
  <c r="I35" i="18"/>
  <c r="U35" i="18"/>
  <c r="AG35" i="18"/>
  <c r="AS35" i="18"/>
  <c r="G32" i="18"/>
  <c r="S32" i="18"/>
  <c r="AE32" i="18"/>
  <c r="AQ32" i="18"/>
  <c r="H32" i="18"/>
  <c r="T32" i="18"/>
  <c r="AF32" i="18"/>
  <c r="AR32" i="18"/>
  <c r="I32" i="18"/>
  <c r="U32" i="18"/>
  <c r="AG32" i="18"/>
  <c r="AS32" i="18"/>
  <c r="J32" i="18"/>
  <c r="V32" i="18"/>
  <c r="AH32" i="18"/>
  <c r="AT32" i="18"/>
  <c r="K32" i="18"/>
  <c r="W32" i="18"/>
  <c r="AI32" i="18"/>
  <c r="AU32" i="18"/>
  <c r="L32" i="18"/>
  <c r="X32" i="18"/>
  <c r="AJ32" i="18"/>
  <c r="AV32" i="18"/>
  <c r="M32" i="18"/>
  <c r="Y32" i="18"/>
  <c r="AK32" i="18"/>
  <c r="AW32" i="18"/>
  <c r="N32" i="18"/>
  <c r="Z32" i="18"/>
  <c r="AL32" i="18"/>
  <c r="C32" i="18"/>
  <c r="O32" i="18"/>
  <c r="AA32" i="18"/>
  <c r="AM32" i="18"/>
  <c r="D32" i="18"/>
  <c r="P32" i="18"/>
  <c r="AB32" i="18"/>
  <c r="AN32" i="18"/>
  <c r="E32" i="18"/>
  <c r="Q32" i="18"/>
  <c r="AC32" i="18"/>
  <c r="AO32" i="18"/>
  <c r="F32" i="18"/>
  <c r="R32" i="18"/>
  <c r="AD32" i="18"/>
  <c r="AP32" i="18"/>
  <c r="M29" i="18"/>
  <c r="N29" i="18"/>
  <c r="Z29" i="18"/>
  <c r="C29" i="18"/>
  <c r="O29" i="18"/>
  <c r="D29" i="18"/>
  <c r="P29" i="18"/>
  <c r="E29" i="18"/>
  <c r="Q29" i="18"/>
  <c r="AC29" i="18"/>
  <c r="F29" i="18"/>
  <c r="R29" i="18"/>
  <c r="G29" i="18"/>
  <c r="S29" i="18"/>
  <c r="H29" i="18"/>
  <c r="T29" i="18"/>
  <c r="I29" i="18"/>
  <c r="U29" i="18"/>
  <c r="J29" i="18"/>
  <c r="V29" i="18"/>
  <c r="K29" i="18"/>
  <c r="W29" i="18"/>
  <c r="L29" i="18"/>
  <c r="X29" i="18"/>
  <c r="AA29" i="18"/>
  <c r="AN29" i="18"/>
  <c r="AB29" i="18"/>
  <c r="AO29" i="18"/>
  <c r="AD29" i="18"/>
  <c r="AP29" i="18"/>
  <c r="AE29" i="18"/>
  <c r="AQ29" i="18"/>
  <c r="AF29" i="18"/>
  <c r="AR29" i="18"/>
  <c r="AG29" i="18"/>
  <c r="AS29" i="18"/>
  <c r="AH29" i="18"/>
  <c r="AT29" i="18"/>
  <c r="AI29" i="18"/>
  <c r="AU29" i="18"/>
  <c r="AJ29" i="18"/>
  <c r="AV29" i="18"/>
  <c r="AK29" i="18"/>
  <c r="AW29" i="18"/>
  <c r="AL29" i="18"/>
  <c r="Y29" i="18"/>
  <c r="AM29" i="18"/>
  <c r="M17" i="18"/>
  <c r="Y17" i="18"/>
  <c r="AK17" i="18"/>
  <c r="AW17" i="18"/>
  <c r="N17" i="18"/>
  <c r="Z17" i="18"/>
  <c r="AL17" i="18"/>
  <c r="C17" i="18"/>
  <c r="O17" i="18"/>
  <c r="AA17" i="18"/>
  <c r="AM17" i="18"/>
  <c r="D17" i="18"/>
  <c r="P17" i="18"/>
  <c r="AB17" i="18"/>
  <c r="AN17" i="18"/>
  <c r="E17" i="18"/>
  <c r="Q17" i="18"/>
  <c r="AC17" i="18"/>
  <c r="AO17" i="18"/>
  <c r="F17" i="18"/>
  <c r="R17" i="18"/>
  <c r="AD17" i="18"/>
  <c r="AP17" i="18"/>
  <c r="G17" i="18"/>
  <c r="S17" i="18"/>
  <c r="AE17" i="18"/>
  <c r="AQ17" i="18"/>
  <c r="H17" i="18"/>
  <c r="T17" i="18"/>
  <c r="AF17" i="18"/>
  <c r="AR17" i="18"/>
  <c r="I17" i="18"/>
  <c r="U17" i="18"/>
  <c r="AG17" i="18"/>
  <c r="AS17" i="18"/>
  <c r="J17" i="18"/>
  <c r="V17" i="18"/>
  <c r="AH17" i="18"/>
  <c r="AT17" i="18"/>
  <c r="K17" i="18"/>
  <c r="W17" i="18"/>
  <c r="AI17" i="18"/>
  <c r="AU17" i="18"/>
  <c r="L17" i="18"/>
  <c r="X17" i="18"/>
  <c r="AJ17" i="18"/>
  <c r="AV17" i="18"/>
  <c r="K48" i="18"/>
  <c r="W48" i="18"/>
  <c r="AI48" i="18"/>
  <c r="AU48" i="18"/>
  <c r="L48" i="18"/>
  <c r="X48" i="18"/>
  <c r="AJ48" i="18"/>
  <c r="AV48" i="18"/>
  <c r="M48" i="18"/>
  <c r="Y48" i="18"/>
  <c r="AK48" i="18"/>
  <c r="AW48" i="18"/>
  <c r="N48" i="18"/>
  <c r="Z48" i="18"/>
  <c r="AL48" i="18"/>
  <c r="C48" i="18"/>
  <c r="O48" i="18"/>
  <c r="AA48" i="18"/>
  <c r="AM48" i="18"/>
  <c r="D48" i="18"/>
  <c r="P48" i="18"/>
  <c r="AB48" i="18"/>
  <c r="AN48" i="18"/>
  <c r="E48" i="18"/>
  <c r="Q48" i="18"/>
  <c r="AC48" i="18"/>
  <c r="AO48" i="18"/>
  <c r="F48" i="18"/>
  <c r="R48" i="18"/>
  <c r="AD48" i="18"/>
  <c r="AP48" i="18"/>
  <c r="G48" i="18"/>
  <c r="S48" i="18"/>
  <c r="AE48" i="18"/>
  <c r="AQ48" i="18"/>
  <c r="H48" i="18"/>
  <c r="T48" i="18"/>
  <c r="AF48" i="18"/>
  <c r="AR48" i="18"/>
  <c r="I48" i="18"/>
  <c r="U48" i="18"/>
  <c r="AG48" i="18"/>
  <c r="AS48" i="18"/>
  <c r="J48" i="18"/>
  <c r="V48" i="18"/>
  <c r="AH48" i="18"/>
  <c r="AT48" i="18"/>
  <c r="G44" i="18"/>
  <c r="S44" i="18"/>
  <c r="AE44" i="18"/>
  <c r="AQ44" i="18"/>
  <c r="H44" i="18"/>
  <c r="T44" i="18"/>
  <c r="AF44" i="18"/>
  <c r="AR44" i="18"/>
  <c r="I44" i="18"/>
  <c r="U44" i="18"/>
  <c r="AG44" i="18"/>
  <c r="AS44" i="18"/>
  <c r="J44" i="18"/>
  <c r="V44" i="18"/>
  <c r="AH44" i="18"/>
  <c r="AT44" i="18"/>
  <c r="K44" i="18"/>
  <c r="W44" i="18"/>
  <c r="AI44" i="18"/>
  <c r="AU44" i="18"/>
  <c r="L44" i="18"/>
  <c r="X44" i="18"/>
  <c r="AJ44" i="18"/>
  <c r="AV44" i="18"/>
  <c r="M44" i="18"/>
  <c r="Y44" i="18"/>
  <c r="AK44" i="18"/>
  <c r="AW44" i="18"/>
  <c r="N44" i="18"/>
  <c r="Z44" i="18"/>
  <c r="AL44" i="18"/>
  <c r="C44" i="18"/>
  <c r="O44" i="18"/>
  <c r="AA44" i="18"/>
  <c r="AM44" i="18"/>
  <c r="D44" i="18"/>
  <c r="P44" i="18"/>
  <c r="AB44" i="18"/>
  <c r="AN44" i="18"/>
  <c r="E44" i="18"/>
  <c r="Q44" i="18"/>
  <c r="AC44" i="18"/>
  <c r="AO44" i="18"/>
  <c r="F44" i="18"/>
  <c r="R44" i="18"/>
  <c r="AD44" i="18"/>
  <c r="AP44" i="18"/>
  <c r="D41" i="18"/>
  <c r="P41" i="18"/>
  <c r="AB41" i="18"/>
  <c r="AN41" i="18"/>
  <c r="E41" i="18"/>
  <c r="Q41" i="18"/>
  <c r="AC41" i="18"/>
  <c r="AO41" i="18"/>
  <c r="F41" i="18"/>
  <c r="R41" i="18"/>
  <c r="AD41" i="18"/>
  <c r="AP41" i="18"/>
  <c r="G41" i="18"/>
  <c r="S41" i="18"/>
  <c r="AE41" i="18"/>
  <c r="AQ41" i="18"/>
  <c r="H41" i="18"/>
  <c r="T41" i="18"/>
  <c r="AF41" i="18"/>
  <c r="AR41" i="18"/>
  <c r="I41" i="18"/>
  <c r="U41" i="18"/>
  <c r="AG41" i="18"/>
  <c r="AS41" i="18"/>
  <c r="J41" i="18"/>
  <c r="V41" i="18"/>
  <c r="AH41" i="18"/>
  <c r="AT41" i="18"/>
  <c r="K41" i="18"/>
  <c r="W41" i="18"/>
  <c r="AI41" i="18"/>
  <c r="AU41" i="18"/>
  <c r="L41" i="18"/>
  <c r="X41" i="18"/>
  <c r="AJ41" i="18"/>
  <c r="AV41" i="18"/>
  <c r="M41" i="18"/>
  <c r="Y41" i="18"/>
  <c r="AK41" i="18"/>
  <c r="AW41" i="18"/>
  <c r="N41" i="18"/>
  <c r="Z41" i="18"/>
  <c r="AL41" i="18"/>
  <c r="C41" i="18"/>
  <c r="O41" i="18"/>
  <c r="AA41" i="18"/>
  <c r="AM41" i="18"/>
  <c r="C40" i="18"/>
  <c r="O40" i="18"/>
  <c r="AA40" i="18"/>
  <c r="AM40" i="18"/>
  <c r="D40" i="18"/>
  <c r="P40" i="18"/>
  <c r="AB40" i="18"/>
  <c r="AN40" i="18"/>
  <c r="E40" i="18"/>
  <c r="Q40" i="18"/>
  <c r="AC40" i="18"/>
  <c r="AO40" i="18"/>
  <c r="F40" i="18"/>
  <c r="R40" i="18"/>
  <c r="AD40" i="18"/>
  <c r="AP40" i="18"/>
  <c r="G40" i="18"/>
  <c r="S40" i="18"/>
  <c r="AE40" i="18"/>
  <c r="AQ40" i="18"/>
  <c r="H40" i="18"/>
  <c r="T40" i="18"/>
  <c r="AF40" i="18"/>
  <c r="AR40" i="18"/>
  <c r="I40" i="18"/>
  <c r="U40" i="18"/>
  <c r="AG40" i="18"/>
  <c r="AS40" i="18"/>
  <c r="J40" i="18"/>
  <c r="V40" i="18"/>
  <c r="AH40" i="18"/>
  <c r="AT40" i="18"/>
  <c r="K40" i="18"/>
  <c r="W40" i="18"/>
  <c r="AI40" i="18"/>
  <c r="AU40" i="18"/>
  <c r="L40" i="18"/>
  <c r="X40" i="18"/>
  <c r="AJ40" i="18"/>
  <c r="AV40" i="18"/>
  <c r="M40" i="18"/>
  <c r="Y40" i="18"/>
  <c r="AK40" i="18"/>
  <c r="AW40" i="18"/>
  <c r="N40" i="18"/>
  <c r="Z40" i="18"/>
  <c r="AL40" i="18"/>
  <c r="L28" i="18"/>
  <c r="X28" i="18"/>
  <c r="AJ28" i="18"/>
  <c r="AV28" i="18"/>
  <c r="M28" i="18"/>
  <c r="Y28" i="18"/>
  <c r="AK28" i="18"/>
  <c r="AW28" i="18"/>
  <c r="N28" i="18"/>
  <c r="Z28" i="18"/>
  <c r="AL28" i="18"/>
  <c r="C28" i="18"/>
  <c r="O28" i="18"/>
  <c r="AA28" i="18"/>
  <c r="AM28" i="18"/>
  <c r="D28" i="18"/>
  <c r="P28" i="18"/>
  <c r="AB28" i="18"/>
  <c r="AN28" i="18"/>
  <c r="E28" i="18"/>
  <c r="Q28" i="18"/>
  <c r="AC28" i="18"/>
  <c r="AO28" i="18"/>
  <c r="F28" i="18"/>
  <c r="R28" i="18"/>
  <c r="AD28" i="18"/>
  <c r="AP28" i="18"/>
  <c r="G28" i="18"/>
  <c r="S28" i="18"/>
  <c r="AE28" i="18"/>
  <c r="AQ28" i="18"/>
  <c r="H28" i="18"/>
  <c r="T28" i="18"/>
  <c r="AF28" i="18"/>
  <c r="AR28" i="18"/>
  <c r="I28" i="18"/>
  <c r="U28" i="18"/>
  <c r="AG28" i="18"/>
  <c r="AS28" i="18"/>
  <c r="J28" i="18"/>
  <c r="V28" i="18"/>
  <c r="AH28" i="18"/>
  <c r="AT28" i="18"/>
  <c r="K28" i="18"/>
  <c r="W28" i="18"/>
  <c r="AI28" i="18"/>
  <c r="AU28" i="18"/>
  <c r="L16" i="18"/>
  <c r="X16" i="18"/>
  <c r="AJ16" i="18"/>
  <c r="AV16" i="18"/>
  <c r="M16" i="18"/>
  <c r="Y16" i="18"/>
  <c r="AK16" i="18"/>
  <c r="AW16" i="18"/>
  <c r="N16" i="18"/>
  <c r="Z16" i="18"/>
  <c r="AL16" i="18"/>
  <c r="C16" i="18"/>
  <c r="O16" i="18"/>
  <c r="AA16" i="18"/>
  <c r="AM16" i="18"/>
  <c r="D16" i="18"/>
  <c r="P16" i="18"/>
  <c r="AB16" i="18"/>
  <c r="AN16" i="18"/>
  <c r="E16" i="18"/>
  <c r="Q16" i="18"/>
  <c r="AC16" i="18"/>
  <c r="AO16" i="18"/>
  <c r="F16" i="18"/>
  <c r="R16" i="18"/>
  <c r="AD16" i="18"/>
  <c r="AP16" i="18"/>
  <c r="G16" i="18"/>
  <c r="S16" i="18"/>
  <c r="AE16" i="18"/>
  <c r="AQ16" i="18"/>
  <c r="H16" i="18"/>
  <c r="T16" i="18"/>
  <c r="AF16" i="18"/>
  <c r="AR16" i="18"/>
  <c r="I16" i="18"/>
  <c r="U16" i="18"/>
  <c r="AG16" i="18"/>
  <c r="AS16" i="18"/>
  <c r="J16" i="18"/>
  <c r="V16" i="18"/>
  <c r="AH16" i="18"/>
  <c r="AT16" i="18"/>
  <c r="K16" i="18"/>
  <c r="W16" i="18"/>
  <c r="AI16" i="18"/>
  <c r="AU16" i="18"/>
  <c r="H45" i="18"/>
  <c r="T45" i="18"/>
  <c r="AF45" i="18"/>
  <c r="AR45" i="18"/>
  <c r="I45" i="18"/>
  <c r="U45" i="18"/>
  <c r="AG45" i="18"/>
  <c r="AS45" i="18"/>
  <c r="J45" i="18"/>
  <c r="V45" i="18"/>
  <c r="AH45" i="18"/>
  <c r="AT45" i="18"/>
  <c r="K45" i="18"/>
  <c r="W45" i="18"/>
  <c r="AI45" i="18"/>
  <c r="AU45" i="18"/>
  <c r="L45" i="18"/>
  <c r="X45" i="18"/>
  <c r="AJ45" i="18"/>
  <c r="AV45" i="18"/>
  <c r="M45" i="18"/>
  <c r="Y45" i="18"/>
  <c r="AK45" i="18"/>
  <c r="AW45" i="18"/>
  <c r="N45" i="18"/>
  <c r="Z45" i="18"/>
  <c r="AL45" i="18"/>
  <c r="C45" i="18"/>
  <c r="O45" i="18"/>
  <c r="AA45" i="18"/>
  <c r="AM45" i="18"/>
  <c r="D45" i="18"/>
  <c r="P45" i="18"/>
  <c r="AB45" i="18"/>
  <c r="AN45" i="18"/>
  <c r="E45" i="18"/>
  <c r="Q45" i="18"/>
  <c r="AC45" i="18"/>
  <c r="AO45" i="18"/>
  <c r="F45" i="18"/>
  <c r="R45" i="18"/>
  <c r="AD45" i="18"/>
  <c r="AP45" i="18"/>
  <c r="G45" i="18"/>
  <c r="S45" i="18"/>
  <c r="AE45" i="18"/>
  <c r="AQ45" i="18"/>
  <c r="AV7" i="18"/>
  <c r="AJ7" i="18"/>
  <c r="X7" i="18"/>
  <c r="L7" i="18"/>
  <c r="AU7" i="18"/>
  <c r="AI7" i="18"/>
  <c r="W7" i="18"/>
  <c r="K7" i="18"/>
  <c r="AT7" i="18"/>
  <c r="AH7" i="18"/>
  <c r="V7" i="18"/>
  <c r="J7" i="18"/>
  <c r="AS7" i="18"/>
  <c r="AG7" i="18"/>
  <c r="U7" i="18"/>
  <c r="I7" i="18"/>
  <c r="AR7" i="18"/>
  <c r="AF7" i="18"/>
  <c r="T7" i="18"/>
  <c r="H7" i="18"/>
  <c r="AQ7" i="18"/>
  <c r="AE7" i="18"/>
  <c r="S7" i="18"/>
  <c r="G7" i="18"/>
  <c r="AP7" i="18"/>
  <c r="AD7" i="18"/>
  <c r="R7" i="18"/>
  <c r="D7" i="18"/>
  <c r="AO7" i="18"/>
  <c r="AC7" i="18"/>
  <c r="Q7" i="18"/>
  <c r="C7" i="18"/>
  <c r="AN7" i="18"/>
  <c r="AB7" i="18"/>
  <c r="P7" i="18"/>
  <c r="AM7" i="18"/>
  <c r="AA7" i="18"/>
  <c r="O7" i="18"/>
  <c r="AL7" i="18"/>
  <c r="Z7" i="18"/>
  <c r="N7" i="18"/>
  <c r="AW7" i="18"/>
  <c r="AK7" i="18"/>
  <c r="Y7" i="18"/>
  <c r="M7" i="18"/>
  <c r="N39" i="18"/>
  <c r="Z39" i="18"/>
  <c r="AL39" i="18"/>
  <c r="C39" i="18"/>
  <c r="O39" i="18"/>
  <c r="AA39" i="18"/>
  <c r="AM39" i="18"/>
  <c r="D39" i="18"/>
  <c r="P39" i="18"/>
  <c r="AB39" i="18"/>
  <c r="AN39" i="18"/>
  <c r="E39" i="18"/>
  <c r="Q39" i="18"/>
  <c r="AC39" i="18"/>
  <c r="AO39" i="18"/>
  <c r="F39" i="18"/>
  <c r="R39" i="18"/>
  <c r="AD39" i="18"/>
  <c r="AP39" i="18"/>
  <c r="G39" i="18"/>
  <c r="S39" i="18"/>
  <c r="AE39" i="18"/>
  <c r="AQ39" i="18"/>
  <c r="H39" i="18"/>
  <c r="T39" i="18"/>
  <c r="AF39" i="18"/>
  <c r="AR39" i="18"/>
  <c r="I39" i="18"/>
  <c r="U39" i="18"/>
  <c r="AG39" i="18"/>
  <c r="AS39" i="18"/>
  <c r="J39" i="18"/>
  <c r="V39" i="18"/>
  <c r="AH39" i="18"/>
  <c r="AT39" i="18"/>
  <c r="K39" i="18"/>
  <c r="W39" i="18"/>
  <c r="AI39" i="18"/>
  <c r="AU39" i="18"/>
  <c r="L39" i="18"/>
  <c r="X39" i="18"/>
  <c r="AJ39" i="18"/>
  <c r="AV39" i="18"/>
  <c r="M39" i="18"/>
  <c r="Y39" i="18"/>
  <c r="AK39" i="18"/>
  <c r="AW39" i="18"/>
  <c r="K27" i="18"/>
  <c r="W27" i="18"/>
  <c r="AI27" i="18"/>
  <c r="AU27" i="18"/>
  <c r="L27" i="18"/>
  <c r="X27" i="18"/>
  <c r="AJ27" i="18"/>
  <c r="AV27" i="18"/>
  <c r="M27" i="18"/>
  <c r="Y27" i="18"/>
  <c r="AK27" i="18"/>
  <c r="AW27" i="18"/>
  <c r="N27" i="18"/>
  <c r="Z27" i="18"/>
  <c r="AL27" i="18"/>
  <c r="C27" i="18"/>
  <c r="O27" i="18"/>
  <c r="AA27" i="18"/>
  <c r="AM27" i="18"/>
  <c r="D27" i="18"/>
  <c r="P27" i="18"/>
  <c r="AB27" i="18"/>
  <c r="AN27" i="18"/>
  <c r="E27" i="18"/>
  <c r="Q27" i="18"/>
  <c r="AC27" i="18"/>
  <c r="AO27" i="18"/>
  <c r="F27" i="18"/>
  <c r="R27" i="18"/>
  <c r="AD27" i="18"/>
  <c r="AP27" i="18"/>
  <c r="G27" i="18"/>
  <c r="S27" i="18"/>
  <c r="AE27" i="18"/>
  <c r="AQ27" i="18"/>
  <c r="H27" i="18"/>
  <c r="T27" i="18"/>
  <c r="AF27" i="18"/>
  <c r="AR27" i="18"/>
  <c r="I27" i="18"/>
  <c r="U27" i="18"/>
  <c r="AG27" i="18"/>
  <c r="AS27" i="18"/>
  <c r="J27" i="18"/>
  <c r="V27" i="18"/>
  <c r="AH27" i="18"/>
  <c r="AT27" i="18"/>
  <c r="K15" i="18"/>
  <c r="W15" i="18"/>
  <c r="AI15" i="18"/>
  <c r="AU15" i="18"/>
  <c r="L15" i="18"/>
  <c r="X15" i="18"/>
  <c r="AJ15" i="18"/>
  <c r="AV15" i="18"/>
  <c r="M15" i="18"/>
  <c r="Y15" i="18"/>
  <c r="AK15" i="18"/>
  <c r="AW15" i="18"/>
  <c r="N15" i="18"/>
  <c r="Z15" i="18"/>
  <c r="AL15" i="18"/>
  <c r="C15" i="18"/>
  <c r="O15" i="18"/>
  <c r="AA15" i="18"/>
  <c r="AM15" i="18"/>
  <c r="D15" i="18"/>
  <c r="P15" i="18"/>
  <c r="AB15" i="18"/>
  <c r="AN15" i="18"/>
  <c r="E15" i="18"/>
  <c r="Q15" i="18"/>
  <c r="AC15" i="18"/>
  <c r="AO15" i="18"/>
  <c r="F15" i="18"/>
  <c r="R15" i="18"/>
  <c r="AD15" i="18"/>
  <c r="AP15" i="18"/>
  <c r="G15" i="18"/>
  <c r="S15" i="18"/>
  <c r="AE15" i="18"/>
  <c r="AQ15" i="18"/>
  <c r="H15" i="18"/>
  <c r="T15" i="18"/>
  <c r="AF15" i="18"/>
  <c r="AR15" i="18"/>
  <c r="I15" i="18"/>
  <c r="U15" i="18"/>
  <c r="AG15" i="18"/>
  <c r="AS15" i="18"/>
  <c r="J15" i="18"/>
  <c r="V15" i="18"/>
  <c r="AH15" i="18"/>
  <c r="AT15" i="18"/>
  <c r="G23" i="18"/>
  <c r="S23" i="18"/>
  <c r="AE23" i="18"/>
  <c r="AQ23" i="18"/>
  <c r="H23" i="18"/>
  <c r="T23" i="18"/>
  <c r="AF23" i="18"/>
  <c r="AR23" i="18"/>
  <c r="I23" i="18"/>
  <c r="U23" i="18"/>
  <c r="AG23" i="18"/>
  <c r="AS23" i="18"/>
  <c r="J23" i="18"/>
  <c r="V23" i="18"/>
  <c r="AH23" i="18"/>
  <c r="AT23" i="18"/>
  <c r="K23" i="18"/>
  <c r="W23" i="18"/>
  <c r="AI23" i="18"/>
  <c r="AU23" i="18"/>
  <c r="L23" i="18"/>
  <c r="X23" i="18"/>
  <c r="AJ23" i="18"/>
  <c r="AV23" i="18"/>
  <c r="M23" i="18"/>
  <c r="Y23" i="18"/>
  <c r="AK23" i="18"/>
  <c r="AW23" i="18"/>
  <c r="N23" i="18"/>
  <c r="Z23" i="18"/>
  <c r="AL23" i="18"/>
  <c r="C23" i="18"/>
  <c r="O23" i="18"/>
  <c r="AA23" i="18"/>
  <c r="AM23" i="18"/>
  <c r="D23" i="18"/>
  <c r="P23" i="18"/>
  <c r="AB23" i="18"/>
  <c r="AN23" i="18"/>
  <c r="E23" i="18"/>
  <c r="Q23" i="18"/>
  <c r="AC23" i="18"/>
  <c r="AO23" i="18"/>
  <c r="F23" i="18"/>
  <c r="R23" i="18"/>
  <c r="AD23" i="18"/>
  <c r="AP23" i="18"/>
  <c r="M50" i="18"/>
  <c r="Y50" i="18"/>
  <c r="AK50" i="18"/>
  <c r="AW50" i="18"/>
  <c r="N50" i="18"/>
  <c r="Z50" i="18"/>
  <c r="AL50" i="18"/>
  <c r="C50" i="18"/>
  <c r="O50" i="18"/>
  <c r="AA50" i="18"/>
  <c r="AM50" i="18"/>
  <c r="D50" i="18"/>
  <c r="P50" i="18"/>
  <c r="AB50" i="18"/>
  <c r="AN50" i="18"/>
  <c r="E50" i="18"/>
  <c r="Q50" i="18"/>
  <c r="AC50" i="18"/>
  <c r="AO50" i="18"/>
  <c r="F50" i="18"/>
  <c r="R50" i="18"/>
  <c r="AD50" i="18"/>
  <c r="AP50" i="18"/>
  <c r="G50" i="18"/>
  <c r="S50" i="18"/>
  <c r="AE50" i="18"/>
  <c r="AQ50" i="18"/>
  <c r="H50" i="18"/>
  <c r="T50" i="18"/>
  <c r="AF50" i="18"/>
  <c r="AR50" i="18"/>
  <c r="I50" i="18"/>
  <c r="U50" i="18"/>
  <c r="AG50" i="18"/>
  <c r="AS50" i="18"/>
  <c r="J50" i="18"/>
  <c r="V50" i="18"/>
  <c r="AH50" i="18"/>
  <c r="AT50" i="18"/>
  <c r="K50" i="18"/>
  <c r="W50" i="18"/>
  <c r="AI50" i="18"/>
  <c r="L50" i="18"/>
  <c r="X50" i="18"/>
  <c r="AJ50" i="18"/>
  <c r="AV50" i="18"/>
  <c r="AU50" i="18"/>
  <c r="M38" i="18"/>
  <c r="Y38" i="18"/>
  <c r="AK38" i="18"/>
  <c r="AW38" i="18"/>
  <c r="N38" i="18"/>
  <c r="Z38" i="18"/>
  <c r="AL38" i="18"/>
  <c r="C38" i="18"/>
  <c r="O38" i="18"/>
  <c r="AA38" i="18"/>
  <c r="AM38" i="18"/>
  <c r="D38" i="18"/>
  <c r="P38" i="18"/>
  <c r="AB38" i="18"/>
  <c r="AN38" i="18"/>
  <c r="E38" i="18"/>
  <c r="Q38" i="18"/>
  <c r="AC38" i="18"/>
  <c r="AO38" i="18"/>
  <c r="F38" i="18"/>
  <c r="R38" i="18"/>
  <c r="AD38" i="18"/>
  <c r="AP38" i="18"/>
  <c r="G38" i="18"/>
  <c r="S38" i="18"/>
  <c r="AE38" i="18"/>
  <c r="AQ38" i="18"/>
  <c r="H38" i="18"/>
  <c r="T38" i="18"/>
  <c r="AF38" i="18"/>
  <c r="AR38" i="18"/>
  <c r="I38" i="18"/>
  <c r="U38" i="18"/>
  <c r="AG38" i="18"/>
  <c r="AS38" i="18"/>
  <c r="J38" i="18"/>
  <c r="V38" i="18"/>
  <c r="AH38" i="18"/>
  <c r="AT38" i="18"/>
  <c r="K38" i="18"/>
  <c r="W38" i="18"/>
  <c r="AI38" i="18"/>
  <c r="AU38" i="18"/>
  <c r="L38" i="18"/>
  <c r="X38" i="18"/>
  <c r="AJ38" i="18"/>
  <c r="AV38" i="18"/>
  <c r="J26" i="18"/>
  <c r="V26" i="18"/>
  <c r="AH26" i="18"/>
  <c r="AT26" i="18"/>
  <c r="K26" i="18"/>
  <c r="W26" i="18"/>
  <c r="AI26" i="18"/>
  <c r="AU26" i="18"/>
  <c r="L26" i="18"/>
  <c r="X26" i="18"/>
  <c r="AJ26" i="18"/>
  <c r="AV26" i="18"/>
  <c r="M26" i="18"/>
  <c r="Y26" i="18"/>
  <c r="AK26" i="18"/>
  <c r="AW26" i="18"/>
  <c r="N26" i="18"/>
  <c r="Z26" i="18"/>
  <c r="AL26" i="18"/>
  <c r="C26" i="18"/>
  <c r="O26" i="18"/>
  <c r="AA26" i="18"/>
  <c r="AM26" i="18"/>
  <c r="D26" i="18"/>
  <c r="P26" i="18"/>
  <c r="AB26" i="18"/>
  <c r="AN26" i="18"/>
  <c r="E26" i="18"/>
  <c r="Q26" i="18"/>
  <c r="AC26" i="18"/>
  <c r="AO26" i="18"/>
  <c r="F26" i="18"/>
  <c r="R26" i="18"/>
  <c r="AD26" i="18"/>
  <c r="AP26" i="18"/>
  <c r="G26" i="18"/>
  <c r="S26" i="18"/>
  <c r="AE26" i="18"/>
  <c r="AQ26" i="18"/>
  <c r="H26" i="18"/>
  <c r="T26" i="18"/>
  <c r="AF26" i="18"/>
  <c r="AR26" i="18"/>
  <c r="I26" i="18"/>
  <c r="U26" i="18"/>
  <c r="AG26" i="18"/>
  <c r="AS26" i="18"/>
  <c r="J14" i="18"/>
  <c r="V14" i="18"/>
  <c r="AH14" i="18"/>
  <c r="AT14" i="18"/>
  <c r="K14" i="18"/>
  <c r="W14" i="18"/>
  <c r="AI14" i="18"/>
  <c r="AU14" i="18"/>
  <c r="L14" i="18"/>
  <c r="X14" i="18"/>
  <c r="AJ14" i="18"/>
  <c r="AV14" i="18"/>
  <c r="M14" i="18"/>
  <c r="Y14" i="18"/>
  <c r="AK14" i="18"/>
  <c r="AW14" i="18"/>
  <c r="N14" i="18"/>
  <c r="Z14" i="18"/>
  <c r="AL14" i="18"/>
  <c r="C14" i="18"/>
  <c r="O14" i="18"/>
  <c r="AA14" i="18"/>
  <c r="AM14" i="18"/>
  <c r="D14" i="18"/>
  <c r="P14" i="18"/>
  <c r="AB14" i="18"/>
  <c r="AN14" i="18"/>
  <c r="E14" i="18"/>
  <c r="Q14" i="18"/>
  <c r="AC14" i="18"/>
  <c r="AO14" i="18"/>
  <c r="F14" i="18"/>
  <c r="R14" i="18"/>
  <c r="AD14" i="18"/>
  <c r="AP14" i="18"/>
  <c r="G14" i="18"/>
  <c r="S14" i="18"/>
  <c r="AE14" i="18"/>
  <c r="AQ14" i="18"/>
  <c r="H14" i="18"/>
  <c r="T14" i="18"/>
  <c r="AF14" i="18"/>
  <c r="AR14" i="18"/>
  <c r="I14" i="18"/>
  <c r="U14" i="18"/>
  <c r="AG14" i="18"/>
  <c r="AS14" i="18"/>
  <c r="F22" i="18"/>
  <c r="R22" i="18"/>
  <c r="AD22" i="18"/>
  <c r="AP22" i="18"/>
  <c r="G22" i="18"/>
  <c r="S22" i="18"/>
  <c r="AE22" i="18"/>
  <c r="AQ22" i="18"/>
  <c r="H22" i="18"/>
  <c r="T22" i="18"/>
  <c r="AF22" i="18"/>
  <c r="AR22" i="18"/>
  <c r="I22" i="18"/>
  <c r="U22" i="18"/>
  <c r="AG22" i="18"/>
  <c r="AS22" i="18"/>
  <c r="J22" i="18"/>
  <c r="V22" i="18"/>
  <c r="AH22" i="18"/>
  <c r="AT22" i="18"/>
  <c r="K22" i="18"/>
  <c r="W22" i="18"/>
  <c r="AI22" i="18"/>
  <c r="AU22" i="18"/>
  <c r="L22" i="18"/>
  <c r="X22" i="18"/>
  <c r="AJ22" i="18"/>
  <c r="AV22" i="18"/>
  <c r="M22" i="18"/>
  <c r="Y22" i="18"/>
  <c r="AK22" i="18"/>
  <c r="AW22" i="18"/>
  <c r="N22" i="18"/>
  <c r="Z22" i="18"/>
  <c r="AL22" i="18"/>
  <c r="C22" i="18"/>
  <c r="O22" i="18"/>
  <c r="AA22" i="18"/>
  <c r="AM22" i="18"/>
  <c r="D22" i="18"/>
  <c r="P22" i="18"/>
  <c r="AB22" i="18"/>
  <c r="AN22" i="18"/>
  <c r="E22" i="18"/>
  <c r="Q22" i="18"/>
  <c r="AC22" i="18"/>
  <c r="AO22" i="18"/>
  <c r="L49" i="18"/>
  <c r="X49" i="18"/>
  <c r="AJ49" i="18"/>
  <c r="AV49" i="18"/>
  <c r="M49" i="18"/>
  <c r="Y49" i="18"/>
  <c r="AK49" i="18"/>
  <c r="AW49" i="18"/>
  <c r="N49" i="18"/>
  <c r="Z49" i="18"/>
  <c r="AL49" i="18"/>
  <c r="C49" i="18"/>
  <c r="O49" i="18"/>
  <c r="AA49" i="18"/>
  <c r="AM49" i="18"/>
  <c r="D49" i="18"/>
  <c r="P49" i="18"/>
  <c r="AB49" i="18"/>
  <c r="AN49" i="18"/>
  <c r="E49" i="18"/>
  <c r="Q49" i="18"/>
  <c r="AC49" i="18"/>
  <c r="AO49" i="18"/>
  <c r="F49" i="18"/>
  <c r="R49" i="18"/>
  <c r="AD49" i="18"/>
  <c r="AP49" i="18"/>
  <c r="G49" i="18"/>
  <c r="S49" i="18"/>
  <c r="AE49" i="18"/>
  <c r="AQ49" i="18"/>
  <c r="H49" i="18"/>
  <c r="T49" i="18"/>
  <c r="AF49" i="18"/>
  <c r="AR49" i="18"/>
  <c r="I49" i="18"/>
  <c r="U49" i="18"/>
  <c r="AG49" i="18"/>
  <c r="AS49" i="18"/>
  <c r="J49" i="18"/>
  <c r="V49" i="18"/>
  <c r="AH49" i="18"/>
  <c r="AT49" i="18"/>
  <c r="K49" i="18"/>
  <c r="W49" i="18"/>
  <c r="AI49" i="18"/>
  <c r="AU49" i="18"/>
  <c r="L37" i="18"/>
  <c r="X37" i="18"/>
  <c r="AJ37" i="18"/>
  <c r="AV37" i="18"/>
  <c r="M37" i="18"/>
  <c r="Y37" i="18"/>
  <c r="AK37" i="18"/>
  <c r="AW37" i="18"/>
  <c r="N37" i="18"/>
  <c r="Z37" i="18"/>
  <c r="AL37" i="18"/>
  <c r="C37" i="18"/>
  <c r="O37" i="18"/>
  <c r="AA37" i="18"/>
  <c r="AM37" i="18"/>
  <c r="D37" i="18"/>
  <c r="P37" i="18"/>
  <c r="AB37" i="18"/>
  <c r="AN37" i="18"/>
  <c r="E37" i="18"/>
  <c r="Q37" i="18"/>
  <c r="AC37" i="18"/>
  <c r="AO37" i="18"/>
  <c r="F37" i="18"/>
  <c r="R37" i="18"/>
  <c r="AD37" i="18"/>
  <c r="AP37" i="18"/>
  <c r="G37" i="18"/>
  <c r="S37" i="18"/>
  <c r="AE37" i="18"/>
  <c r="AQ37" i="18"/>
  <c r="H37" i="18"/>
  <c r="T37" i="18"/>
  <c r="AF37" i="18"/>
  <c r="AR37" i="18"/>
  <c r="I37" i="18"/>
  <c r="U37" i="18"/>
  <c r="AG37" i="18"/>
  <c r="AS37" i="18"/>
  <c r="J37" i="18"/>
  <c r="V37" i="18"/>
  <c r="AH37" i="18"/>
  <c r="AT37" i="18"/>
  <c r="K37" i="18"/>
  <c r="W37" i="18"/>
  <c r="AI37" i="18"/>
  <c r="AU37" i="18"/>
  <c r="I25" i="18"/>
  <c r="U25" i="18"/>
  <c r="AG25" i="18"/>
  <c r="AS25" i="18"/>
  <c r="J25" i="18"/>
  <c r="V25" i="18"/>
  <c r="AH25" i="18"/>
  <c r="AT25" i="18"/>
  <c r="K25" i="18"/>
  <c r="W25" i="18"/>
  <c r="AI25" i="18"/>
  <c r="AU25" i="18"/>
  <c r="L25" i="18"/>
  <c r="X25" i="18"/>
  <c r="AJ25" i="18"/>
  <c r="AV25" i="18"/>
  <c r="M25" i="18"/>
  <c r="Y25" i="18"/>
  <c r="AK25" i="18"/>
  <c r="AW25" i="18"/>
  <c r="N25" i="18"/>
  <c r="Z25" i="18"/>
  <c r="AL25" i="18"/>
  <c r="C25" i="18"/>
  <c r="O25" i="18"/>
  <c r="AA25" i="18"/>
  <c r="AM25" i="18"/>
  <c r="D25" i="18"/>
  <c r="P25" i="18"/>
  <c r="AB25" i="18"/>
  <c r="AN25" i="18"/>
  <c r="E25" i="18"/>
  <c r="Q25" i="18"/>
  <c r="AC25" i="18"/>
  <c r="AO25" i="18"/>
  <c r="F25" i="18"/>
  <c r="R25" i="18"/>
  <c r="AD25" i="18"/>
  <c r="AP25" i="18"/>
  <c r="G25" i="18"/>
  <c r="S25" i="18"/>
  <c r="AE25" i="18"/>
  <c r="AQ25" i="18"/>
  <c r="H25" i="18"/>
  <c r="T25" i="18"/>
  <c r="AF25" i="18"/>
  <c r="AR25" i="18"/>
  <c r="I13" i="18"/>
  <c r="U13" i="18"/>
  <c r="AG13" i="18"/>
  <c r="AS13" i="18"/>
  <c r="J13" i="18"/>
  <c r="V13" i="18"/>
  <c r="AH13" i="18"/>
  <c r="AT13" i="18"/>
  <c r="K13" i="18"/>
  <c r="W13" i="18"/>
  <c r="AI13" i="18"/>
  <c r="AU13" i="18"/>
  <c r="L13" i="18"/>
  <c r="X13" i="18"/>
  <c r="AJ13" i="18"/>
  <c r="AV13" i="18"/>
  <c r="M13" i="18"/>
  <c r="Y13" i="18"/>
  <c r="AK13" i="18"/>
  <c r="AW13" i="18"/>
  <c r="N13" i="18"/>
  <c r="Z13" i="18"/>
  <c r="AL13" i="18"/>
  <c r="C13" i="18"/>
  <c r="O13" i="18"/>
  <c r="AA13" i="18"/>
  <c r="AM13" i="18"/>
  <c r="D13" i="18"/>
  <c r="P13" i="18"/>
  <c r="AB13" i="18"/>
  <c r="AN13" i="18"/>
  <c r="E13" i="18"/>
  <c r="Q13" i="18"/>
  <c r="AC13" i="18"/>
  <c r="AO13" i="18"/>
  <c r="F13" i="18"/>
  <c r="R13" i="18"/>
  <c r="AD13" i="18"/>
  <c r="AP13" i="18"/>
  <c r="G13" i="18"/>
  <c r="S13" i="18"/>
  <c r="AE13" i="18"/>
  <c r="AQ13" i="18"/>
  <c r="H13" i="18"/>
  <c r="T13" i="18"/>
  <c r="AF13" i="18"/>
  <c r="AR13" i="18"/>
  <c r="BA48" i="18"/>
  <c r="BB7" i="18"/>
  <c r="BG8" i="18"/>
  <c r="BE28" i="18"/>
  <c r="BA9" i="18"/>
  <c r="BB9" i="18"/>
  <c r="BE24" i="18"/>
  <c r="BD7" i="18"/>
  <c r="BB16" i="18"/>
  <c r="BG18" i="18"/>
  <c r="AX28" i="18"/>
  <c r="AZ16" i="18"/>
  <c r="BB44" i="18"/>
  <c r="BG11" i="18"/>
  <c r="BE36" i="18"/>
  <c r="AZ28" i="18"/>
  <c r="BA18" i="18"/>
  <c r="BD16" i="18"/>
  <c r="BG12" i="18"/>
  <c r="BD28" i="18"/>
  <c r="BG21" i="18"/>
  <c r="BB28" i="18"/>
  <c r="BB21" i="18"/>
  <c r="BE20" i="18"/>
  <c r="BC18" i="18"/>
  <c r="AY15" i="18"/>
  <c r="AX14" i="18"/>
  <c r="BB11" i="18"/>
  <c r="BB17" i="18"/>
  <c r="AX44" i="18"/>
  <c r="BA36" i="18"/>
  <c r="BD24" i="18"/>
  <c r="BC23" i="18"/>
  <c r="BD44" i="18"/>
  <c r="BG36" i="18"/>
  <c r="BF28" i="18"/>
  <c r="BA28" i="18"/>
  <c r="BG24" i="18"/>
  <c r="AZ24" i="18"/>
  <c r="AY21" i="18"/>
  <c r="BD18" i="18"/>
  <c r="AY18" i="18"/>
  <c r="BE17" i="18"/>
  <c r="AX16" i="18"/>
  <c r="BE16" i="18"/>
  <c r="BC14" i="18"/>
  <c r="BC11" i="18"/>
  <c r="AX11" i="18"/>
  <c r="AZ11" i="18"/>
  <c r="BD11" i="18"/>
  <c r="BA24" i="18"/>
  <c r="BF24" i="18"/>
  <c r="AX18" i="18"/>
  <c r="BB18" i="18"/>
  <c r="BF18" i="18"/>
  <c r="BF11" i="18"/>
  <c r="BA11" i="18"/>
  <c r="AZ14" i="18"/>
  <c r="AY36" i="18"/>
  <c r="BC33" i="18"/>
  <c r="AY28" i="18"/>
  <c r="BC28" i="18"/>
  <c r="BG28" i="18"/>
  <c r="BC24" i="18"/>
  <c r="AZ23" i="18"/>
  <c r="BD22" i="18"/>
  <c r="BE18" i="18"/>
  <c r="AZ18" i="18"/>
  <c r="BG17" i="18"/>
  <c r="BD14" i="18"/>
  <c r="BE11" i="18"/>
  <c r="AY11" i="18"/>
  <c r="BF9" i="18"/>
  <c r="BA22" i="18"/>
  <c r="BE22" i="18"/>
  <c r="AX22" i="18"/>
  <c r="BC22" i="18"/>
  <c r="AZ22" i="18"/>
  <c r="BF22" i="18"/>
  <c r="AY44" i="18"/>
  <c r="BC44" i="18"/>
  <c r="BG44" i="18"/>
  <c r="BA32" i="18"/>
  <c r="BB22" i="18"/>
  <c r="AZ15" i="18"/>
  <c r="BE15" i="18"/>
  <c r="BA15" i="18"/>
  <c r="BD15" i="18"/>
  <c r="BC48" i="18"/>
  <c r="E7" i="18"/>
  <c r="BC49" i="18"/>
  <c r="BA44" i="18"/>
  <c r="AY22" i="18"/>
  <c r="BE19" i="18"/>
  <c r="BC19" i="18"/>
  <c r="BG15" i="18"/>
  <c r="AY48" i="18"/>
  <c r="BG48" i="18"/>
  <c r="BB50" i="18"/>
  <c r="BG49" i="18"/>
  <c r="BF44" i="18"/>
  <c r="AZ20" i="18"/>
  <c r="BB20" i="18"/>
  <c r="F7" i="18"/>
  <c r="AZ7" i="18"/>
  <c r="BE48" i="18"/>
  <c r="BE44" i="18"/>
  <c r="AZ44" i="18"/>
  <c r="BB38" i="18"/>
  <c r="BC36" i="18"/>
  <c r="BG22" i="18"/>
  <c r="AZ19" i="18"/>
  <c r="BC15" i="18"/>
  <c r="AY17" i="18"/>
  <c r="BB14" i="18"/>
  <c r="BG14" i="18"/>
  <c r="AY24" i="18"/>
  <c r="BE23" i="18"/>
  <c r="BE21" i="18"/>
  <c r="BA16" i="18"/>
  <c r="BF16" i="18"/>
  <c r="BF14" i="18"/>
  <c r="AY14" i="18"/>
  <c r="AZ9" i="18"/>
  <c r="BB43" i="18"/>
  <c r="BE40" i="18"/>
  <c r="BE7" i="18"/>
  <c r="BA7" i="18"/>
  <c r="BG7" i="18"/>
  <c r="BC7" i="18"/>
  <c r="AY7" i="18"/>
  <c r="AX7" i="18"/>
  <c r="BF7" i="18"/>
  <c r="AX48" i="18"/>
  <c r="BB48" i="18"/>
  <c r="BF48" i="18"/>
  <c r="AZ48" i="18"/>
  <c r="BD48" i="18"/>
  <c r="BA40" i="18"/>
  <c r="BB39" i="18"/>
  <c r="BG39" i="18"/>
  <c r="BB34" i="18"/>
  <c r="BE32" i="18"/>
  <c r="BC45" i="18"/>
  <c r="AX32" i="18"/>
  <c r="BB32" i="18"/>
  <c r="BF32" i="18"/>
  <c r="AY32" i="18"/>
  <c r="BC32" i="18"/>
  <c r="BG32" i="18"/>
  <c r="AZ32" i="18"/>
  <c r="BD32" i="18"/>
  <c r="BC29" i="18"/>
  <c r="BB27" i="18"/>
  <c r="AX40" i="18"/>
  <c r="BB40" i="18"/>
  <c r="BF40" i="18"/>
  <c r="AY40" i="18"/>
  <c r="BC40" i="18"/>
  <c r="BG40" i="18"/>
  <c r="AZ40" i="18"/>
  <c r="BD40" i="18"/>
  <c r="BF36" i="18"/>
  <c r="BB36" i="18"/>
  <c r="AX36" i="18"/>
  <c r="AY10" i="18"/>
  <c r="BG10" i="18"/>
  <c r="BA10" i="18"/>
  <c r="BB10" i="18"/>
  <c r="BD36" i="18"/>
  <c r="AZ36" i="18"/>
  <c r="BB24" i="18"/>
  <c r="AX24" i="18"/>
  <c r="BA23" i="18"/>
  <c r="BG23" i="18"/>
  <c r="AY23" i="18"/>
  <c r="BD23" i="18"/>
  <c r="BA21" i="18"/>
  <c r="BF21" i="18"/>
  <c r="AX21" i="18"/>
  <c r="BC21" i="18"/>
  <c r="BF13" i="18"/>
  <c r="BF10" i="18"/>
  <c r="BD20" i="18"/>
  <c r="AX20" i="18"/>
  <c r="BD19" i="18"/>
  <c r="AY19" i="18"/>
  <c r="BC17" i="18"/>
  <c r="AX17" i="18"/>
  <c r="AZ12" i="18"/>
  <c r="BE9" i="18"/>
  <c r="BF20" i="18"/>
  <c r="BA20" i="18"/>
  <c r="BG19" i="18"/>
  <c r="BA19" i="18"/>
  <c r="BF17" i="18"/>
  <c r="BA17" i="18"/>
  <c r="AY50" i="18"/>
  <c r="BC50" i="18"/>
  <c r="BG50" i="18"/>
  <c r="AX50" i="18"/>
  <c r="BD50" i="18"/>
  <c r="AZ50" i="18"/>
  <c r="BE50" i="18"/>
  <c r="AY46" i="18"/>
  <c r="BC46" i="18"/>
  <c r="BG46" i="18"/>
  <c r="AX46" i="18"/>
  <c r="BD46" i="18"/>
  <c r="AZ46" i="18"/>
  <c r="BE46" i="18"/>
  <c r="BA46" i="18"/>
  <c r="BF46" i="18"/>
  <c r="AX41" i="18"/>
  <c r="BB41" i="18"/>
  <c r="BF41" i="18"/>
  <c r="AY41" i="18"/>
  <c r="BD41" i="18"/>
  <c r="AZ41" i="18"/>
  <c r="BE41" i="18"/>
  <c r="BA41" i="18"/>
  <c r="BG41" i="18"/>
  <c r="AZ35" i="18"/>
  <c r="BD35" i="18"/>
  <c r="AX35" i="18"/>
  <c r="BC35" i="18"/>
  <c r="AY35" i="18"/>
  <c r="BE35" i="18"/>
  <c r="BA35" i="18"/>
  <c r="BF35" i="18"/>
  <c r="AY30" i="18"/>
  <c r="BC30" i="18"/>
  <c r="BG30" i="18"/>
  <c r="AX30" i="18"/>
  <c r="BD30" i="18"/>
  <c r="AZ30" i="18"/>
  <c r="BE30" i="18"/>
  <c r="BA30" i="18"/>
  <c r="BF30" i="18"/>
  <c r="AX25" i="18"/>
  <c r="BB25" i="18"/>
  <c r="BF25" i="18"/>
  <c r="AY25" i="18"/>
  <c r="BD25" i="18"/>
  <c r="AZ25" i="18"/>
  <c r="BE25" i="18"/>
  <c r="BA25" i="18"/>
  <c r="BG25" i="18"/>
  <c r="AX8" i="18"/>
  <c r="BB8" i="18"/>
  <c r="BF8" i="18"/>
  <c r="AY8" i="18"/>
  <c r="BD8" i="18"/>
  <c r="BA8" i="18"/>
  <c r="BC8" i="18"/>
  <c r="AZ8" i="18"/>
  <c r="BE8" i="18"/>
  <c r="BA50" i="18"/>
  <c r="AZ47" i="18"/>
  <c r="BD47" i="18"/>
  <c r="AX47" i="18"/>
  <c r="BC47" i="18"/>
  <c r="AY47" i="18"/>
  <c r="BE47" i="18"/>
  <c r="BA47" i="18"/>
  <c r="BF47" i="18"/>
  <c r="AY42" i="18"/>
  <c r="BC42" i="18"/>
  <c r="BG42" i="18"/>
  <c r="AX42" i="18"/>
  <c r="BD42" i="18"/>
  <c r="AZ42" i="18"/>
  <c r="BE42" i="18"/>
  <c r="BA42" i="18"/>
  <c r="BF42" i="18"/>
  <c r="AX37" i="18"/>
  <c r="BB37" i="18"/>
  <c r="BF37" i="18"/>
  <c r="AY37" i="18"/>
  <c r="BD37" i="18"/>
  <c r="AZ37" i="18"/>
  <c r="BE37" i="18"/>
  <c r="BA37" i="18"/>
  <c r="BG37" i="18"/>
  <c r="BG35" i="18"/>
  <c r="AZ31" i="18"/>
  <c r="BD31" i="18"/>
  <c r="AX31" i="18"/>
  <c r="BC31" i="18"/>
  <c r="AY31" i="18"/>
  <c r="BE31" i="18"/>
  <c r="BA31" i="18"/>
  <c r="BF31" i="18"/>
  <c r="AY26" i="18"/>
  <c r="BC26" i="18"/>
  <c r="BG26" i="18"/>
  <c r="AX26" i="18"/>
  <c r="BD26" i="18"/>
  <c r="AZ26" i="18"/>
  <c r="BE26" i="18"/>
  <c r="BA26" i="18"/>
  <c r="BF26" i="18"/>
  <c r="AX49" i="18"/>
  <c r="BB49" i="18"/>
  <c r="BF49" i="18"/>
  <c r="AY49" i="18"/>
  <c r="BD49" i="18"/>
  <c r="AZ49" i="18"/>
  <c r="BE49" i="18"/>
  <c r="BG47" i="18"/>
  <c r="BB46" i="18"/>
  <c r="AZ43" i="18"/>
  <c r="BD43" i="18"/>
  <c r="AX43" i="18"/>
  <c r="BC43" i="18"/>
  <c r="AY43" i="18"/>
  <c r="BE43" i="18"/>
  <c r="BA43" i="18"/>
  <c r="BF43" i="18"/>
  <c r="BC41" i="18"/>
  <c r="AY38" i="18"/>
  <c r="BC38" i="18"/>
  <c r="BG38" i="18"/>
  <c r="AX38" i="18"/>
  <c r="BD38" i="18"/>
  <c r="AZ38" i="18"/>
  <c r="BE38" i="18"/>
  <c r="BA38" i="18"/>
  <c r="BF38" i="18"/>
  <c r="BB35" i="18"/>
  <c r="AX33" i="18"/>
  <c r="BB33" i="18"/>
  <c r="BF33" i="18"/>
  <c r="AY33" i="18"/>
  <c r="BD33" i="18"/>
  <c r="AZ33" i="18"/>
  <c r="BE33" i="18"/>
  <c r="BA33" i="18"/>
  <c r="BG33" i="18"/>
  <c r="BG31" i="18"/>
  <c r="BB30" i="18"/>
  <c r="AZ27" i="18"/>
  <c r="BD27" i="18"/>
  <c r="AX27" i="18"/>
  <c r="BC27" i="18"/>
  <c r="AY27" i="18"/>
  <c r="BE27" i="18"/>
  <c r="BA27" i="18"/>
  <c r="BF27" i="18"/>
  <c r="BC25" i="18"/>
  <c r="AY13" i="18"/>
  <c r="BC13" i="18"/>
  <c r="BG13" i="18"/>
  <c r="AX13" i="18"/>
  <c r="BD13" i="18"/>
  <c r="BA13" i="18"/>
  <c r="AZ13" i="18"/>
  <c r="BB13" i="18"/>
  <c r="BE13" i="18"/>
  <c r="BF50" i="18"/>
  <c r="BA49" i="18"/>
  <c r="BB47" i="18"/>
  <c r="AX45" i="18"/>
  <c r="BB45" i="18"/>
  <c r="BF45" i="18"/>
  <c r="AY45" i="18"/>
  <c r="BD45" i="18"/>
  <c r="AZ45" i="18"/>
  <c r="BE45" i="18"/>
  <c r="BA45" i="18"/>
  <c r="BG45" i="18"/>
  <c r="BG43" i="18"/>
  <c r="BB42" i="18"/>
  <c r="AZ39" i="18"/>
  <c r="BD39" i="18"/>
  <c r="AX39" i="18"/>
  <c r="BC39" i="18"/>
  <c r="AY39" i="18"/>
  <c r="BE39" i="18"/>
  <c r="BA39" i="18"/>
  <c r="BF39" i="18"/>
  <c r="BC37" i="18"/>
  <c r="AY34" i="18"/>
  <c r="BC34" i="18"/>
  <c r="BG34" i="18"/>
  <c r="AX34" i="18"/>
  <c r="BD34" i="18"/>
  <c r="AZ34" i="18"/>
  <c r="BE34" i="18"/>
  <c r="BA34" i="18"/>
  <c r="BF34" i="18"/>
  <c r="BB31" i="18"/>
  <c r="AX29" i="18"/>
  <c r="BB29" i="18"/>
  <c r="BF29" i="18"/>
  <c r="AY29" i="18"/>
  <c r="BD29" i="18"/>
  <c r="AZ29" i="18"/>
  <c r="BE29" i="18"/>
  <c r="BA29" i="18"/>
  <c r="BG29" i="18"/>
  <c r="BG27" i="18"/>
  <c r="BB26" i="18"/>
  <c r="AX12" i="18"/>
  <c r="BB12" i="18"/>
  <c r="BF12" i="18"/>
  <c r="AY12" i="18"/>
  <c r="BD12" i="18"/>
  <c r="BC12" i="18"/>
  <c r="BE12" i="18"/>
  <c r="BA12" i="18"/>
  <c r="AZ10" i="18"/>
  <c r="BD10" i="18"/>
  <c r="AX10" i="18"/>
  <c r="BC10" i="18"/>
  <c r="AX23" i="18"/>
  <c r="BB23" i="18"/>
  <c r="BF23" i="18"/>
  <c r="AZ21" i="18"/>
  <c r="BD21" i="18"/>
  <c r="AY20" i="18"/>
  <c r="BC20" i="18"/>
  <c r="BG20" i="18"/>
  <c r="AX19" i="18"/>
  <c r="BB19" i="18"/>
  <c r="BF19" i="18"/>
  <c r="AZ17" i="18"/>
  <c r="BD17" i="18"/>
  <c r="AY16" i="18"/>
  <c r="BC16" i="18"/>
  <c r="BG16" i="18"/>
  <c r="AX15" i="18"/>
  <c r="BB15" i="18"/>
  <c r="BF15" i="18"/>
  <c r="BA14" i="18"/>
  <c r="BE14" i="18"/>
  <c r="BE10" i="18"/>
  <c r="AY9" i="18"/>
  <c r="BC9" i="18"/>
  <c r="BG9" i="18"/>
  <c r="AX9" i="18"/>
  <c r="BD9" i="18"/>
  <c r="BT11" i="16"/>
  <c r="BU11" i="16"/>
  <c r="BV11" i="16"/>
  <c r="BT12" i="16"/>
  <c r="BU12" i="16"/>
  <c r="BV12" i="16"/>
  <c r="BT13" i="16"/>
  <c r="BU13" i="16"/>
  <c r="BV13" i="16"/>
  <c r="BT14" i="16"/>
  <c r="BU14" i="16"/>
  <c r="BV14" i="16"/>
  <c r="BT15" i="16"/>
  <c r="BU15" i="16"/>
  <c r="BV15" i="16"/>
  <c r="BT16" i="16"/>
  <c r="BU16" i="16"/>
  <c r="BV16" i="16"/>
  <c r="BT17" i="16"/>
  <c r="BU17" i="16"/>
  <c r="BV17" i="16"/>
  <c r="BT18" i="16"/>
  <c r="BU18" i="16"/>
  <c r="BV18" i="16"/>
  <c r="BT19" i="16"/>
  <c r="BU19" i="16"/>
  <c r="BV19" i="16"/>
  <c r="BT20" i="16"/>
  <c r="BU20" i="16"/>
  <c r="BV20" i="16"/>
  <c r="BT21" i="16"/>
  <c r="BU21" i="16"/>
  <c r="BV21" i="16"/>
  <c r="BT22" i="16"/>
  <c r="BU22" i="16"/>
  <c r="BV22" i="16"/>
  <c r="BT23" i="16"/>
  <c r="BU23" i="16"/>
  <c r="BV23" i="16"/>
  <c r="BT24" i="16"/>
  <c r="BU24" i="16"/>
  <c r="BV24" i="16"/>
  <c r="BT25" i="16"/>
  <c r="BU25" i="16"/>
  <c r="BV25" i="16"/>
  <c r="BT26" i="16"/>
  <c r="BU26" i="16"/>
  <c r="BV26" i="16"/>
  <c r="BT27" i="16"/>
  <c r="BU27" i="16"/>
  <c r="BV27" i="16"/>
  <c r="BT28" i="16"/>
  <c r="BU28" i="16"/>
  <c r="BV28" i="16"/>
  <c r="BT29" i="16"/>
  <c r="BU29" i="16"/>
  <c r="BV29" i="16"/>
  <c r="BT30" i="16"/>
  <c r="BU30" i="16"/>
  <c r="BV30" i="16"/>
  <c r="BT31" i="16"/>
  <c r="BU31" i="16"/>
  <c r="BV31" i="16"/>
  <c r="BT32" i="16"/>
  <c r="BU32" i="16"/>
  <c r="BV32" i="16"/>
  <c r="BT33" i="16"/>
  <c r="BU33" i="16"/>
  <c r="BV33" i="16"/>
  <c r="BT34" i="16"/>
  <c r="BU34" i="16"/>
  <c r="BV34" i="16"/>
  <c r="BT35" i="16"/>
  <c r="BU35" i="16"/>
  <c r="BV35" i="16"/>
  <c r="BT36" i="16"/>
  <c r="BU36" i="16"/>
  <c r="BV36" i="16"/>
  <c r="BT37" i="16"/>
  <c r="BU37" i="16"/>
  <c r="BV37" i="16"/>
  <c r="BT38" i="16"/>
  <c r="BU38" i="16"/>
  <c r="BV38" i="16"/>
  <c r="BT39" i="16"/>
  <c r="BU39" i="16"/>
  <c r="BV39" i="16"/>
  <c r="BT40" i="16"/>
  <c r="BU40" i="16"/>
  <c r="BV40" i="16"/>
  <c r="BT41" i="16"/>
  <c r="BU41" i="16"/>
  <c r="BV41" i="16"/>
  <c r="BT42" i="16"/>
  <c r="BU42" i="16"/>
  <c r="BV42" i="16"/>
  <c r="BT43" i="16"/>
  <c r="BU43" i="16"/>
  <c r="BV43" i="16"/>
  <c r="BT44" i="16"/>
  <c r="BU44" i="16"/>
  <c r="BV44" i="16"/>
  <c r="BT45" i="16"/>
  <c r="BU45" i="16"/>
  <c r="BV45" i="16"/>
  <c r="BT46" i="16"/>
  <c r="BU46" i="16"/>
  <c r="BV46" i="16"/>
  <c r="BT47" i="16"/>
  <c r="BU47" i="16"/>
  <c r="BV47" i="16"/>
  <c r="BT48" i="16"/>
  <c r="BU48" i="16"/>
  <c r="BV48" i="16"/>
  <c r="BT49" i="16"/>
  <c r="BU49" i="16"/>
  <c r="BV49" i="16"/>
  <c r="BT50" i="16"/>
  <c r="BU50" i="16"/>
  <c r="BV50" i="16"/>
  <c r="BT51" i="16"/>
  <c r="BU51" i="16"/>
  <c r="BV51" i="16"/>
  <c r="BT52" i="16"/>
  <c r="BU52" i="16"/>
  <c r="BV52" i="16"/>
  <c r="BT53" i="16"/>
  <c r="BU53" i="16"/>
  <c r="BV53" i="16"/>
  <c r="BT54" i="16"/>
  <c r="BU54" i="16"/>
  <c r="BV54" i="16"/>
  <c r="BT55" i="16"/>
  <c r="BU55" i="16"/>
  <c r="BV55" i="16"/>
  <c r="BT56" i="16"/>
  <c r="BU56" i="16"/>
  <c r="BV56" i="16"/>
  <c r="BT57" i="16"/>
  <c r="BU57" i="16"/>
  <c r="BV57" i="16"/>
  <c r="BT58" i="16"/>
  <c r="BU58" i="16"/>
  <c r="BV58" i="16"/>
  <c r="BT59" i="16"/>
  <c r="BU59" i="16"/>
  <c r="BV59" i="16"/>
  <c r="BT60" i="16"/>
  <c r="BU60" i="16"/>
  <c r="BV60" i="16"/>
  <c r="BT61" i="16"/>
  <c r="BU61" i="16"/>
  <c r="BV61" i="16"/>
  <c r="BT62" i="16"/>
  <c r="BU62" i="16"/>
  <c r="BV62" i="16"/>
  <c r="BT63" i="16"/>
  <c r="BU63" i="16"/>
  <c r="BV63" i="16"/>
  <c r="BT64" i="16"/>
  <c r="BU64" i="16"/>
  <c r="BV64" i="16"/>
  <c r="BT65" i="16"/>
  <c r="BU65" i="16"/>
  <c r="BV65" i="16"/>
  <c r="BT66" i="16"/>
  <c r="BU66" i="16"/>
  <c r="BV66" i="16"/>
  <c r="BT67" i="16"/>
  <c r="BU67" i="16"/>
  <c r="BV67" i="16"/>
  <c r="BT68" i="16"/>
  <c r="BU68" i="16"/>
  <c r="BV68" i="16"/>
  <c r="BT69" i="16"/>
  <c r="BU69" i="16"/>
  <c r="BV69" i="16"/>
  <c r="BT70" i="16"/>
  <c r="BU70" i="16"/>
  <c r="BV70" i="16"/>
  <c r="BT71" i="16"/>
  <c r="BU71" i="16"/>
  <c r="BV71" i="16"/>
  <c r="BT72" i="16"/>
  <c r="BU72" i="16"/>
  <c r="BV72" i="16"/>
  <c r="BT73" i="16"/>
  <c r="BU73" i="16"/>
  <c r="BV73" i="16"/>
  <c r="BT74" i="16"/>
  <c r="BU74" i="16"/>
  <c r="BV74" i="16"/>
  <c r="BT75" i="16"/>
  <c r="BU75" i="16"/>
  <c r="BV75" i="16"/>
  <c r="BT76" i="16"/>
  <c r="BU76" i="16"/>
  <c r="BV76" i="16"/>
  <c r="BT77" i="16"/>
  <c r="BU77" i="16"/>
  <c r="BV77" i="16"/>
  <c r="BT78" i="16"/>
  <c r="BU78" i="16"/>
  <c r="BV78" i="16"/>
  <c r="BT79" i="16"/>
  <c r="BU79" i="16"/>
  <c r="BV79" i="16"/>
  <c r="BT80" i="16"/>
  <c r="BU80" i="16"/>
  <c r="BV80" i="16"/>
  <c r="BT81" i="16"/>
  <c r="BU81" i="16"/>
  <c r="BV81" i="16"/>
  <c r="BT82" i="16"/>
  <c r="BU82" i="16"/>
  <c r="BV82" i="16"/>
  <c r="BT83" i="16"/>
  <c r="BU83" i="16"/>
  <c r="BV83" i="16"/>
  <c r="BT84" i="16"/>
  <c r="BU84" i="16"/>
  <c r="BV84" i="16"/>
  <c r="BT85" i="16"/>
  <c r="BU85" i="16"/>
  <c r="BV85" i="16"/>
  <c r="BT86" i="16"/>
  <c r="BU86" i="16"/>
  <c r="BV86" i="16"/>
  <c r="BT87" i="16"/>
  <c r="BU87" i="16"/>
  <c r="BV87" i="16"/>
  <c r="BT88" i="16"/>
  <c r="BU88" i="16"/>
  <c r="BV88" i="16"/>
  <c r="BT89" i="16"/>
  <c r="BU89" i="16"/>
  <c r="BV89" i="16"/>
  <c r="BT90" i="16"/>
  <c r="BU90" i="16"/>
  <c r="BV90" i="16"/>
  <c r="BT91" i="16"/>
  <c r="BU91" i="16"/>
  <c r="BV91" i="16"/>
  <c r="BT92" i="16"/>
  <c r="BU92" i="16"/>
  <c r="BV92" i="16"/>
  <c r="BT93" i="16"/>
  <c r="BU93" i="16"/>
  <c r="BV93" i="16"/>
  <c r="BT94" i="16"/>
  <c r="BU94" i="16"/>
  <c r="BV94" i="16"/>
  <c r="BT95" i="16"/>
  <c r="BU95" i="16"/>
  <c r="BV95" i="16"/>
  <c r="BT96" i="16"/>
  <c r="BU96" i="16"/>
  <c r="BV96" i="16"/>
  <c r="BT97" i="16"/>
  <c r="BU97" i="16"/>
  <c r="BV97" i="16"/>
  <c r="BT98" i="16"/>
  <c r="BU98" i="16"/>
  <c r="BV98" i="16"/>
  <c r="BT99" i="16"/>
  <c r="BU99" i="16"/>
  <c r="BV99" i="16"/>
  <c r="BT100" i="16"/>
  <c r="BU100" i="16"/>
  <c r="BV100" i="16"/>
  <c r="BT101" i="16"/>
  <c r="BU101" i="16"/>
  <c r="BV101" i="16"/>
  <c r="BT102" i="16"/>
  <c r="BU102" i="16"/>
  <c r="BV102" i="16"/>
  <c r="BT103" i="16"/>
  <c r="BU103" i="16"/>
  <c r="BV103" i="16"/>
  <c r="BT104" i="16"/>
  <c r="BU104" i="16"/>
  <c r="BV104" i="16"/>
  <c r="BT105" i="16"/>
  <c r="BU105" i="16"/>
  <c r="BV105" i="16"/>
  <c r="BT106" i="16"/>
  <c r="BU106" i="16"/>
  <c r="BV106" i="16"/>
  <c r="BT107" i="16"/>
  <c r="BU107" i="16"/>
  <c r="BV107" i="16"/>
  <c r="BT108" i="16"/>
  <c r="BU108" i="16"/>
  <c r="BV108" i="16"/>
  <c r="BT109" i="16"/>
  <c r="BU109" i="16"/>
  <c r="BV109" i="16"/>
  <c r="BT110" i="16"/>
  <c r="BU110" i="16"/>
  <c r="BV110" i="16"/>
  <c r="BT111" i="16"/>
  <c r="BU111" i="16"/>
  <c r="BV111" i="16"/>
  <c r="BT112" i="16"/>
  <c r="BU112" i="16"/>
  <c r="BV112" i="16"/>
  <c r="BT113" i="16"/>
  <c r="BU113" i="16"/>
  <c r="BV113" i="16"/>
  <c r="BT114" i="16"/>
  <c r="BU114" i="16"/>
  <c r="BV114" i="16"/>
  <c r="BT115" i="16"/>
  <c r="BU115" i="16"/>
  <c r="BV115" i="16"/>
  <c r="BT116" i="16"/>
  <c r="BU116" i="16"/>
  <c r="BV116" i="16"/>
  <c r="BT117" i="16"/>
  <c r="BU117" i="16"/>
  <c r="BV117" i="16"/>
  <c r="BT118" i="16"/>
  <c r="BU118" i="16"/>
  <c r="BV118" i="16"/>
  <c r="BT119" i="16"/>
  <c r="BU119" i="16"/>
  <c r="BV119" i="16"/>
  <c r="BT120" i="16"/>
  <c r="BU120" i="16"/>
  <c r="BV120" i="16"/>
  <c r="BT121" i="16"/>
  <c r="BU121" i="16"/>
  <c r="BV121" i="16"/>
  <c r="BT122" i="16"/>
  <c r="BU122" i="16"/>
  <c r="BV122" i="16"/>
  <c r="BT123" i="16"/>
  <c r="BU123" i="16"/>
  <c r="BV123" i="16"/>
  <c r="BT124" i="16"/>
  <c r="BU124" i="16"/>
  <c r="BV124" i="16"/>
  <c r="BT125" i="16"/>
  <c r="BU125" i="16"/>
  <c r="BV125" i="16"/>
  <c r="BT126" i="16"/>
  <c r="BU126" i="16"/>
  <c r="BV126" i="16"/>
  <c r="BT127" i="16"/>
  <c r="BU127" i="16"/>
  <c r="BV127" i="16"/>
  <c r="BT128" i="16"/>
  <c r="BU128" i="16"/>
  <c r="BV128" i="16"/>
  <c r="BT129" i="16"/>
  <c r="BU129" i="16"/>
  <c r="BV129" i="16"/>
  <c r="BT130" i="16"/>
  <c r="BU130" i="16"/>
  <c r="BV130" i="16"/>
  <c r="BT131" i="16"/>
  <c r="BU131" i="16"/>
  <c r="BV131" i="16"/>
  <c r="BT132" i="16"/>
  <c r="BU132" i="16"/>
  <c r="BV132" i="16"/>
  <c r="BT133" i="16"/>
  <c r="BU133" i="16"/>
  <c r="BV133" i="16"/>
  <c r="BT134" i="16"/>
  <c r="BU134" i="16"/>
  <c r="BV134" i="16"/>
  <c r="BT135" i="16"/>
  <c r="BU135" i="16"/>
  <c r="BV135" i="16"/>
  <c r="BT136" i="16"/>
  <c r="BU136" i="16"/>
  <c r="BV136" i="16"/>
  <c r="BT137" i="16"/>
  <c r="BU137" i="16"/>
  <c r="BV137" i="16"/>
  <c r="BT138" i="16"/>
  <c r="BU138" i="16"/>
  <c r="BV138" i="16"/>
  <c r="BT139" i="16"/>
  <c r="BU139" i="16"/>
  <c r="BV139" i="16"/>
  <c r="BT140" i="16"/>
  <c r="BU140" i="16"/>
  <c r="BV140" i="16"/>
  <c r="BT141" i="16"/>
  <c r="BU141" i="16"/>
  <c r="BV141" i="16"/>
  <c r="BT142" i="16"/>
  <c r="BU142" i="16"/>
  <c r="BV142" i="16"/>
  <c r="BT143" i="16"/>
  <c r="BU143" i="16"/>
  <c r="BV143" i="16"/>
  <c r="BT144" i="16"/>
  <c r="BU144" i="16"/>
  <c r="BV144" i="16"/>
  <c r="BT145" i="16"/>
  <c r="BU145" i="16"/>
  <c r="BV145" i="16"/>
  <c r="BT146" i="16"/>
  <c r="BU146" i="16"/>
  <c r="BV146" i="16"/>
  <c r="BT147" i="16"/>
  <c r="BU147" i="16"/>
  <c r="BV147" i="16"/>
  <c r="BT148" i="16"/>
  <c r="BU148" i="16"/>
  <c r="BV148" i="16"/>
  <c r="BT149" i="16"/>
  <c r="BU149" i="16"/>
  <c r="BV149" i="16"/>
  <c r="BT150" i="16"/>
  <c r="BU150" i="16"/>
  <c r="BV150" i="16"/>
  <c r="BT151" i="16"/>
  <c r="BU151" i="16"/>
  <c r="BV151" i="16"/>
  <c r="BT152" i="16"/>
  <c r="BU152" i="16"/>
  <c r="BV152" i="16"/>
  <c r="BT153" i="16"/>
  <c r="BU153" i="16"/>
  <c r="BV153" i="16"/>
  <c r="BT154" i="16"/>
  <c r="BU154" i="16"/>
  <c r="BV154" i="16"/>
  <c r="BT155" i="16"/>
  <c r="BU155" i="16"/>
  <c r="BV155" i="16"/>
  <c r="BT156" i="16"/>
  <c r="BU156" i="16"/>
  <c r="BV156" i="16"/>
  <c r="BT157" i="16"/>
  <c r="BU157" i="16"/>
  <c r="BV157" i="16"/>
  <c r="BT158" i="16"/>
  <c r="BU158" i="16"/>
  <c r="BV158" i="16"/>
  <c r="BT159" i="16"/>
  <c r="BU159" i="16"/>
  <c r="BV159" i="16"/>
  <c r="BT160" i="16"/>
  <c r="BU160" i="16"/>
  <c r="BV160" i="16"/>
  <c r="BT161" i="16"/>
  <c r="BU161" i="16"/>
  <c r="BV161" i="16"/>
  <c r="BT162" i="16"/>
  <c r="BU162" i="16"/>
  <c r="BV162" i="16"/>
  <c r="BT163" i="16"/>
  <c r="BU163" i="16"/>
  <c r="BV163" i="16"/>
  <c r="BT164" i="16"/>
  <c r="BU164" i="16"/>
  <c r="BV164" i="16"/>
  <c r="BT165" i="16"/>
  <c r="BU165" i="16"/>
  <c r="BV165" i="16"/>
  <c r="BT166" i="16"/>
  <c r="BU166" i="16"/>
  <c r="BV166" i="16"/>
  <c r="BT167" i="16"/>
  <c r="BU167" i="16"/>
  <c r="BV167" i="16"/>
  <c r="BT168" i="16"/>
  <c r="BU168" i="16"/>
  <c r="BV168" i="16"/>
  <c r="BT169" i="16"/>
  <c r="BU169" i="16"/>
  <c r="BV169" i="16"/>
  <c r="BT170" i="16"/>
  <c r="BU170" i="16"/>
  <c r="BV170" i="16"/>
  <c r="BT171" i="16"/>
  <c r="BU171" i="16"/>
  <c r="BV171" i="16"/>
  <c r="BT172" i="16"/>
  <c r="BU172" i="16"/>
  <c r="BV172" i="16"/>
  <c r="BT173" i="16"/>
  <c r="BU173" i="16"/>
  <c r="BV173" i="16"/>
  <c r="BT174" i="16"/>
  <c r="BU174" i="16"/>
  <c r="BV174" i="16"/>
  <c r="BT175" i="16"/>
  <c r="BU175" i="16"/>
  <c r="BV175" i="16"/>
  <c r="BT176" i="16"/>
  <c r="BU176" i="16"/>
  <c r="BV176" i="16"/>
  <c r="BT177" i="16"/>
  <c r="BU177" i="16"/>
  <c r="BV177" i="16"/>
  <c r="BT178" i="16"/>
  <c r="BU178" i="16"/>
  <c r="BV178" i="16"/>
  <c r="BT179" i="16"/>
  <c r="BU179" i="16"/>
  <c r="BV179" i="16"/>
  <c r="BT180" i="16"/>
  <c r="BU180" i="16"/>
  <c r="BV180" i="16"/>
  <c r="BT181" i="16"/>
  <c r="BU181" i="16"/>
  <c r="BV181" i="16"/>
  <c r="BT182" i="16"/>
  <c r="BU182" i="16"/>
  <c r="BV182" i="16"/>
  <c r="BT183" i="16"/>
  <c r="BU183" i="16"/>
  <c r="BV183" i="16"/>
  <c r="BT184" i="16"/>
  <c r="BU184" i="16"/>
  <c r="BV184" i="16"/>
  <c r="BT185" i="16"/>
  <c r="BU185" i="16"/>
  <c r="BV185" i="16"/>
  <c r="BT186" i="16"/>
  <c r="BU186" i="16"/>
  <c r="BV186" i="16"/>
  <c r="BT187" i="16"/>
  <c r="BU187" i="16"/>
  <c r="BV187" i="16"/>
  <c r="BT188" i="16"/>
  <c r="BU188" i="16"/>
  <c r="BV188" i="16"/>
  <c r="BT189" i="16"/>
  <c r="BU189" i="16"/>
  <c r="BV189" i="16"/>
  <c r="BT190" i="16"/>
  <c r="BU190" i="16"/>
  <c r="BV190" i="16"/>
  <c r="BT191" i="16"/>
  <c r="BU191" i="16"/>
  <c r="BV191" i="16"/>
  <c r="BT192" i="16"/>
  <c r="BU192" i="16"/>
  <c r="BV192" i="16"/>
  <c r="BT193" i="16"/>
  <c r="BU193" i="16"/>
  <c r="BV193" i="16"/>
  <c r="BT194" i="16"/>
  <c r="BU194" i="16"/>
  <c r="BV194" i="16"/>
  <c r="BT195" i="16"/>
  <c r="BU195" i="16"/>
  <c r="BV195" i="16"/>
  <c r="BT196" i="16"/>
  <c r="BU196" i="16"/>
  <c r="BV196" i="16"/>
  <c r="BT197" i="16"/>
  <c r="BU197" i="16"/>
  <c r="BV197" i="16"/>
  <c r="BV10" i="16"/>
  <c r="BU10" i="16"/>
  <c r="BM11" i="16" l="1"/>
  <c r="BN11" i="16"/>
  <c r="BO11" i="16"/>
  <c r="BP11" i="16"/>
  <c r="BQ11" i="16"/>
  <c r="BR11" i="16"/>
  <c r="BS11" i="16"/>
  <c r="BM12" i="16"/>
  <c r="BN12" i="16"/>
  <c r="BO12" i="16"/>
  <c r="BP12" i="16"/>
  <c r="BQ12" i="16"/>
  <c r="BR12" i="16"/>
  <c r="BS12" i="16"/>
  <c r="BM13" i="16"/>
  <c r="BN13" i="16"/>
  <c r="BO13" i="16"/>
  <c r="BP13" i="16"/>
  <c r="BQ13" i="16"/>
  <c r="BR13" i="16"/>
  <c r="BS13" i="16"/>
  <c r="BM14" i="16"/>
  <c r="BN14" i="16"/>
  <c r="BO14" i="16"/>
  <c r="BP14" i="16"/>
  <c r="BQ14" i="16"/>
  <c r="BR14" i="16"/>
  <c r="BS14" i="16"/>
  <c r="BM15" i="16"/>
  <c r="BN15" i="16"/>
  <c r="BO15" i="16"/>
  <c r="BP15" i="16"/>
  <c r="BQ15" i="16"/>
  <c r="BR15" i="16"/>
  <c r="BS15" i="16"/>
  <c r="BM16" i="16"/>
  <c r="BN16" i="16"/>
  <c r="BO16" i="16"/>
  <c r="BP16" i="16"/>
  <c r="BQ16" i="16"/>
  <c r="BR16" i="16"/>
  <c r="BS16" i="16"/>
  <c r="BM17" i="16"/>
  <c r="BN17" i="16"/>
  <c r="BO17" i="16"/>
  <c r="BP17" i="16"/>
  <c r="BQ17" i="16"/>
  <c r="BR17" i="16"/>
  <c r="BS17" i="16"/>
  <c r="BM18" i="16"/>
  <c r="BN18" i="16"/>
  <c r="BO18" i="16"/>
  <c r="BP18" i="16"/>
  <c r="BQ18" i="16"/>
  <c r="BR18" i="16"/>
  <c r="BS18" i="16"/>
  <c r="BM19" i="16"/>
  <c r="BN19" i="16"/>
  <c r="BO19" i="16"/>
  <c r="BP19" i="16"/>
  <c r="BQ19" i="16"/>
  <c r="BR19" i="16"/>
  <c r="BS19" i="16"/>
  <c r="BM20" i="16"/>
  <c r="BN20" i="16"/>
  <c r="BO20" i="16"/>
  <c r="BP20" i="16"/>
  <c r="BQ20" i="16"/>
  <c r="BR20" i="16"/>
  <c r="BS20" i="16"/>
  <c r="BM21" i="16"/>
  <c r="BN21" i="16"/>
  <c r="BO21" i="16"/>
  <c r="BP21" i="16"/>
  <c r="BQ21" i="16"/>
  <c r="BR21" i="16"/>
  <c r="BS21" i="16"/>
  <c r="BM22" i="16"/>
  <c r="BN22" i="16"/>
  <c r="BO22" i="16"/>
  <c r="BP22" i="16"/>
  <c r="BQ22" i="16"/>
  <c r="BR22" i="16"/>
  <c r="BS22" i="16"/>
  <c r="BM23" i="16"/>
  <c r="BN23" i="16"/>
  <c r="BO23" i="16"/>
  <c r="BP23" i="16"/>
  <c r="BQ23" i="16"/>
  <c r="BR23" i="16"/>
  <c r="BS23" i="16"/>
  <c r="BM24" i="16"/>
  <c r="BN24" i="16"/>
  <c r="BO24" i="16"/>
  <c r="BP24" i="16"/>
  <c r="BQ24" i="16"/>
  <c r="BR24" i="16"/>
  <c r="BS24" i="16"/>
  <c r="BM25" i="16"/>
  <c r="BN25" i="16"/>
  <c r="BO25" i="16"/>
  <c r="BP25" i="16"/>
  <c r="BQ25" i="16"/>
  <c r="BR25" i="16"/>
  <c r="BS25" i="16"/>
  <c r="BM26" i="16"/>
  <c r="BN26" i="16"/>
  <c r="BO26" i="16"/>
  <c r="BP26" i="16"/>
  <c r="BQ26" i="16"/>
  <c r="BR26" i="16"/>
  <c r="BS26" i="16"/>
  <c r="BM27" i="16"/>
  <c r="BN27" i="16"/>
  <c r="BO27" i="16"/>
  <c r="BP27" i="16"/>
  <c r="BQ27" i="16"/>
  <c r="BR27" i="16"/>
  <c r="BS27" i="16"/>
  <c r="BM28" i="16"/>
  <c r="BN28" i="16"/>
  <c r="BO28" i="16"/>
  <c r="BP28" i="16"/>
  <c r="BQ28" i="16"/>
  <c r="BR28" i="16"/>
  <c r="BS28" i="16"/>
  <c r="BM29" i="16"/>
  <c r="BN29" i="16"/>
  <c r="BO29" i="16"/>
  <c r="BP29" i="16"/>
  <c r="BQ29" i="16"/>
  <c r="BR29" i="16"/>
  <c r="BS29" i="16"/>
  <c r="BM30" i="16"/>
  <c r="BN30" i="16"/>
  <c r="BO30" i="16"/>
  <c r="BP30" i="16"/>
  <c r="BQ30" i="16"/>
  <c r="BR30" i="16"/>
  <c r="BS30" i="16"/>
  <c r="BM31" i="16"/>
  <c r="BN31" i="16"/>
  <c r="BO31" i="16"/>
  <c r="BP31" i="16"/>
  <c r="BQ31" i="16"/>
  <c r="BR31" i="16"/>
  <c r="BS31" i="16"/>
  <c r="BM32" i="16"/>
  <c r="BN32" i="16"/>
  <c r="BO32" i="16"/>
  <c r="BP32" i="16"/>
  <c r="BQ32" i="16"/>
  <c r="BR32" i="16"/>
  <c r="BS32" i="16"/>
  <c r="BM33" i="16"/>
  <c r="BN33" i="16"/>
  <c r="BO33" i="16"/>
  <c r="BP33" i="16"/>
  <c r="BQ33" i="16"/>
  <c r="BR33" i="16"/>
  <c r="BS33" i="16"/>
  <c r="BM34" i="16"/>
  <c r="BN34" i="16"/>
  <c r="BO34" i="16"/>
  <c r="BP34" i="16"/>
  <c r="BQ34" i="16"/>
  <c r="BR34" i="16"/>
  <c r="BS34" i="16"/>
  <c r="BM35" i="16"/>
  <c r="BN35" i="16"/>
  <c r="BO35" i="16"/>
  <c r="BP35" i="16"/>
  <c r="BQ35" i="16"/>
  <c r="BR35" i="16"/>
  <c r="BS35" i="16"/>
  <c r="BM36" i="16"/>
  <c r="BN36" i="16"/>
  <c r="BO36" i="16"/>
  <c r="BP36" i="16"/>
  <c r="BQ36" i="16"/>
  <c r="BR36" i="16"/>
  <c r="BS36" i="16"/>
  <c r="BM37" i="16"/>
  <c r="BN37" i="16"/>
  <c r="BO37" i="16"/>
  <c r="BP37" i="16"/>
  <c r="BQ37" i="16"/>
  <c r="BR37" i="16"/>
  <c r="BS37" i="16"/>
  <c r="BM38" i="16"/>
  <c r="BN38" i="16"/>
  <c r="BO38" i="16"/>
  <c r="BP38" i="16"/>
  <c r="BQ38" i="16"/>
  <c r="BR38" i="16"/>
  <c r="BS38" i="16"/>
  <c r="BM39" i="16"/>
  <c r="BN39" i="16"/>
  <c r="BO39" i="16"/>
  <c r="BP39" i="16"/>
  <c r="BQ39" i="16"/>
  <c r="BR39" i="16"/>
  <c r="BS39" i="16"/>
  <c r="BM40" i="16"/>
  <c r="BN40" i="16"/>
  <c r="BO40" i="16"/>
  <c r="BP40" i="16"/>
  <c r="BQ40" i="16"/>
  <c r="BR40" i="16"/>
  <c r="BS40" i="16"/>
  <c r="BM41" i="16"/>
  <c r="BN41" i="16"/>
  <c r="BO41" i="16"/>
  <c r="BP41" i="16"/>
  <c r="BQ41" i="16"/>
  <c r="BR41" i="16"/>
  <c r="BS41" i="16"/>
  <c r="BM42" i="16"/>
  <c r="BN42" i="16"/>
  <c r="BO42" i="16"/>
  <c r="BP42" i="16"/>
  <c r="BQ42" i="16"/>
  <c r="BR42" i="16"/>
  <c r="BS42" i="16"/>
  <c r="BM43" i="16"/>
  <c r="BN43" i="16"/>
  <c r="BO43" i="16"/>
  <c r="BP43" i="16"/>
  <c r="BQ43" i="16"/>
  <c r="BR43" i="16"/>
  <c r="BS43" i="16"/>
  <c r="BM44" i="16"/>
  <c r="BN44" i="16"/>
  <c r="BO44" i="16"/>
  <c r="BP44" i="16"/>
  <c r="BQ44" i="16"/>
  <c r="BR44" i="16"/>
  <c r="BS44" i="16"/>
  <c r="BM45" i="16"/>
  <c r="BN45" i="16"/>
  <c r="BO45" i="16"/>
  <c r="BP45" i="16"/>
  <c r="BQ45" i="16"/>
  <c r="BR45" i="16"/>
  <c r="BS45" i="16"/>
  <c r="BM46" i="16"/>
  <c r="BN46" i="16"/>
  <c r="BO46" i="16"/>
  <c r="BP46" i="16"/>
  <c r="BQ46" i="16"/>
  <c r="BR46" i="16"/>
  <c r="BS46" i="16"/>
  <c r="BM47" i="16"/>
  <c r="BN47" i="16"/>
  <c r="BO47" i="16"/>
  <c r="BP47" i="16"/>
  <c r="BQ47" i="16"/>
  <c r="BR47" i="16"/>
  <c r="BS47" i="16"/>
  <c r="BM48" i="16"/>
  <c r="BN48" i="16"/>
  <c r="BO48" i="16"/>
  <c r="BP48" i="16"/>
  <c r="BQ48" i="16"/>
  <c r="BR48" i="16"/>
  <c r="BS48" i="16"/>
  <c r="BM49" i="16"/>
  <c r="BN49" i="16"/>
  <c r="BO49" i="16"/>
  <c r="BP49" i="16"/>
  <c r="BQ49" i="16"/>
  <c r="BR49" i="16"/>
  <c r="BS49" i="16"/>
  <c r="BM50" i="16"/>
  <c r="BN50" i="16"/>
  <c r="BO50" i="16"/>
  <c r="BP50" i="16"/>
  <c r="BQ50" i="16"/>
  <c r="BR50" i="16"/>
  <c r="BS50" i="16"/>
  <c r="BM51" i="16"/>
  <c r="BN51" i="16"/>
  <c r="BO51" i="16"/>
  <c r="BP51" i="16"/>
  <c r="BQ51" i="16"/>
  <c r="BR51" i="16"/>
  <c r="BS51" i="16"/>
  <c r="BM52" i="16"/>
  <c r="BN52" i="16"/>
  <c r="BO52" i="16"/>
  <c r="BP52" i="16"/>
  <c r="BQ52" i="16"/>
  <c r="BR52" i="16"/>
  <c r="BS52" i="16"/>
  <c r="BM53" i="16"/>
  <c r="BN53" i="16"/>
  <c r="BO53" i="16"/>
  <c r="BP53" i="16"/>
  <c r="BQ53" i="16"/>
  <c r="BR53" i="16"/>
  <c r="BS53" i="16"/>
  <c r="BM54" i="16"/>
  <c r="BN54" i="16"/>
  <c r="BO54" i="16"/>
  <c r="BP54" i="16"/>
  <c r="BQ54" i="16"/>
  <c r="BR54" i="16"/>
  <c r="BS54" i="16"/>
  <c r="BM55" i="16"/>
  <c r="BN55" i="16"/>
  <c r="BO55" i="16"/>
  <c r="BP55" i="16"/>
  <c r="BQ55" i="16"/>
  <c r="BR55" i="16"/>
  <c r="BS55" i="16"/>
  <c r="BM56" i="16"/>
  <c r="BN56" i="16"/>
  <c r="BO56" i="16"/>
  <c r="BP56" i="16"/>
  <c r="BQ56" i="16"/>
  <c r="BR56" i="16"/>
  <c r="BS56" i="16"/>
  <c r="BM57" i="16"/>
  <c r="BN57" i="16"/>
  <c r="BO57" i="16"/>
  <c r="BP57" i="16"/>
  <c r="BQ57" i="16"/>
  <c r="BR57" i="16"/>
  <c r="BS57" i="16"/>
  <c r="BM58" i="16"/>
  <c r="BN58" i="16"/>
  <c r="BO58" i="16"/>
  <c r="BP58" i="16"/>
  <c r="BQ58" i="16"/>
  <c r="BR58" i="16"/>
  <c r="BS58" i="16"/>
  <c r="BM59" i="16"/>
  <c r="BN59" i="16"/>
  <c r="BO59" i="16"/>
  <c r="BP59" i="16"/>
  <c r="BQ59" i="16"/>
  <c r="BR59" i="16"/>
  <c r="BS59" i="16"/>
  <c r="BM60" i="16"/>
  <c r="BN60" i="16"/>
  <c r="BO60" i="16"/>
  <c r="BP60" i="16"/>
  <c r="BQ60" i="16"/>
  <c r="BR60" i="16"/>
  <c r="BS60" i="16"/>
  <c r="BM61" i="16"/>
  <c r="BN61" i="16"/>
  <c r="BO61" i="16"/>
  <c r="BP61" i="16"/>
  <c r="BQ61" i="16"/>
  <c r="BR61" i="16"/>
  <c r="BS61" i="16"/>
  <c r="BM62" i="16"/>
  <c r="BN62" i="16"/>
  <c r="BO62" i="16"/>
  <c r="BP62" i="16"/>
  <c r="BQ62" i="16"/>
  <c r="BR62" i="16"/>
  <c r="BS62" i="16"/>
  <c r="BM63" i="16"/>
  <c r="BN63" i="16"/>
  <c r="BO63" i="16"/>
  <c r="BP63" i="16"/>
  <c r="BQ63" i="16"/>
  <c r="BR63" i="16"/>
  <c r="BS63" i="16"/>
  <c r="BM64" i="16"/>
  <c r="BN64" i="16"/>
  <c r="BO64" i="16"/>
  <c r="BP64" i="16"/>
  <c r="BQ64" i="16"/>
  <c r="BR64" i="16"/>
  <c r="BS64" i="16"/>
  <c r="BM65" i="16"/>
  <c r="BN65" i="16"/>
  <c r="BO65" i="16"/>
  <c r="BP65" i="16"/>
  <c r="BQ65" i="16"/>
  <c r="BR65" i="16"/>
  <c r="BS65" i="16"/>
  <c r="BM66" i="16"/>
  <c r="BN66" i="16"/>
  <c r="BO66" i="16"/>
  <c r="BP66" i="16"/>
  <c r="BQ66" i="16"/>
  <c r="BR66" i="16"/>
  <c r="BS66" i="16"/>
  <c r="BM67" i="16"/>
  <c r="BN67" i="16"/>
  <c r="BO67" i="16"/>
  <c r="BP67" i="16"/>
  <c r="BQ67" i="16"/>
  <c r="BR67" i="16"/>
  <c r="BS67" i="16"/>
  <c r="BM68" i="16"/>
  <c r="BN68" i="16"/>
  <c r="BO68" i="16"/>
  <c r="BP68" i="16"/>
  <c r="BQ68" i="16"/>
  <c r="BR68" i="16"/>
  <c r="BS68" i="16"/>
  <c r="BM69" i="16"/>
  <c r="BN69" i="16"/>
  <c r="BO69" i="16"/>
  <c r="BP69" i="16"/>
  <c r="BQ69" i="16"/>
  <c r="BR69" i="16"/>
  <c r="BS69" i="16"/>
  <c r="BM70" i="16"/>
  <c r="BN70" i="16"/>
  <c r="BO70" i="16"/>
  <c r="BP70" i="16"/>
  <c r="BQ70" i="16"/>
  <c r="BR70" i="16"/>
  <c r="BS70" i="16"/>
  <c r="BM71" i="16"/>
  <c r="BN71" i="16"/>
  <c r="BO71" i="16"/>
  <c r="BP71" i="16"/>
  <c r="BQ71" i="16"/>
  <c r="BR71" i="16"/>
  <c r="BS71" i="16"/>
  <c r="BM72" i="16"/>
  <c r="BN72" i="16"/>
  <c r="BO72" i="16"/>
  <c r="BP72" i="16"/>
  <c r="BQ72" i="16"/>
  <c r="BR72" i="16"/>
  <c r="BS72" i="16"/>
  <c r="BM73" i="16"/>
  <c r="BN73" i="16"/>
  <c r="BO73" i="16"/>
  <c r="BP73" i="16"/>
  <c r="BQ73" i="16"/>
  <c r="BR73" i="16"/>
  <c r="BS73" i="16"/>
  <c r="BM74" i="16"/>
  <c r="BN74" i="16"/>
  <c r="BO74" i="16"/>
  <c r="BP74" i="16"/>
  <c r="BQ74" i="16"/>
  <c r="BR74" i="16"/>
  <c r="BS74" i="16"/>
  <c r="BM75" i="16"/>
  <c r="BN75" i="16"/>
  <c r="BO75" i="16"/>
  <c r="BP75" i="16"/>
  <c r="BQ75" i="16"/>
  <c r="BR75" i="16"/>
  <c r="BS75" i="16"/>
  <c r="BM76" i="16"/>
  <c r="BN76" i="16"/>
  <c r="BO76" i="16"/>
  <c r="BP76" i="16"/>
  <c r="BQ76" i="16"/>
  <c r="BR76" i="16"/>
  <c r="BS76" i="16"/>
  <c r="BM77" i="16"/>
  <c r="BN77" i="16"/>
  <c r="BO77" i="16"/>
  <c r="BP77" i="16"/>
  <c r="BQ77" i="16"/>
  <c r="BR77" i="16"/>
  <c r="BS77" i="16"/>
  <c r="BM78" i="16"/>
  <c r="BN78" i="16"/>
  <c r="BO78" i="16"/>
  <c r="BP78" i="16"/>
  <c r="BQ78" i="16"/>
  <c r="BR78" i="16"/>
  <c r="BS78" i="16"/>
  <c r="BM79" i="16"/>
  <c r="BN79" i="16"/>
  <c r="BO79" i="16"/>
  <c r="BP79" i="16"/>
  <c r="BQ79" i="16"/>
  <c r="BR79" i="16"/>
  <c r="BS79" i="16"/>
  <c r="BM80" i="16"/>
  <c r="BN80" i="16"/>
  <c r="BO80" i="16"/>
  <c r="BP80" i="16"/>
  <c r="BQ80" i="16"/>
  <c r="BR80" i="16"/>
  <c r="BS80" i="16"/>
  <c r="BM81" i="16"/>
  <c r="BN81" i="16"/>
  <c r="BO81" i="16"/>
  <c r="BP81" i="16"/>
  <c r="BQ81" i="16"/>
  <c r="BR81" i="16"/>
  <c r="BS81" i="16"/>
  <c r="BM82" i="16"/>
  <c r="BN82" i="16"/>
  <c r="BO82" i="16"/>
  <c r="BP82" i="16"/>
  <c r="BQ82" i="16"/>
  <c r="BR82" i="16"/>
  <c r="BS82" i="16"/>
  <c r="BM83" i="16"/>
  <c r="BN83" i="16"/>
  <c r="BO83" i="16"/>
  <c r="BP83" i="16"/>
  <c r="BQ83" i="16"/>
  <c r="BR83" i="16"/>
  <c r="BS83" i="16"/>
  <c r="BM84" i="16"/>
  <c r="BN84" i="16"/>
  <c r="BO84" i="16"/>
  <c r="BP84" i="16"/>
  <c r="BQ84" i="16"/>
  <c r="BR84" i="16"/>
  <c r="BS84" i="16"/>
  <c r="BM85" i="16"/>
  <c r="BN85" i="16"/>
  <c r="BO85" i="16"/>
  <c r="BP85" i="16"/>
  <c r="BQ85" i="16"/>
  <c r="BR85" i="16"/>
  <c r="BS85" i="16"/>
  <c r="BM86" i="16"/>
  <c r="BN86" i="16"/>
  <c r="BO86" i="16"/>
  <c r="BP86" i="16"/>
  <c r="BQ86" i="16"/>
  <c r="BR86" i="16"/>
  <c r="BS86" i="16"/>
  <c r="BM87" i="16"/>
  <c r="BN87" i="16"/>
  <c r="BO87" i="16"/>
  <c r="BP87" i="16"/>
  <c r="BQ87" i="16"/>
  <c r="BR87" i="16"/>
  <c r="BS87" i="16"/>
  <c r="BM88" i="16"/>
  <c r="BN88" i="16"/>
  <c r="BO88" i="16"/>
  <c r="BP88" i="16"/>
  <c r="BQ88" i="16"/>
  <c r="BR88" i="16"/>
  <c r="BS88" i="16"/>
  <c r="BM89" i="16"/>
  <c r="BN89" i="16"/>
  <c r="BO89" i="16"/>
  <c r="BP89" i="16"/>
  <c r="BQ89" i="16"/>
  <c r="BR89" i="16"/>
  <c r="BS89" i="16"/>
  <c r="BM90" i="16"/>
  <c r="BN90" i="16"/>
  <c r="BO90" i="16"/>
  <c r="BP90" i="16"/>
  <c r="BQ90" i="16"/>
  <c r="BR90" i="16"/>
  <c r="BS90" i="16"/>
  <c r="BM91" i="16"/>
  <c r="BN91" i="16"/>
  <c r="BO91" i="16"/>
  <c r="BP91" i="16"/>
  <c r="BQ91" i="16"/>
  <c r="BR91" i="16"/>
  <c r="BS91" i="16"/>
  <c r="BM92" i="16"/>
  <c r="BN92" i="16"/>
  <c r="BO92" i="16"/>
  <c r="BP92" i="16"/>
  <c r="BQ92" i="16"/>
  <c r="BR92" i="16"/>
  <c r="BS92" i="16"/>
  <c r="BM93" i="16"/>
  <c r="BN93" i="16"/>
  <c r="BO93" i="16"/>
  <c r="BP93" i="16"/>
  <c r="BQ93" i="16"/>
  <c r="BR93" i="16"/>
  <c r="BS93" i="16"/>
  <c r="BM94" i="16"/>
  <c r="BN94" i="16"/>
  <c r="BO94" i="16"/>
  <c r="BP94" i="16"/>
  <c r="BQ94" i="16"/>
  <c r="BR94" i="16"/>
  <c r="BS94" i="16"/>
  <c r="BM95" i="16"/>
  <c r="BN95" i="16"/>
  <c r="BO95" i="16"/>
  <c r="BP95" i="16"/>
  <c r="BQ95" i="16"/>
  <c r="BR95" i="16"/>
  <c r="BS95" i="16"/>
  <c r="BM96" i="16"/>
  <c r="BN96" i="16"/>
  <c r="BO96" i="16"/>
  <c r="BP96" i="16"/>
  <c r="BQ96" i="16"/>
  <c r="BR96" i="16"/>
  <c r="BS96" i="16"/>
  <c r="BM97" i="16"/>
  <c r="BN97" i="16"/>
  <c r="BO97" i="16"/>
  <c r="BP97" i="16"/>
  <c r="BQ97" i="16"/>
  <c r="BR97" i="16"/>
  <c r="BS97" i="16"/>
  <c r="BM98" i="16"/>
  <c r="BN98" i="16"/>
  <c r="BO98" i="16"/>
  <c r="BP98" i="16"/>
  <c r="BQ98" i="16"/>
  <c r="BR98" i="16"/>
  <c r="BS98" i="16"/>
  <c r="BM99" i="16"/>
  <c r="BN99" i="16"/>
  <c r="BO99" i="16"/>
  <c r="BP99" i="16"/>
  <c r="BQ99" i="16"/>
  <c r="BR99" i="16"/>
  <c r="BS99" i="16"/>
  <c r="BM100" i="16"/>
  <c r="BN100" i="16"/>
  <c r="BO100" i="16"/>
  <c r="BP100" i="16"/>
  <c r="BQ100" i="16"/>
  <c r="BR100" i="16"/>
  <c r="BS100" i="16"/>
  <c r="BM101" i="16"/>
  <c r="BN101" i="16"/>
  <c r="BO101" i="16"/>
  <c r="BP101" i="16"/>
  <c r="BQ101" i="16"/>
  <c r="BR101" i="16"/>
  <c r="BS101" i="16"/>
  <c r="BM102" i="16"/>
  <c r="BN102" i="16"/>
  <c r="BO102" i="16"/>
  <c r="BP102" i="16"/>
  <c r="BQ102" i="16"/>
  <c r="BR102" i="16"/>
  <c r="BS102" i="16"/>
  <c r="BM103" i="16"/>
  <c r="BN103" i="16"/>
  <c r="BO103" i="16"/>
  <c r="BP103" i="16"/>
  <c r="BQ103" i="16"/>
  <c r="BR103" i="16"/>
  <c r="BS103" i="16"/>
  <c r="BM104" i="16"/>
  <c r="BN104" i="16"/>
  <c r="BO104" i="16"/>
  <c r="BP104" i="16"/>
  <c r="BQ104" i="16"/>
  <c r="BR104" i="16"/>
  <c r="BS104" i="16"/>
  <c r="BM105" i="16"/>
  <c r="BN105" i="16"/>
  <c r="BO105" i="16"/>
  <c r="BP105" i="16"/>
  <c r="BQ105" i="16"/>
  <c r="BR105" i="16"/>
  <c r="BS105" i="16"/>
  <c r="BM106" i="16"/>
  <c r="BN106" i="16"/>
  <c r="BO106" i="16"/>
  <c r="BP106" i="16"/>
  <c r="BQ106" i="16"/>
  <c r="BR106" i="16"/>
  <c r="BS106" i="16"/>
  <c r="BM107" i="16"/>
  <c r="BN107" i="16"/>
  <c r="BO107" i="16"/>
  <c r="BP107" i="16"/>
  <c r="BQ107" i="16"/>
  <c r="BR107" i="16"/>
  <c r="BS107" i="16"/>
  <c r="BM108" i="16"/>
  <c r="BN108" i="16"/>
  <c r="BO108" i="16"/>
  <c r="BP108" i="16"/>
  <c r="BQ108" i="16"/>
  <c r="BR108" i="16"/>
  <c r="BS108" i="16"/>
  <c r="BM109" i="16"/>
  <c r="BN109" i="16"/>
  <c r="BO109" i="16"/>
  <c r="BP109" i="16"/>
  <c r="BQ109" i="16"/>
  <c r="BR109" i="16"/>
  <c r="BS109" i="16"/>
  <c r="BM110" i="16"/>
  <c r="BN110" i="16"/>
  <c r="BO110" i="16"/>
  <c r="BP110" i="16"/>
  <c r="BQ110" i="16"/>
  <c r="BR110" i="16"/>
  <c r="BS110" i="16"/>
  <c r="BM111" i="16"/>
  <c r="BN111" i="16"/>
  <c r="BO111" i="16"/>
  <c r="BP111" i="16"/>
  <c r="BQ111" i="16"/>
  <c r="BR111" i="16"/>
  <c r="BS111" i="16"/>
  <c r="BM112" i="16"/>
  <c r="BN112" i="16"/>
  <c r="BO112" i="16"/>
  <c r="BP112" i="16"/>
  <c r="BQ112" i="16"/>
  <c r="BR112" i="16"/>
  <c r="BS112" i="16"/>
  <c r="BM113" i="16"/>
  <c r="BN113" i="16"/>
  <c r="BO113" i="16"/>
  <c r="BP113" i="16"/>
  <c r="BQ113" i="16"/>
  <c r="BR113" i="16"/>
  <c r="BS113" i="16"/>
  <c r="BM114" i="16"/>
  <c r="BN114" i="16"/>
  <c r="BO114" i="16"/>
  <c r="BP114" i="16"/>
  <c r="BQ114" i="16"/>
  <c r="BR114" i="16"/>
  <c r="BS114" i="16"/>
  <c r="BM115" i="16"/>
  <c r="BN115" i="16"/>
  <c r="BO115" i="16"/>
  <c r="BP115" i="16"/>
  <c r="BQ115" i="16"/>
  <c r="BR115" i="16"/>
  <c r="BS115" i="16"/>
  <c r="BM116" i="16"/>
  <c r="BN116" i="16"/>
  <c r="BO116" i="16"/>
  <c r="BP116" i="16"/>
  <c r="BQ116" i="16"/>
  <c r="BR116" i="16"/>
  <c r="BS116" i="16"/>
  <c r="BM117" i="16"/>
  <c r="BN117" i="16"/>
  <c r="BO117" i="16"/>
  <c r="BP117" i="16"/>
  <c r="BQ117" i="16"/>
  <c r="BR117" i="16"/>
  <c r="BS117" i="16"/>
  <c r="BM118" i="16"/>
  <c r="BN118" i="16"/>
  <c r="BO118" i="16"/>
  <c r="BP118" i="16"/>
  <c r="BQ118" i="16"/>
  <c r="BR118" i="16"/>
  <c r="BS118" i="16"/>
  <c r="BM119" i="16"/>
  <c r="BN119" i="16"/>
  <c r="BO119" i="16"/>
  <c r="BP119" i="16"/>
  <c r="BQ119" i="16"/>
  <c r="BR119" i="16"/>
  <c r="BS119" i="16"/>
  <c r="BM120" i="16"/>
  <c r="BN120" i="16"/>
  <c r="BO120" i="16"/>
  <c r="BP120" i="16"/>
  <c r="BQ120" i="16"/>
  <c r="BR120" i="16"/>
  <c r="BS120" i="16"/>
  <c r="BM121" i="16"/>
  <c r="BN121" i="16"/>
  <c r="BO121" i="16"/>
  <c r="BP121" i="16"/>
  <c r="BQ121" i="16"/>
  <c r="BR121" i="16"/>
  <c r="BS121" i="16"/>
  <c r="BM122" i="16"/>
  <c r="BN122" i="16"/>
  <c r="BO122" i="16"/>
  <c r="BP122" i="16"/>
  <c r="BQ122" i="16"/>
  <c r="BR122" i="16"/>
  <c r="BS122" i="16"/>
  <c r="BM123" i="16"/>
  <c r="BN123" i="16"/>
  <c r="BO123" i="16"/>
  <c r="BP123" i="16"/>
  <c r="BQ123" i="16"/>
  <c r="BR123" i="16"/>
  <c r="BS123" i="16"/>
  <c r="BM124" i="16"/>
  <c r="BN124" i="16"/>
  <c r="BO124" i="16"/>
  <c r="BP124" i="16"/>
  <c r="BQ124" i="16"/>
  <c r="BR124" i="16"/>
  <c r="BS124" i="16"/>
  <c r="BM125" i="16"/>
  <c r="BN125" i="16"/>
  <c r="BO125" i="16"/>
  <c r="BP125" i="16"/>
  <c r="BQ125" i="16"/>
  <c r="BR125" i="16"/>
  <c r="BS125" i="16"/>
  <c r="BM126" i="16"/>
  <c r="BN126" i="16"/>
  <c r="BO126" i="16"/>
  <c r="BP126" i="16"/>
  <c r="BQ126" i="16"/>
  <c r="BR126" i="16"/>
  <c r="BS126" i="16"/>
  <c r="BM127" i="16"/>
  <c r="BN127" i="16"/>
  <c r="BO127" i="16"/>
  <c r="BP127" i="16"/>
  <c r="BQ127" i="16"/>
  <c r="BR127" i="16"/>
  <c r="BS127" i="16"/>
  <c r="BM128" i="16"/>
  <c r="BN128" i="16"/>
  <c r="BO128" i="16"/>
  <c r="BP128" i="16"/>
  <c r="BQ128" i="16"/>
  <c r="BR128" i="16"/>
  <c r="BS128" i="16"/>
  <c r="BM129" i="16"/>
  <c r="BN129" i="16"/>
  <c r="BO129" i="16"/>
  <c r="BP129" i="16"/>
  <c r="BQ129" i="16"/>
  <c r="BR129" i="16"/>
  <c r="BS129" i="16"/>
  <c r="BM130" i="16"/>
  <c r="BN130" i="16"/>
  <c r="BO130" i="16"/>
  <c r="BP130" i="16"/>
  <c r="BQ130" i="16"/>
  <c r="BR130" i="16"/>
  <c r="BS130" i="16"/>
  <c r="BM131" i="16"/>
  <c r="BN131" i="16"/>
  <c r="BO131" i="16"/>
  <c r="BP131" i="16"/>
  <c r="BQ131" i="16"/>
  <c r="BR131" i="16"/>
  <c r="BS131" i="16"/>
  <c r="BM132" i="16"/>
  <c r="BN132" i="16"/>
  <c r="BO132" i="16"/>
  <c r="BP132" i="16"/>
  <c r="BQ132" i="16"/>
  <c r="BR132" i="16"/>
  <c r="BS132" i="16"/>
  <c r="BM133" i="16"/>
  <c r="BN133" i="16"/>
  <c r="BO133" i="16"/>
  <c r="BP133" i="16"/>
  <c r="BQ133" i="16"/>
  <c r="BR133" i="16"/>
  <c r="BS133" i="16"/>
  <c r="BM134" i="16"/>
  <c r="BN134" i="16"/>
  <c r="BO134" i="16"/>
  <c r="BP134" i="16"/>
  <c r="BQ134" i="16"/>
  <c r="BR134" i="16"/>
  <c r="BS134" i="16"/>
  <c r="BM135" i="16"/>
  <c r="BN135" i="16"/>
  <c r="BO135" i="16"/>
  <c r="BP135" i="16"/>
  <c r="BQ135" i="16"/>
  <c r="BR135" i="16"/>
  <c r="BS135" i="16"/>
  <c r="BM136" i="16"/>
  <c r="BN136" i="16"/>
  <c r="BO136" i="16"/>
  <c r="BP136" i="16"/>
  <c r="BQ136" i="16"/>
  <c r="BR136" i="16"/>
  <c r="BS136" i="16"/>
  <c r="BM137" i="16"/>
  <c r="BN137" i="16"/>
  <c r="BO137" i="16"/>
  <c r="BP137" i="16"/>
  <c r="BQ137" i="16"/>
  <c r="BR137" i="16"/>
  <c r="BS137" i="16"/>
  <c r="BM138" i="16"/>
  <c r="BN138" i="16"/>
  <c r="BO138" i="16"/>
  <c r="BP138" i="16"/>
  <c r="BQ138" i="16"/>
  <c r="BR138" i="16"/>
  <c r="BS138" i="16"/>
  <c r="BM139" i="16"/>
  <c r="BN139" i="16"/>
  <c r="BO139" i="16"/>
  <c r="BP139" i="16"/>
  <c r="BQ139" i="16"/>
  <c r="BR139" i="16"/>
  <c r="BS139" i="16"/>
  <c r="BM140" i="16"/>
  <c r="BN140" i="16"/>
  <c r="BO140" i="16"/>
  <c r="BP140" i="16"/>
  <c r="BQ140" i="16"/>
  <c r="BR140" i="16"/>
  <c r="BS140" i="16"/>
  <c r="BM141" i="16"/>
  <c r="BN141" i="16"/>
  <c r="BO141" i="16"/>
  <c r="BP141" i="16"/>
  <c r="BQ141" i="16"/>
  <c r="BR141" i="16"/>
  <c r="BS141" i="16"/>
  <c r="BM142" i="16"/>
  <c r="BN142" i="16"/>
  <c r="BO142" i="16"/>
  <c r="BP142" i="16"/>
  <c r="BQ142" i="16"/>
  <c r="BR142" i="16"/>
  <c r="BS142" i="16"/>
  <c r="BM143" i="16"/>
  <c r="BN143" i="16"/>
  <c r="BO143" i="16"/>
  <c r="BP143" i="16"/>
  <c r="BQ143" i="16"/>
  <c r="BR143" i="16"/>
  <c r="BS143" i="16"/>
  <c r="BM144" i="16"/>
  <c r="BN144" i="16"/>
  <c r="BO144" i="16"/>
  <c r="BP144" i="16"/>
  <c r="BQ144" i="16"/>
  <c r="BR144" i="16"/>
  <c r="BS144" i="16"/>
  <c r="BM145" i="16"/>
  <c r="BN145" i="16"/>
  <c r="BO145" i="16"/>
  <c r="BP145" i="16"/>
  <c r="BQ145" i="16"/>
  <c r="BR145" i="16"/>
  <c r="BS145" i="16"/>
  <c r="BM146" i="16"/>
  <c r="BN146" i="16"/>
  <c r="BO146" i="16"/>
  <c r="BP146" i="16"/>
  <c r="BQ146" i="16"/>
  <c r="BR146" i="16"/>
  <c r="BS146" i="16"/>
  <c r="BM147" i="16"/>
  <c r="BN147" i="16"/>
  <c r="BO147" i="16"/>
  <c r="BP147" i="16"/>
  <c r="BQ147" i="16"/>
  <c r="BR147" i="16"/>
  <c r="BS147" i="16"/>
  <c r="BM148" i="16"/>
  <c r="BN148" i="16"/>
  <c r="BO148" i="16"/>
  <c r="BP148" i="16"/>
  <c r="BQ148" i="16"/>
  <c r="BR148" i="16"/>
  <c r="BS148" i="16"/>
  <c r="BM149" i="16"/>
  <c r="BN149" i="16"/>
  <c r="BO149" i="16"/>
  <c r="BP149" i="16"/>
  <c r="BQ149" i="16"/>
  <c r="BR149" i="16"/>
  <c r="BS149" i="16"/>
  <c r="BM150" i="16"/>
  <c r="BN150" i="16"/>
  <c r="BO150" i="16"/>
  <c r="BP150" i="16"/>
  <c r="BQ150" i="16"/>
  <c r="BR150" i="16"/>
  <c r="BS150" i="16"/>
  <c r="BM151" i="16"/>
  <c r="BN151" i="16"/>
  <c r="BO151" i="16"/>
  <c r="BP151" i="16"/>
  <c r="BQ151" i="16"/>
  <c r="BR151" i="16"/>
  <c r="BS151" i="16"/>
  <c r="BM152" i="16"/>
  <c r="BN152" i="16"/>
  <c r="BO152" i="16"/>
  <c r="BP152" i="16"/>
  <c r="BQ152" i="16"/>
  <c r="BR152" i="16"/>
  <c r="BS152" i="16"/>
  <c r="BM153" i="16"/>
  <c r="BN153" i="16"/>
  <c r="BO153" i="16"/>
  <c r="BP153" i="16"/>
  <c r="BQ153" i="16"/>
  <c r="BR153" i="16"/>
  <c r="BS153" i="16"/>
  <c r="BM154" i="16"/>
  <c r="BN154" i="16"/>
  <c r="BO154" i="16"/>
  <c r="BP154" i="16"/>
  <c r="BQ154" i="16"/>
  <c r="BR154" i="16"/>
  <c r="BS154" i="16"/>
  <c r="BM155" i="16"/>
  <c r="BN155" i="16"/>
  <c r="BO155" i="16"/>
  <c r="BP155" i="16"/>
  <c r="BQ155" i="16"/>
  <c r="BR155" i="16"/>
  <c r="BS155" i="16"/>
  <c r="BM156" i="16"/>
  <c r="BN156" i="16"/>
  <c r="BO156" i="16"/>
  <c r="BP156" i="16"/>
  <c r="BQ156" i="16"/>
  <c r="BR156" i="16"/>
  <c r="BS156" i="16"/>
  <c r="BM157" i="16"/>
  <c r="BN157" i="16"/>
  <c r="BO157" i="16"/>
  <c r="BP157" i="16"/>
  <c r="BQ157" i="16"/>
  <c r="BR157" i="16"/>
  <c r="BS157" i="16"/>
  <c r="BM158" i="16"/>
  <c r="BN158" i="16"/>
  <c r="BO158" i="16"/>
  <c r="BP158" i="16"/>
  <c r="BQ158" i="16"/>
  <c r="BR158" i="16"/>
  <c r="BS158" i="16"/>
  <c r="BM159" i="16"/>
  <c r="BN159" i="16"/>
  <c r="BO159" i="16"/>
  <c r="BP159" i="16"/>
  <c r="BQ159" i="16"/>
  <c r="BR159" i="16"/>
  <c r="BS159" i="16"/>
  <c r="BM160" i="16"/>
  <c r="BN160" i="16"/>
  <c r="BO160" i="16"/>
  <c r="BP160" i="16"/>
  <c r="BQ160" i="16"/>
  <c r="BR160" i="16"/>
  <c r="BS160" i="16"/>
  <c r="BM161" i="16"/>
  <c r="BN161" i="16"/>
  <c r="BO161" i="16"/>
  <c r="BP161" i="16"/>
  <c r="BQ161" i="16"/>
  <c r="BR161" i="16"/>
  <c r="BS161" i="16"/>
  <c r="BM162" i="16"/>
  <c r="BN162" i="16"/>
  <c r="BO162" i="16"/>
  <c r="BP162" i="16"/>
  <c r="BQ162" i="16"/>
  <c r="BR162" i="16"/>
  <c r="BS162" i="16"/>
  <c r="BM163" i="16"/>
  <c r="BN163" i="16"/>
  <c r="BO163" i="16"/>
  <c r="BP163" i="16"/>
  <c r="BQ163" i="16"/>
  <c r="BR163" i="16"/>
  <c r="BS163" i="16"/>
  <c r="BM164" i="16"/>
  <c r="BN164" i="16"/>
  <c r="BO164" i="16"/>
  <c r="BP164" i="16"/>
  <c r="BQ164" i="16"/>
  <c r="BR164" i="16"/>
  <c r="BS164" i="16"/>
  <c r="BM165" i="16"/>
  <c r="BN165" i="16"/>
  <c r="BO165" i="16"/>
  <c r="BP165" i="16"/>
  <c r="BQ165" i="16"/>
  <c r="BR165" i="16"/>
  <c r="BS165" i="16"/>
  <c r="BM166" i="16"/>
  <c r="BN166" i="16"/>
  <c r="BO166" i="16"/>
  <c r="BP166" i="16"/>
  <c r="BQ166" i="16"/>
  <c r="BR166" i="16"/>
  <c r="BS166" i="16"/>
  <c r="BM167" i="16"/>
  <c r="BN167" i="16"/>
  <c r="BO167" i="16"/>
  <c r="BP167" i="16"/>
  <c r="BQ167" i="16"/>
  <c r="BR167" i="16"/>
  <c r="BS167" i="16"/>
  <c r="BM168" i="16"/>
  <c r="BN168" i="16"/>
  <c r="BO168" i="16"/>
  <c r="BP168" i="16"/>
  <c r="BQ168" i="16"/>
  <c r="BR168" i="16"/>
  <c r="BS168" i="16"/>
  <c r="BM169" i="16"/>
  <c r="BN169" i="16"/>
  <c r="BO169" i="16"/>
  <c r="BP169" i="16"/>
  <c r="BQ169" i="16"/>
  <c r="BR169" i="16"/>
  <c r="BS169" i="16"/>
  <c r="BM170" i="16"/>
  <c r="BN170" i="16"/>
  <c r="BO170" i="16"/>
  <c r="BP170" i="16"/>
  <c r="BQ170" i="16"/>
  <c r="BR170" i="16"/>
  <c r="BS170" i="16"/>
  <c r="BM171" i="16"/>
  <c r="BN171" i="16"/>
  <c r="BO171" i="16"/>
  <c r="BP171" i="16"/>
  <c r="BQ171" i="16"/>
  <c r="BR171" i="16"/>
  <c r="BS171" i="16"/>
  <c r="BM172" i="16"/>
  <c r="BN172" i="16"/>
  <c r="BO172" i="16"/>
  <c r="BP172" i="16"/>
  <c r="BQ172" i="16"/>
  <c r="BR172" i="16"/>
  <c r="BS172" i="16"/>
  <c r="BM173" i="16"/>
  <c r="BN173" i="16"/>
  <c r="BO173" i="16"/>
  <c r="BP173" i="16"/>
  <c r="BQ173" i="16"/>
  <c r="BR173" i="16"/>
  <c r="BS173" i="16"/>
  <c r="BM174" i="16"/>
  <c r="BN174" i="16"/>
  <c r="BO174" i="16"/>
  <c r="BP174" i="16"/>
  <c r="BQ174" i="16"/>
  <c r="BR174" i="16"/>
  <c r="BS174" i="16"/>
  <c r="BM175" i="16"/>
  <c r="BN175" i="16"/>
  <c r="BO175" i="16"/>
  <c r="BP175" i="16"/>
  <c r="BQ175" i="16"/>
  <c r="BR175" i="16"/>
  <c r="BS175" i="16"/>
  <c r="BM176" i="16"/>
  <c r="BN176" i="16"/>
  <c r="BO176" i="16"/>
  <c r="BP176" i="16"/>
  <c r="BQ176" i="16"/>
  <c r="BR176" i="16"/>
  <c r="BS176" i="16"/>
  <c r="BM177" i="16"/>
  <c r="BN177" i="16"/>
  <c r="BO177" i="16"/>
  <c r="BP177" i="16"/>
  <c r="BQ177" i="16"/>
  <c r="BR177" i="16"/>
  <c r="BS177" i="16"/>
  <c r="BM178" i="16"/>
  <c r="BN178" i="16"/>
  <c r="BO178" i="16"/>
  <c r="BP178" i="16"/>
  <c r="BQ178" i="16"/>
  <c r="BR178" i="16"/>
  <c r="BS178" i="16"/>
  <c r="BM179" i="16"/>
  <c r="BN179" i="16"/>
  <c r="BO179" i="16"/>
  <c r="BP179" i="16"/>
  <c r="BQ179" i="16"/>
  <c r="BR179" i="16"/>
  <c r="BS179" i="16"/>
  <c r="BM180" i="16"/>
  <c r="BN180" i="16"/>
  <c r="BO180" i="16"/>
  <c r="BP180" i="16"/>
  <c r="BQ180" i="16"/>
  <c r="BR180" i="16"/>
  <c r="BS180" i="16"/>
  <c r="BM181" i="16"/>
  <c r="BN181" i="16"/>
  <c r="BO181" i="16"/>
  <c r="BP181" i="16"/>
  <c r="BQ181" i="16"/>
  <c r="BR181" i="16"/>
  <c r="BS181" i="16"/>
  <c r="BM182" i="16"/>
  <c r="BN182" i="16"/>
  <c r="BO182" i="16"/>
  <c r="BP182" i="16"/>
  <c r="BQ182" i="16"/>
  <c r="BR182" i="16"/>
  <c r="BS182" i="16"/>
  <c r="BM183" i="16"/>
  <c r="BN183" i="16"/>
  <c r="BO183" i="16"/>
  <c r="BP183" i="16"/>
  <c r="BQ183" i="16"/>
  <c r="BR183" i="16"/>
  <c r="BS183" i="16"/>
  <c r="BM184" i="16"/>
  <c r="BN184" i="16"/>
  <c r="BO184" i="16"/>
  <c r="BP184" i="16"/>
  <c r="BQ184" i="16"/>
  <c r="BR184" i="16"/>
  <c r="BS184" i="16"/>
  <c r="BM185" i="16"/>
  <c r="BN185" i="16"/>
  <c r="BO185" i="16"/>
  <c r="BP185" i="16"/>
  <c r="BQ185" i="16"/>
  <c r="BR185" i="16"/>
  <c r="BS185" i="16"/>
  <c r="BM186" i="16"/>
  <c r="BN186" i="16"/>
  <c r="BO186" i="16"/>
  <c r="BP186" i="16"/>
  <c r="BQ186" i="16"/>
  <c r="BR186" i="16"/>
  <c r="BS186" i="16"/>
  <c r="BM187" i="16"/>
  <c r="BN187" i="16"/>
  <c r="BO187" i="16"/>
  <c r="BP187" i="16"/>
  <c r="BQ187" i="16"/>
  <c r="BR187" i="16"/>
  <c r="BS187" i="16"/>
  <c r="BM188" i="16"/>
  <c r="BN188" i="16"/>
  <c r="BO188" i="16"/>
  <c r="BP188" i="16"/>
  <c r="BQ188" i="16"/>
  <c r="BR188" i="16"/>
  <c r="BS188" i="16"/>
  <c r="BM189" i="16"/>
  <c r="BN189" i="16"/>
  <c r="BO189" i="16"/>
  <c r="BP189" i="16"/>
  <c r="BQ189" i="16"/>
  <c r="BR189" i="16"/>
  <c r="BS189" i="16"/>
  <c r="BM190" i="16"/>
  <c r="BN190" i="16"/>
  <c r="BO190" i="16"/>
  <c r="BP190" i="16"/>
  <c r="BQ190" i="16"/>
  <c r="BR190" i="16"/>
  <c r="BS190" i="16"/>
  <c r="BM191" i="16"/>
  <c r="BN191" i="16"/>
  <c r="BO191" i="16"/>
  <c r="BP191" i="16"/>
  <c r="BQ191" i="16"/>
  <c r="BR191" i="16"/>
  <c r="BS191" i="16"/>
  <c r="BM192" i="16"/>
  <c r="BN192" i="16"/>
  <c r="BO192" i="16"/>
  <c r="BP192" i="16"/>
  <c r="BQ192" i="16"/>
  <c r="BR192" i="16"/>
  <c r="BS192" i="16"/>
  <c r="BM193" i="16"/>
  <c r="BN193" i="16"/>
  <c r="BO193" i="16"/>
  <c r="BP193" i="16"/>
  <c r="BQ193" i="16"/>
  <c r="BR193" i="16"/>
  <c r="BS193" i="16"/>
  <c r="BM194" i="16"/>
  <c r="BN194" i="16"/>
  <c r="BO194" i="16"/>
  <c r="BP194" i="16"/>
  <c r="BQ194" i="16"/>
  <c r="BR194" i="16"/>
  <c r="BS194" i="16"/>
  <c r="BM195" i="16"/>
  <c r="BN195" i="16"/>
  <c r="BO195" i="16"/>
  <c r="BP195" i="16"/>
  <c r="BQ195" i="16"/>
  <c r="BR195" i="16"/>
  <c r="BS195" i="16"/>
  <c r="BM196" i="16"/>
  <c r="BN196" i="16"/>
  <c r="BO196" i="16"/>
  <c r="BP196" i="16"/>
  <c r="BQ196" i="16"/>
  <c r="BR196" i="16"/>
  <c r="BS196" i="16"/>
  <c r="BM197" i="16"/>
  <c r="BN197" i="16"/>
  <c r="BO197" i="16"/>
  <c r="BP197" i="16"/>
  <c r="BQ197" i="16"/>
  <c r="BR197" i="16"/>
  <c r="BS197" i="16"/>
  <c r="BT10" i="16"/>
  <c r="BS10" i="16"/>
  <c r="BR10" i="16"/>
  <c r="BQ10" i="16"/>
  <c r="BP10" i="16"/>
  <c r="BO10" i="16"/>
  <c r="BN10" i="16"/>
  <c r="BM10" i="16"/>
  <c r="E9" i="16" l="1"/>
  <c r="A151" i="11" l="1"/>
  <c r="A155" i="11"/>
  <c r="A159" i="11"/>
  <c r="A163" i="11"/>
  <c r="A167" i="11"/>
  <c r="A171" i="11"/>
  <c r="A10" i="11"/>
  <c r="A14" i="11"/>
  <c r="A18" i="11"/>
  <c r="A22" i="11"/>
  <c r="A26" i="11"/>
  <c r="A30" i="11"/>
  <c r="A34" i="11"/>
  <c r="A38" i="11"/>
  <c r="A42" i="11"/>
  <c r="A46" i="11"/>
  <c r="A50" i="11"/>
  <c r="A54" i="11"/>
  <c r="A58" i="11"/>
  <c r="A62" i="11"/>
  <c r="A66" i="11"/>
  <c r="A70" i="11"/>
  <c r="A74" i="11"/>
  <c r="A78" i="11"/>
  <c r="A82" i="11"/>
  <c r="A86" i="11"/>
  <c r="A90" i="11"/>
  <c r="A94" i="11"/>
  <c r="A98" i="11"/>
  <c r="A102" i="11"/>
  <c r="A106" i="11"/>
  <c r="A110" i="11"/>
  <c r="A114" i="11"/>
  <c r="A118" i="11"/>
  <c r="A122" i="11"/>
  <c r="A126" i="11"/>
  <c r="A130" i="11"/>
  <c r="A134" i="11"/>
  <c r="A138" i="11"/>
  <c r="A142" i="11"/>
  <c r="A146" i="11"/>
  <c r="A150" i="11"/>
  <c r="A153" i="11"/>
  <c r="A8" i="11"/>
  <c r="A20" i="11"/>
  <c r="A32" i="11"/>
  <c r="A48" i="11"/>
  <c r="A56" i="11"/>
  <c r="A76" i="11"/>
  <c r="A88" i="11"/>
  <c r="A104" i="11"/>
  <c r="A112" i="11"/>
  <c r="A128" i="11"/>
  <c r="A140" i="11"/>
  <c r="A152" i="11"/>
  <c r="A156" i="11"/>
  <c r="A160" i="11"/>
  <c r="A164" i="11"/>
  <c r="A168" i="11"/>
  <c r="A172" i="11"/>
  <c r="A11" i="11"/>
  <c r="A15" i="11"/>
  <c r="A19" i="11"/>
  <c r="A23" i="11"/>
  <c r="A27" i="11"/>
  <c r="A31" i="11"/>
  <c r="A35" i="11"/>
  <c r="A39" i="11"/>
  <c r="A43" i="11"/>
  <c r="A47" i="11"/>
  <c r="A51" i="11"/>
  <c r="A55" i="11"/>
  <c r="A59" i="11"/>
  <c r="A63" i="11"/>
  <c r="A67" i="11"/>
  <c r="A71" i="11"/>
  <c r="A75" i="11"/>
  <c r="A79" i="11"/>
  <c r="A83" i="11"/>
  <c r="A87" i="11"/>
  <c r="A91" i="11"/>
  <c r="A95" i="11"/>
  <c r="A99" i="11"/>
  <c r="A103" i="11"/>
  <c r="A107" i="11"/>
  <c r="A111" i="11"/>
  <c r="A115" i="11"/>
  <c r="A119" i="11"/>
  <c r="A123" i="11"/>
  <c r="A127" i="11"/>
  <c r="A131" i="11"/>
  <c r="A135" i="11"/>
  <c r="A139" i="11"/>
  <c r="A143" i="11"/>
  <c r="A147" i="11"/>
  <c r="A7" i="11"/>
  <c r="A161" i="11"/>
  <c r="A165" i="11"/>
  <c r="A12" i="11"/>
  <c r="A24" i="11"/>
  <c r="A36" i="11"/>
  <c r="A40" i="11"/>
  <c r="A52" i="11"/>
  <c r="A64" i="11"/>
  <c r="A68" i="11"/>
  <c r="A80" i="11"/>
  <c r="A92" i="11"/>
  <c r="A96" i="11"/>
  <c r="A108" i="11"/>
  <c r="A116" i="11"/>
  <c r="A124" i="11"/>
  <c r="A136" i="11"/>
  <c r="A148" i="11"/>
  <c r="A154" i="11"/>
  <c r="A158" i="11"/>
  <c r="A162" i="11"/>
  <c r="A166" i="11"/>
  <c r="A170" i="11"/>
  <c r="A9" i="11"/>
  <c r="A13" i="11"/>
  <c r="A17" i="11"/>
  <c r="A21" i="11"/>
  <c r="A25" i="11"/>
  <c r="A29" i="11"/>
  <c r="A33" i="11"/>
  <c r="A37" i="11"/>
  <c r="A41" i="11"/>
  <c r="A45" i="11"/>
  <c r="A49" i="11"/>
  <c r="A53" i="11"/>
  <c r="A57" i="11"/>
  <c r="A61" i="11"/>
  <c r="A65" i="11"/>
  <c r="A69" i="11"/>
  <c r="A73" i="11"/>
  <c r="A77" i="11"/>
  <c r="A81" i="11"/>
  <c r="A85" i="11"/>
  <c r="A89" i="11"/>
  <c r="A93" i="11"/>
  <c r="A97" i="11"/>
  <c r="A101" i="11"/>
  <c r="A105" i="11"/>
  <c r="A109" i="11"/>
  <c r="A113" i="11"/>
  <c r="A117" i="11"/>
  <c r="A121" i="11"/>
  <c r="A125" i="11"/>
  <c r="A129" i="11"/>
  <c r="A133" i="11"/>
  <c r="A137" i="11"/>
  <c r="A141" i="11"/>
  <c r="A145" i="11"/>
  <c r="A149" i="11"/>
  <c r="A157" i="11"/>
  <c r="A169" i="11"/>
  <c r="A16" i="11"/>
  <c r="A28" i="11"/>
  <c r="A44" i="11"/>
  <c r="A60" i="11"/>
  <c r="A72" i="11"/>
  <c r="A84" i="11"/>
  <c r="A100" i="11"/>
  <c r="A120" i="11"/>
  <c r="A132" i="11"/>
  <c r="A144" i="11"/>
  <c r="AC9" i="16"/>
  <c r="D6" i="11"/>
  <c r="AA185" i="16"/>
  <c r="AA186" i="16"/>
  <c r="AA187" i="16"/>
  <c r="AA188" i="16"/>
  <c r="AA189" i="16"/>
  <c r="AA190" i="16"/>
  <c r="AA191" i="16"/>
  <c r="AA192" i="16"/>
  <c r="AA193" i="16"/>
  <c r="AA194" i="16"/>
  <c r="AA195" i="16"/>
  <c r="AA196" i="16"/>
  <c r="AA197" i="16"/>
  <c r="AD13" i="16" l="1"/>
  <c r="AD18" i="16"/>
  <c r="AE18" i="16" s="1"/>
  <c r="AD22" i="16"/>
  <c r="AE22" i="16" s="1"/>
  <c r="AD25" i="16"/>
  <c r="AD29" i="16"/>
  <c r="AD32" i="16"/>
  <c r="AD35" i="16"/>
  <c r="AD39" i="16"/>
  <c r="AD45" i="16"/>
  <c r="AE45" i="16" s="1"/>
  <c r="AD48" i="16"/>
  <c r="AE48" i="16" s="1"/>
  <c r="AD51" i="16"/>
  <c r="AE51" i="16" s="1"/>
  <c r="AD54" i="16"/>
  <c r="AD60" i="16"/>
  <c r="AD66" i="16"/>
  <c r="AD69" i="16"/>
  <c r="AD72" i="16"/>
  <c r="AD75" i="16"/>
  <c r="AD78" i="16"/>
  <c r="AD81" i="16"/>
  <c r="AD85" i="16"/>
  <c r="AD89" i="16"/>
  <c r="AD92" i="16"/>
  <c r="AD96" i="16"/>
  <c r="AD102" i="16"/>
  <c r="AD105" i="16"/>
  <c r="AD109" i="16"/>
  <c r="AD113" i="16"/>
  <c r="AD117" i="16"/>
  <c r="AD123" i="16"/>
  <c r="AD129" i="16"/>
  <c r="AD132" i="16"/>
  <c r="AD17" i="16"/>
  <c r="AE17" i="16" s="1"/>
  <c r="AD21" i="16"/>
  <c r="AD26" i="16"/>
  <c r="AD31" i="16"/>
  <c r="AD34" i="16"/>
  <c r="AD43" i="16"/>
  <c r="AD56" i="16"/>
  <c r="AD64" i="16"/>
  <c r="AD84" i="16"/>
  <c r="AD90" i="16"/>
  <c r="AD94" i="16"/>
  <c r="AD98" i="16"/>
  <c r="AD107" i="16"/>
  <c r="AD112" i="16"/>
  <c r="AD118" i="16"/>
  <c r="AD122" i="16"/>
  <c r="AD126" i="16"/>
  <c r="AD130" i="16"/>
  <c r="AD134" i="16"/>
  <c r="AD12" i="16"/>
  <c r="AE12" i="16" s="1"/>
  <c r="AD30" i="16"/>
  <c r="AD36" i="16"/>
  <c r="AD41" i="16"/>
  <c r="AD47" i="16"/>
  <c r="AE47" i="16" s="1"/>
  <c r="AD52" i="16"/>
  <c r="AD58" i="16"/>
  <c r="AD63" i="16"/>
  <c r="AD68" i="16"/>
  <c r="AD79" i="16"/>
  <c r="AD86" i="16"/>
  <c r="AD91" i="16"/>
  <c r="AD97" i="16"/>
  <c r="AD103" i="16"/>
  <c r="AD110" i="16"/>
  <c r="AD116" i="16"/>
  <c r="AD128" i="16"/>
  <c r="AD133" i="16"/>
  <c r="AD15" i="16"/>
  <c r="AE15" i="16" s="1"/>
  <c r="AD27" i="16"/>
  <c r="AD44" i="16"/>
  <c r="AD55" i="16"/>
  <c r="AD61" i="16"/>
  <c r="AD71" i="16"/>
  <c r="AE71" i="16" s="1"/>
  <c r="AD82" i="16"/>
  <c r="AD95" i="16"/>
  <c r="AD106" i="16"/>
  <c r="AD114" i="16"/>
  <c r="AD120" i="16"/>
  <c r="AD11" i="16"/>
  <c r="AD23" i="16"/>
  <c r="AD50" i="16"/>
  <c r="AD62" i="16"/>
  <c r="AD77" i="16"/>
  <c r="AD101" i="16"/>
  <c r="AD115" i="16"/>
  <c r="AD121" i="16"/>
  <c r="AD131" i="16"/>
  <c r="AD14" i="16"/>
  <c r="AD19" i="16"/>
  <c r="AD24" i="16"/>
  <c r="AD37" i="16"/>
  <c r="AD42" i="16"/>
  <c r="AD49" i="16"/>
  <c r="AD53" i="16"/>
  <c r="AD59" i="16"/>
  <c r="AD65" i="16"/>
  <c r="AD70" i="16"/>
  <c r="AE70" i="16" s="1"/>
  <c r="AD74" i="16"/>
  <c r="AD80" i="16"/>
  <c r="AD87" i="16"/>
  <c r="AD93" i="16"/>
  <c r="AE93" i="16" s="1"/>
  <c r="AD99" i="16"/>
  <c r="AE99" i="16" s="1"/>
  <c r="AD104" i="16"/>
  <c r="AD111" i="16"/>
  <c r="AD119" i="16"/>
  <c r="AD124" i="16"/>
  <c r="AD10" i="16"/>
  <c r="AD20" i="16"/>
  <c r="AD33" i="16"/>
  <c r="AD38" i="16"/>
  <c r="AD76" i="16"/>
  <c r="AD88" i="16"/>
  <c r="AD100" i="16"/>
  <c r="AD125" i="16"/>
  <c r="AD16" i="16"/>
  <c r="AE16" i="16" s="1"/>
  <c r="AD28" i="16"/>
  <c r="AD40" i="16"/>
  <c r="AD46" i="16"/>
  <c r="AD57" i="16"/>
  <c r="AD67" i="16"/>
  <c r="AE67" i="16" s="1"/>
  <c r="AD73" i="16"/>
  <c r="AD83" i="16"/>
  <c r="AD108" i="16"/>
  <c r="AD127" i="16"/>
  <c r="AE127" i="16" s="1"/>
  <c r="D8" i="11"/>
  <c r="D12" i="11"/>
  <c r="D16" i="11"/>
  <c r="D20" i="11"/>
  <c r="D24" i="11"/>
  <c r="D28" i="11"/>
  <c r="D32" i="11"/>
  <c r="D36" i="11"/>
  <c r="D37" i="11"/>
  <c r="D43" i="11"/>
  <c r="D45" i="11"/>
  <c r="D47" i="11"/>
  <c r="D49" i="11"/>
  <c r="D51" i="11"/>
  <c r="D53" i="11"/>
  <c r="D55" i="11"/>
  <c r="D57" i="11"/>
  <c r="D59" i="11"/>
  <c r="D61" i="11"/>
  <c r="D63" i="11"/>
  <c r="D65" i="11"/>
  <c r="D67" i="11"/>
  <c r="D10" i="11"/>
  <c r="D14" i="11"/>
  <c r="D18" i="11"/>
  <c r="D22" i="11"/>
  <c r="D26" i="11"/>
  <c r="D30" i="11"/>
  <c r="D34" i="11"/>
  <c r="D40" i="11"/>
  <c r="D41" i="11"/>
  <c r="D42" i="11"/>
  <c r="D44" i="11"/>
  <c r="D46" i="11"/>
  <c r="D48" i="11"/>
  <c r="D50" i="11"/>
  <c r="D52" i="11"/>
  <c r="D54" i="11"/>
  <c r="D56" i="11"/>
  <c r="D13" i="11"/>
  <c r="D21" i="11"/>
  <c r="D29" i="11"/>
  <c r="D62" i="11"/>
  <c r="D9" i="11"/>
  <c r="D17" i="11"/>
  <c r="D25" i="11"/>
  <c r="D33" i="11"/>
  <c r="D58" i="11"/>
  <c r="D66" i="11"/>
  <c r="D15" i="11"/>
  <c r="D31" i="11"/>
  <c r="D39" i="11"/>
  <c r="D71" i="11"/>
  <c r="D75" i="11"/>
  <c r="D79" i="11"/>
  <c r="D83" i="11"/>
  <c r="D87" i="11"/>
  <c r="D91" i="11"/>
  <c r="D95" i="11"/>
  <c r="D99" i="11"/>
  <c r="D101" i="11"/>
  <c r="D102" i="11"/>
  <c r="D109" i="11"/>
  <c r="D110" i="11"/>
  <c r="D111" i="11"/>
  <c r="D113" i="11"/>
  <c r="D115" i="11"/>
  <c r="D117" i="11"/>
  <c r="D119" i="11"/>
  <c r="D121" i="11"/>
  <c r="D123" i="11"/>
  <c r="D125" i="11"/>
  <c r="D127" i="11"/>
  <c r="D129" i="11"/>
  <c r="D131" i="11"/>
  <c r="D133" i="11"/>
  <c r="D135" i="11"/>
  <c r="D137" i="11"/>
  <c r="D139" i="11"/>
  <c r="D141" i="11"/>
  <c r="D143" i="11"/>
  <c r="D145" i="11"/>
  <c r="D147" i="11"/>
  <c r="D149" i="11"/>
  <c r="D23" i="11"/>
  <c r="D38" i="11"/>
  <c r="D60" i="11"/>
  <c r="D69" i="11"/>
  <c r="D73" i="11"/>
  <c r="D77" i="11"/>
  <c r="D81" i="11"/>
  <c r="D85" i="11"/>
  <c r="D89" i="11"/>
  <c r="D93" i="11"/>
  <c r="D97" i="11"/>
  <c r="D105" i="11"/>
  <c r="D106" i="11"/>
  <c r="D112" i="11"/>
  <c r="D114" i="11"/>
  <c r="D116" i="11"/>
  <c r="D118" i="11"/>
  <c r="D120" i="11"/>
  <c r="D122" i="11"/>
  <c r="D124" i="11"/>
  <c r="D126" i="11"/>
  <c r="D128" i="11"/>
  <c r="D130" i="11"/>
  <c r="D132" i="11"/>
  <c r="D134" i="11"/>
  <c r="D136" i="11"/>
  <c r="D138" i="11"/>
  <c r="D140" i="11"/>
  <c r="D142" i="11"/>
  <c r="D35" i="11"/>
  <c r="D72" i="11"/>
  <c r="D80" i="11"/>
  <c r="D88" i="11"/>
  <c r="D96" i="11"/>
  <c r="D107" i="11"/>
  <c r="D108" i="11"/>
  <c r="D146" i="11"/>
  <c r="D11" i="11"/>
  <c r="D74" i="11"/>
  <c r="D82" i="11"/>
  <c r="D90" i="11"/>
  <c r="D98" i="11"/>
  <c r="D103" i="11"/>
  <c r="D104" i="11"/>
  <c r="D144" i="11"/>
  <c r="D152" i="11"/>
  <c r="D154" i="11"/>
  <c r="D156" i="11"/>
  <c r="D158" i="11"/>
  <c r="D160" i="11"/>
  <c r="D162" i="11"/>
  <c r="D164" i="11"/>
  <c r="D166" i="11"/>
  <c r="D168" i="11"/>
  <c r="D170" i="11"/>
  <c r="D172" i="11"/>
  <c r="D174" i="11"/>
  <c r="D169" i="11"/>
  <c r="D173" i="11"/>
  <c r="D19" i="11"/>
  <c r="D64" i="11"/>
  <c r="D68" i="11"/>
  <c r="D76" i="11"/>
  <c r="D84" i="11"/>
  <c r="D92" i="11"/>
  <c r="D100" i="11"/>
  <c r="D150" i="11"/>
  <c r="D27" i="11"/>
  <c r="D70" i="11"/>
  <c r="D78" i="11"/>
  <c r="D86" i="11"/>
  <c r="D94" i="11"/>
  <c r="D148" i="11"/>
  <c r="D151" i="11"/>
  <c r="D153" i="11"/>
  <c r="D155" i="11"/>
  <c r="D157" i="11"/>
  <c r="D159" i="11"/>
  <c r="D161" i="11"/>
  <c r="D163" i="11"/>
  <c r="D165" i="11"/>
  <c r="D167" i="11"/>
  <c r="D171" i="11"/>
  <c r="D7" i="11"/>
  <c r="AD135" i="16"/>
  <c r="AE135" i="16" s="1"/>
  <c r="AD136" i="16"/>
  <c r="AD137" i="16"/>
  <c r="AD138" i="16"/>
  <c r="AD139" i="16"/>
  <c r="AD140" i="16"/>
  <c r="AD141" i="16"/>
  <c r="AD142" i="16"/>
  <c r="AD143" i="16"/>
  <c r="AD144" i="16"/>
  <c r="AD145" i="16"/>
  <c r="AD146" i="16"/>
  <c r="AD147" i="16"/>
  <c r="AD148" i="16"/>
  <c r="AD149" i="16"/>
  <c r="AD150" i="16"/>
  <c r="AD151" i="16"/>
  <c r="AD152" i="16"/>
  <c r="AE152" i="16" s="1"/>
  <c r="AD153" i="16"/>
  <c r="AD154" i="16"/>
  <c r="AD155" i="16"/>
  <c r="AD156" i="16"/>
  <c r="AD157" i="16"/>
  <c r="AD158" i="16"/>
  <c r="AD159" i="16"/>
  <c r="AD160" i="16"/>
  <c r="AD161" i="16"/>
  <c r="AD162" i="16"/>
  <c r="AD163" i="16"/>
  <c r="AD164" i="16"/>
  <c r="AE164" i="16" s="1"/>
  <c r="AD165" i="16"/>
  <c r="AD166" i="16"/>
  <c r="AD167" i="16"/>
  <c r="AD168" i="16"/>
  <c r="AD169" i="16"/>
  <c r="AD170" i="16"/>
  <c r="AD171" i="16"/>
  <c r="AD172" i="16"/>
  <c r="AD173" i="16"/>
  <c r="AD174" i="16"/>
  <c r="AD175" i="16"/>
  <c r="AD176" i="16"/>
  <c r="AE176" i="16" s="1"/>
  <c r="AD177" i="16"/>
  <c r="AE177" i="16" s="1"/>
  <c r="AD178" i="16"/>
  <c r="AE178" i="16" s="1"/>
  <c r="AD179" i="16"/>
  <c r="AE179" i="16" s="1"/>
  <c r="AD180" i="16"/>
  <c r="AE180" i="16" s="1"/>
  <c r="AD181" i="16"/>
  <c r="AE181" i="16" s="1"/>
  <c r="AD182" i="16"/>
  <c r="AE182" i="16" s="1"/>
  <c r="AD183" i="16"/>
  <c r="AE183" i="16" s="1"/>
  <c r="AD184" i="16"/>
  <c r="AE184" i="16" s="1"/>
  <c r="U9" i="16"/>
  <c r="S9" i="16"/>
  <c r="Q9" i="16"/>
  <c r="O9" i="16"/>
  <c r="AW9" i="16" s="1"/>
  <c r="K9" i="16"/>
  <c r="G6" i="11" s="1"/>
  <c r="I9" i="16"/>
  <c r="AK9" i="16" s="1"/>
  <c r="G9" i="16"/>
  <c r="AG9" i="16" s="1"/>
  <c r="C9" i="16"/>
  <c r="D132" i="1"/>
  <c r="D133" i="1"/>
  <c r="D134" i="1"/>
  <c r="D135" i="1"/>
  <c r="D137" i="1"/>
  <c r="D138" i="1"/>
  <c r="D139" i="1"/>
  <c r="D141" i="1"/>
  <c r="D142" i="1"/>
  <c r="D144" i="1"/>
  <c r="D145" i="1"/>
  <c r="D146" i="1"/>
  <c r="D147" i="1"/>
  <c r="D149" i="1"/>
  <c r="D150" i="1"/>
  <c r="D151" i="1"/>
  <c r="D153" i="1"/>
  <c r="D154"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131" i="1"/>
  <c r="C235" i="1"/>
  <c r="C236" i="1"/>
  <c r="C232" i="1"/>
  <c r="C233" i="1"/>
  <c r="C234" i="1"/>
  <c r="C227" i="1"/>
  <c r="C228" i="1"/>
  <c r="C229" i="1"/>
  <c r="C230" i="1"/>
  <c r="C231"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166" i="1"/>
  <c r="C167" i="1"/>
  <c r="C168" i="1"/>
  <c r="C169" i="1"/>
  <c r="C170" i="1"/>
  <c r="C171" i="1"/>
  <c r="C172" i="1"/>
  <c r="C173" i="1"/>
  <c r="C174" i="1"/>
  <c r="C175" i="1"/>
  <c r="C176" i="1"/>
  <c r="C177" i="1"/>
  <c r="C178" i="1"/>
  <c r="C179" i="1"/>
  <c r="C180" i="1"/>
  <c r="C181" i="1"/>
  <c r="C182" i="1"/>
  <c r="C183" i="1"/>
  <c r="C184"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31" i="1"/>
  <c r="H20" i="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AX43" i="16" l="1"/>
  <c r="AX72" i="16"/>
  <c r="AX104" i="16"/>
  <c r="AX139" i="16"/>
  <c r="AX168" i="16"/>
  <c r="AX140" i="16"/>
  <c r="AX15" i="16"/>
  <c r="AX47" i="16"/>
  <c r="AX79" i="16"/>
  <c r="AX111" i="16"/>
  <c r="AX143" i="16"/>
  <c r="AX175" i="16"/>
  <c r="AX19" i="16"/>
  <c r="AX48" i="16"/>
  <c r="AX80" i="16"/>
  <c r="AX115" i="16"/>
  <c r="AX144" i="16"/>
  <c r="AX176" i="16"/>
  <c r="AX20" i="16"/>
  <c r="AX51" i="16"/>
  <c r="AX83" i="16"/>
  <c r="AX116" i="16"/>
  <c r="AX147" i="16"/>
  <c r="AX179" i="16"/>
  <c r="AY179" i="16" s="1"/>
  <c r="AX75" i="16"/>
  <c r="AX23" i="16"/>
  <c r="AX55" i="16"/>
  <c r="AX87" i="16"/>
  <c r="AX119" i="16"/>
  <c r="AX151" i="16"/>
  <c r="AX183" i="16"/>
  <c r="AX24" i="16"/>
  <c r="AX56" i="16"/>
  <c r="AX91" i="16"/>
  <c r="AX120" i="16"/>
  <c r="AX152" i="16"/>
  <c r="AX184" i="16"/>
  <c r="AX27" i="16"/>
  <c r="AX59" i="16"/>
  <c r="AX92" i="16"/>
  <c r="AX123" i="16"/>
  <c r="AX155" i="16"/>
  <c r="AX171" i="16"/>
  <c r="AX31" i="16"/>
  <c r="AX63" i="16"/>
  <c r="AX95" i="16"/>
  <c r="AX127" i="16"/>
  <c r="AX159" i="16"/>
  <c r="AY159" i="16" s="1"/>
  <c r="AX44" i="16"/>
  <c r="AX32" i="16"/>
  <c r="AX67" i="16"/>
  <c r="AX96" i="16"/>
  <c r="AX128" i="16"/>
  <c r="AX163" i="16"/>
  <c r="AX35" i="16"/>
  <c r="AX68" i="16"/>
  <c r="AX99" i="16"/>
  <c r="AX131" i="16"/>
  <c r="AX164" i="16"/>
  <c r="AX39" i="16"/>
  <c r="AX71" i="16"/>
  <c r="AX103" i="16"/>
  <c r="AX135" i="16"/>
  <c r="AX167" i="16"/>
  <c r="AX11" i="16"/>
  <c r="AX107" i="16"/>
  <c r="AX114" i="16"/>
  <c r="AX40" i="16"/>
  <c r="AX74" i="16"/>
  <c r="AX157" i="16"/>
  <c r="AX13" i="16"/>
  <c r="AX66" i="16"/>
  <c r="AX70" i="16"/>
  <c r="AX105" i="16"/>
  <c r="AX149" i="16"/>
  <c r="AX93" i="16"/>
  <c r="AX137" i="16"/>
  <c r="AX30" i="16"/>
  <c r="AX81" i="16"/>
  <c r="AX125" i="16"/>
  <c r="AX178" i="16"/>
  <c r="AX113" i="16"/>
  <c r="AX109" i="16"/>
  <c r="AX57" i="16"/>
  <c r="AX14" i="16"/>
  <c r="AX18" i="16"/>
  <c r="AX162" i="16"/>
  <c r="AX132" i="16"/>
  <c r="AX130" i="16"/>
  <c r="AX165" i="16"/>
  <c r="AX88" i="16"/>
  <c r="AX53" i="16"/>
  <c r="AX106" i="16"/>
  <c r="AX37" i="16"/>
  <c r="AX12" i="16"/>
  <c r="AX172" i="16"/>
  <c r="AY172" i="16" s="1"/>
  <c r="AX28" i="16"/>
  <c r="AX62" i="16"/>
  <c r="AX145" i="16"/>
  <c r="AX174" i="16"/>
  <c r="AX150" i="16"/>
  <c r="AX58" i="16"/>
  <c r="AX90" i="16"/>
  <c r="AX69" i="16"/>
  <c r="AX170" i="16"/>
  <c r="AX180" i="16"/>
  <c r="AX101" i="16"/>
  <c r="AX97" i="16"/>
  <c r="AY97" i="16" s="1"/>
  <c r="AX154" i="16"/>
  <c r="AX112" i="16"/>
  <c r="AX177" i="16"/>
  <c r="AX126" i="16"/>
  <c r="AX102" i="16"/>
  <c r="AX98" i="16"/>
  <c r="AX129" i="16"/>
  <c r="AX82" i="16"/>
  <c r="AX160" i="16"/>
  <c r="AX16" i="16"/>
  <c r="AX50" i="16"/>
  <c r="AX133" i="16"/>
  <c r="AY133" i="16" s="1"/>
  <c r="AX138" i="16"/>
  <c r="AX46" i="16"/>
  <c r="AX26" i="16"/>
  <c r="AX166" i="16"/>
  <c r="AX158" i="16"/>
  <c r="AX45" i="16"/>
  <c r="AX85" i="16"/>
  <c r="AX73" i="16"/>
  <c r="AX122" i="16"/>
  <c r="AX153" i="16"/>
  <c r="AX60" i="16"/>
  <c r="AX94" i="16"/>
  <c r="AX86" i="16"/>
  <c r="AX17" i="16"/>
  <c r="AX148" i="16"/>
  <c r="AX182" i="16"/>
  <c r="AX38" i="16"/>
  <c r="AX121" i="16"/>
  <c r="AX34" i="16"/>
  <c r="AX156" i="16"/>
  <c r="AX89" i="16"/>
  <c r="AX146" i="16"/>
  <c r="AX33" i="16"/>
  <c r="AX108" i="16"/>
  <c r="AX65" i="16"/>
  <c r="AX61" i="16"/>
  <c r="AX78" i="16"/>
  <c r="AX36" i="16"/>
  <c r="AX25" i="16"/>
  <c r="AX136" i="16"/>
  <c r="AX22" i="16"/>
  <c r="AX77" i="16"/>
  <c r="AX134" i="16"/>
  <c r="AX84" i="16"/>
  <c r="AX110" i="16"/>
  <c r="AX54" i="16"/>
  <c r="AX173" i="16"/>
  <c r="AX169" i="16"/>
  <c r="AX124" i="16"/>
  <c r="AX100" i="16"/>
  <c r="AX21" i="16"/>
  <c r="AX118" i="16"/>
  <c r="AX42" i="16"/>
  <c r="AX49" i="16"/>
  <c r="AX141" i="16"/>
  <c r="AX181" i="16"/>
  <c r="AX161" i="16"/>
  <c r="AX142" i="16"/>
  <c r="AX76" i="16"/>
  <c r="AX41" i="16"/>
  <c r="AX29" i="16"/>
  <c r="AX52" i="16"/>
  <c r="AX64" i="16"/>
  <c r="AX117" i="16"/>
  <c r="AL11" i="16"/>
  <c r="AL15" i="16"/>
  <c r="AL19" i="16"/>
  <c r="AL23" i="16"/>
  <c r="AL27" i="16"/>
  <c r="AL31" i="16"/>
  <c r="AL35" i="16"/>
  <c r="AL39" i="16"/>
  <c r="AL43" i="16"/>
  <c r="AL47" i="16"/>
  <c r="AL51" i="16"/>
  <c r="AM51" i="16" s="1"/>
  <c r="AL55" i="16"/>
  <c r="AL59" i="16"/>
  <c r="AL63" i="16"/>
  <c r="AL67" i="16"/>
  <c r="AL71" i="16"/>
  <c r="AL75" i="16"/>
  <c r="AL79" i="16"/>
  <c r="AM79" i="16" s="1"/>
  <c r="AL83" i="16"/>
  <c r="AL87" i="16"/>
  <c r="AL91" i="16"/>
  <c r="AL95" i="16"/>
  <c r="AL99" i="16"/>
  <c r="AM99" i="16" s="1"/>
  <c r="AL103" i="16"/>
  <c r="AL107" i="16"/>
  <c r="AL111" i="16"/>
  <c r="AL115" i="16"/>
  <c r="AL119" i="16"/>
  <c r="AL123" i="16"/>
  <c r="AL127" i="16"/>
  <c r="AL131" i="16"/>
  <c r="AL135" i="16"/>
  <c r="AL139" i="16"/>
  <c r="AL143" i="16"/>
  <c r="AL147" i="16"/>
  <c r="AL151" i="16"/>
  <c r="AL12" i="16"/>
  <c r="AL16" i="16"/>
  <c r="AM16" i="16" s="1"/>
  <c r="AL20" i="16"/>
  <c r="AL24" i="16"/>
  <c r="AL28" i="16"/>
  <c r="AL32" i="16"/>
  <c r="AL36" i="16"/>
  <c r="AL40" i="16"/>
  <c r="AL44" i="16"/>
  <c r="AL48" i="16"/>
  <c r="AM48" i="16" s="1"/>
  <c r="AL52" i="16"/>
  <c r="AM52" i="16" s="1"/>
  <c r="AL56" i="16"/>
  <c r="AL60" i="16"/>
  <c r="AL64" i="16"/>
  <c r="AL68" i="16"/>
  <c r="AL72" i="16"/>
  <c r="AL76" i="16"/>
  <c r="AL80" i="16"/>
  <c r="AL84" i="16"/>
  <c r="AL88" i="16"/>
  <c r="AL92" i="16"/>
  <c r="AL96" i="16"/>
  <c r="AL100" i="16"/>
  <c r="AL104" i="16"/>
  <c r="AL108" i="16"/>
  <c r="AL112" i="16"/>
  <c r="AL116" i="16"/>
  <c r="AL120" i="16"/>
  <c r="AM120" i="16" s="1"/>
  <c r="AL124" i="16"/>
  <c r="AL128" i="16"/>
  <c r="AM128" i="16" s="1"/>
  <c r="AL132" i="16"/>
  <c r="AL136" i="16"/>
  <c r="AL140" i="16"/>
  <c r="AL144" i="16"/>
  <c r="AL148" i="16"/>
  <c r="AL152" i="16"/>
  <c r="AL13" i="16"/>
  <c r="AL21" i="16"/>
  <c r="AM21" i="16" s="1"/>
  <c r="AL29" i="16"/>
  <c r="AL37" i="16"/>
  <c r="AL45" i="16"/>
  <c r="AL53" i="16"/>
  <c r="AM53" i="16" s="1"/>
  <c r="AL61" i="16"/>
  <c r="AL69" i="16"/>
  <c r="AL77" i="16"/>
  <c r="AL85" i="16"/>
  <c r="AL93" i="16"/>
  <c r="AM93" i="16" s="1"/>
  <c r="AL101" i="16"/>
  <c r="AL109" i="16"/>
  <c r="AL117" i="16"/>
  <c r="AL125" i="16"/>
  <c r="AL133" i="16"/>
  <c r="AL141" i="16"/>
  <c r="AM141" i="16" s="1"/>
  <c r="AL149" i="16"/>
  <c r="AL18" i="16"/>
  <c r="AM18" i="16" s="1"/>
  <c r="AL42" i="16"/>
  <c r="AL66" i="16"/>
  <c r="AL82" i="16"/>
  <c r="AL98" i="16"/>
  <c r="AL122" i="16"/>
  <c r="AL138" i="16"/>
  <c r="AL14" i="16"/>
  <c r="AL22" i="16"/>
  <c r="AM22" i="16" s="1"/>
  <c r="AL30" i="16"/>
  <c r="AL38" i="16"/>
  <c r="AL46" i="16"/>
  <c r="AM46" i="16" s="1"/>
  <c r="AL54" i="16"/>
  <c r="AL62" i="16"/>
  <c r="AL70" i="16"/>
  <c r="AL78" i="16"/>
  <c r="AL86" i="16"/>
  <c r="AL94" i="16"/>
  <c r="AL102" i="16"/>
  <c r="AL110" i="16"/>
  <c r="AL118" i="16"/>
  <c r="AL126" i="16"/>
  <c r="AM126" i="16" s="1"/>
  <c r="AL134" i="16"/>
  <c r="AL142" i="16"/>
  <c r="AL150" i="16"/>
  <c r="AL17" i="16"/>
  <c r="AL25" i="16"/>
  <c r="AL33" i="16"/>
  <c r="AL41" i="16"/>
  <c r="AL49" i="16"/>
  <c r="AM49" i="16" s="1"/>
  <c r="AL57" i="16"/>
  <c r="AL65" i="16"/>
  <c r="AL73" i="16"/>
  <c r="AL81" i="16"/>
  <c r="AL89" i="16"/>
  <c r="AL97" i="16"/>
  <c r="AL105" i="16"/>
  <c r="AL113" i="16"/>
  <c r="AL121" i="16"/>
  <c r="AL129" i="16"/>
  <c r="AL137" i="16"/>
  <c r="AL145" i="16"/>
  <c r="AL153" i="16"/>
  <c r="AM153" i="16" s="1"/>
  <c r="AL26" i="16"/>
  <c r="AL50" i="16"/>
  <c r="AL106" i="16"/>
  <c r="AL146" i="16"/>
  <c r="AL34" i="16"/>
  <c r="AL58" i="16"/>
  <c r="AL74" i="16"/>
  <c r="AL90" i="16"/>
  <c r="AL114" i="16"/>
  <c r="AL130" i="16"/>
  <c r="AL154" i="16"/>
  <c r="AL181" i="16"/>
  <c r="AM181" i="16" s="1"/>
  <c r="AL177" i="16"/>
  <c r="AM177" i="16" s="1"/>
  <c r="AL174" i="16"/>
  <c r="AL170" i="16"/>
  <c r="AL167" i="16"/>
  <c r="AL161" i="16"/>
  <c r="AM161" i="16" s="1"/>
  <c r="AL157" i="16"/>
  <c r="AM157" i="16" s="1"/>
  <c r="AL182" i="16"/>
  <c r="AM182" i="16" s="1"/>
  <c r="AL172" i="16"/>
  <c r="AL168" i="16"/>
  <c r="AL163" i="16"/>
  <c r="AM163" i="16" s="1"/>
  <c r="AL159" i="16"/>
  <c r="AL184" i="16"/>
  <c r="AM184" i="16" s="1"/>
  <c r="AL178" i="16"/>
  <c r="AM178" i="16" s="1"/>
  <c r="AL171" i="16"/>
  <c r="AL165" i="16"/>
  <c r="AL160" i="16"/>
  <c r="AM160" i="16" s="1"/>
  <c r="AL175" i="16"/>
  <c r="AL162" i="16"/>
  <c r="AM162" i="16" s="1"/>
  <c r="AL156" i="16"/>
  <c r="AL179" i="16"/>
  <c r="AM179" i="16" s="1"/>
  <c r="AL166" i="16"/>
  <c r="AM166" i="16" s="1"/>
  <c r="AL155" i="16"/>
  <c r="AL10" i="16"/>
  <c r="AL183" i="16"/>
  <c r="AM183" i="16" s="1"/>
  <c r="AL176" i="16"/>
  <c r="AM176" i="16" s="1"/>
  <c r="AL169" i="16"/>
  <c r="AL164" i="16"/>
  <c r="AM164" i="16" s="1"/>
  <c r="AL158" i="16"/>
  <c r="AL180" i="16"/>
  <c r="AM180" i="16" s="1"/>
  <c r="AL173" i="16"/>
  <c r="AH22" i="16"/>
  <c r="AI22" i="16" s="1"/>
  <c r="AH25" i="16"/>
  <c r="AH27" i="16"/>
  <c r="AH32" i="16"/>
  <c r="AH35" i="16"/>
  <c r="AH38" i="16"/>
  <c r="AI38" i="16" s="1"/>
  <c r="AH40" i="16"/>
  <c r="AH42" i="16"/>
  <c r="AH44" i="16"/>
  <c r="AH56" i="16"/>
  <c r="AH58" i="16"/>
  <c r="AH60" i="16"/>
  <c r="AH73" i="16"/>
  <c r="AH75" i="16"/>
  <c r="AH78" i="16"/>
  <c r="AH80" i="16"/>
  <c r="AH82" i="16"/>
  <c r="AH85" i="16"/>
  <c r="AH91" i="16"/>
  <c r="AH100" i="16"/>
  <c r="AH104" i="16"/>
  <c r="AH106" i="16"/>
  <c r="AH112" i="16"/>
  <c r="AH115" i="16"/>
  <c r="AH117" i="16"/>
  <c r="AH119" i="16"/>
  <c r="AH121" i="16"/>
  <c r="AH123" i="16"/>
  <c r="AH125" i="16"/>
  <c r="AH127" i="16"/>
  <c r="AH12" i="16"/>
  <c r="AH17" i="16"/>
  <c r="AH20" i="16"/>
  <c r="AH30" i="16"/>
  <c r="AH33" i="16"/>
  <c r="AH37" i="16"/>
  <c r="AH43" i="16"/>
  <c r="AH46" i="16"/>
  <c r="AH49" i="16"/>
  <c r="AH52" i="16"/>
  <c r="AH55" i="16"/>
  <c r="AH64" i="16"/>
  <c r="AH67" i="16"/>
  <c r="AH72" i="16"/>
  <c r="AH76" i="16"/>
  <c r="AH79" i="16"/>
  <c r="AH86" i="16"/>
  <c r="AH94" i="16"/>
  <c r="AH111" i="16"/>
  <c r="AH118" i="16"/>
  <c r="AH126" i="16"/>
  <c r="AH129" i="16"/>
  <c r="AH132" i="16"/>
  <c r="AH137" i="16"/>
  <c r="AH140" i="16"/>
  <c r="AH145" i="16"/>
  <c r="AH148" i="16"/>
  <c r="AH153" i="16"/>
  <c r="AH156" i="16"/>
  <c r="AH161" i="16"/>
  <c r="AH168" i="16"/>
  <c r="AH171" i="16"/>
  <c r="AH176" i="16"/>
  <c r="AI176" i="16" s="1"/>
  <c r="AH179" i="16"/>
  <c r="AI179" i="16" s="1"/>
  <c r="AH184" i="16"/>
  <c r="AI184" i="16" s="1"/>
  <c r="AH11" i="16"/>
  <c r="AH15" i="16"/>
  <c r="AH23" i="16"/>
  <c r="AH28" i="16"/>
  <c r="AH36" i="16"/>
  <c r="AH41" i="16"/>
  <c r="AH45" i="16"/>
  <c r="AH48" i="16"/>
  <c r="AH53" i="16"/>
  <c r="AH57" i="16"/>
  <c r="AH61" i="16"/>
  <c r="AH65" i="16"/>
  <c r="AH68" i="16"/>
  <c r="AH77" i="16"/>
  <c r="AH89" i="16"/>
  <c r="AH92" i="16"/>
  <c r="AH96" i="16"/>
  <c r="AH101" i="16"/>
  <c r="AH110" i="16"/>
  <c r="AH116" i="16"/>
  <c r="AH134" i="16"/>
  <c r="AH138" i="16"/>
  <c r="AH141" i="16"/>
  <c r="AH152" i="16"/>
  <c r="AH155" i="16"/>
  <c r="AH159" i="16"/>
  <c r="AH165" i="16"/>
  <c r="AI165" i="16" s="1"/>
  <c r="AH169" i="16"/>
  <c r="AH172" i="16"/>
  <c r="AH183" i="16"/>
  <c r="AI183" i="16" s="1"/>
  <c r="AH13" i="16"/>
  <c r="AI13" i="16" s="1"/>
  <c r="AH29" i="16"/>
  <c r="AH39" i="16"/>
  <c r="AH47" i="16"/>
  <c r="AH50" i="16"/>
  <c r="AH59" i="16"/>
  <c r="AI59" i="16" s="1"/>
  <c r="AH63" i="16"/>
  <c r="AH70" i="16"/>
  <c r="AH98" i="16"/>
  <c r="AH108" i="16"/>
  <c r="AH139" i="16"/>
  <c r="AH150" i="16"/>
  <c r="AH157" i="16"/>
  <c r="AH167" i="16"/>
  <c r="AH18" i="16"/>
  <c r="AH26" i="16"/>
  <c r="AH51" i="16"/>
  <c r="AH84" i="16"/>
  <c r="AH99" i="16"/>
  <c r="AI99" i="16" s="1"/>
  <c r="AH109" i="16"/>
  <c r="AH144" i="16"/>
  <c r="AH151" i="16"/>
  <c r="AH164" i="16"/>
  <c r="AH178" i="16"/>
  <c r="AI178" i="16" s="1"/>
  <c r="AH16" i="16"/>
  <c r="AH19" i="16"/>
  <c r="AH24" i="16"/>
  <c r="AH54" i="16"/>
  <c r="AH62" i="16"/>
  <c r="AH69" i="16"/>
  <c r="AH81" i="16"/>
  <c r="AH90" i="16"/>
  <c r="AH93" i="16"/>
  <c r="AI93" i="16" s="1"/>
  <c r="AH97" i="16"/>
  <c r="AH102" i="16"/>
  <c r="AH107" i="16"/>
  <c r="AH120" i="16"/>
  <c r="AH124" i="16"/>
  <c r="AH128" i="16"/>
  <c r="AH131" i="16"/>
  <c r="AH135" i="16"/>
  <c r="AH142" i="16"/>
  <c r="AH146" i="16"/>
  <c r="AH149" i="16"/>
  <c r="AH160" i="16"/>
  <c r="AH163" i="16"/>
  <c r="AH166" i="16"/>
  <c r="AH173" i="16"/>
  <c r="AH177" i="16"/>
  <c r="AI177" i="16" s="1"/>
  <c r="AH180" i="16"/>
  <c r="AI180" i="16" s="1"/>
  <c r="AH34" i="16"/>
  <c r="AH66" i="16"/>
  <c r="AH74" i="16"/>
  <c r="AH83" i="16"/>
  <c r="AH87" i="16"/>
  <c r="AH103" i="16"/>
  <c r="AI103" i="16" s="1"/>
  <c r="AH113" i="16"/>
  <c r="AH136" i="16"/>
  <c r="AH143" i="16"/>
  <c r="AH154" i="16"/>
  <c r="AH170" i="16"/>
  <c r="AH174" i="16"/>
  <c r="AH181" i="16"/>
  <c r="AI181" i="16" s="1"/>
  <c r="AH10" i="16"/>
  <c r="AH14" i="16"/>
  <c r="AH21" i="16"/>
  <c r="AH31" i="16"/>
  <c r="AH71" i="16"/>
  <c r="AH88" i="16"/>
  <c r="AH95" i="16"/>
  <c r="AH105" i="16"/>
  <c r="AH114" i="16"/>
  <c r="AH122" i="16"/>
  <c r="AH130" i="16"/>
  <c r="AH133" i="16"/>
  <c r="AH147" i="16"/>
  <c r="AH158" i="16"/>
  <c r="AH162" i="16"/>
  <c r="AH175" i="16"/>
  <c r="AH182" i="16"/>
  <c r="AI182" i="16" s="1"/>
  <c r="AY181" i="16"/>
  <c r="AY178" i="16"/>
  <c r="AY161" i="16"/>
  <c r="AY132" i="16"/>
  <c r="AY129" i="16"/>
  <c r="AY125" i="16"/>
  <c r="AY122" i="16"/>
  <c r="AY104" i="16"/>
  <c r="AY93" i="16"/>
  <c r="AY52" i="16"/>
  <c r="AY48" i="16"/>
  <c r="AY37" i="16"/>
  <c r="AY180" i="16"/>
  <c r="AY176" i="16"/>
  <c r="AY171" i="16"/>
  <c r="AY166" i="16"/>
  <c r="AY153" i="16"/>
  <c r="AY139" i="16"/>
  <c r="AY50" i="16"/>
  <c r="AY45" i="16"/>
  <c r="AY21" i="16"/>
  <c r="AY13" i="16"/>
  <c r="AY184" i="16"/>
  <c r="AY165" i="16"/>
  <c r="AY160" i="16"/>
  <c r="AY155" i="16"/>
  <c r="AY53" i="16"/>
  <c r="AY47" i="16"/>
  <c r="AY42" i="16"/>
  <c r="AY22" i="16"/>
  <c r="AY177" i="16"/>
  <c r="AY169" i="16"/>
  <c r="AY162" i="16"/>
  <c r="AY102" i="16"/>
  <c r="AY77" i="16"/>
  <c r="AY44" i="16"/>
  <c r="AY12" i="16"/>
  <c r="AY99" i="16"/>
  <c r="AY89" i="16"/>
  <c r="AY43" i="16"/>
  <c r="AX10" i="16"/>
  <c r="AY10" i="16" s="1"/>
  <c r="AY182" i="16"/>
  <c r="AY170" i="16"/>
  <c r="AY126" i="16"/>
  <c r="AY105" i="16"/>
  <c r="AY90" i="16"/>
  <c r="AY183" i="16"/>
  <c r="AY140" i="16"/>
  <c r="AY131" i="16"/>
  <c r="AY51" i="16"/>
  <c r="AY18" i="16"/>
  <c r="AY15" i="16"/>
  <c r="AY46" i="16"/>
  <c r="G8" i="11"/>
  <c r="G10" i="11"/>
  <c r="G12" i="11"/>
  <c r="G14" i="11"/>
  <c r="G16" i="11"/>
  <c r="G18" i="11"/>
  <c r="G20" i="11"/>
  <c r="G22" i="11"/>
  <c r="G24" i="11"/>
  <c r="G26" i="11"/>
  <c r="G28" i="11"/>
  <c r="G30" i="11"/>
  <c r="G32" i="11"/>
  <c r="G34" i="11"/>
  <c r="G36" i="11"/>
  <c r="G38" i="11"/>
  <c r="G40" i="11"/>
  <c r="G9" i="11"/>
  <c r="G11" i="11"/>
  <c r="G13" i="11"/>
  <c r="G15" i="11"/>
  <c r="G17" i="11"/>
  <c r="G19" i="11"/>
  <c r="G21" i="11"/>
  <c r="G23" i="11"/>
  <c r="G25" i="11"/>
  <c r="G27" i="11"/>
  <c r="G29" i="11"/>
  <c r="G31" i="11"/>
  <c r="G33" i="11"/>
  <c r="G35" i="11"/>
  <c r="G41" i="11"/>
  <c r="G37" i="11"/>
  <c r="G44" i="11"/>
  <c r="G48" i="11"/>
  <c r="G52" i="11"/>
  <c r="G56" i="11"/>
  <c r="G58" i="11"/>
  <c r="G59" i="11"/>
  <c r="G66" i="11"/>
  <c r="G67" i="11"/>
  <c r="G69" i="11"/>
  <c r="G71" i="11"/>
  <c r="G73" i="11"/>
  <c r="G75" i="11"/>
  <c r="G77" i="11"/>
  <c r="G79" i="11"/>
  <c r="G81" i="11"/>
  <c r="G83" i="11"/>
  <c r="G85" i="11"/>
  <c r="G87" i="11"/>
  <c r="G89" i="11"/>
  <c r="G91" i="11"/>
  <c r="G93" i="11"/>
  <c r="G95" i="11"/>
  <c r="G97" i="11"/>
  <c r="G99" i="11"/>
  <c r="G101" i="11"/>
  <c r="G103" i="11"/>
  <c r="G105" i="11"/>
  <c r="G107" i="11"/>
  <c r="G109" i="11"/>
  <c r="G39" i="11"/>
  <c r="G42" i="11"/>
  <c r="G46" i="11"/>
  <c r="G50" i="11"/>
  <c r="G54" i="11"/>
  <c r="G62" i="11"/>
  <c r="G63" i="11"/>
  <c r="G68" i="11"/>
  <c r="G70" i="11"/>
  <c r="G72" i="11"/>
  <c r="G74" i="11"/>
  <c r="G76" i="11"/>
  <c r="G78" i="11"/>
  <c r="G80" i="11"/>
  <c r="G82" i="11"/>
  <c r="G84" i="11"/>
  <c r="G86" i="11"/>
  <c r="G88" i="11"/>
  <c r="G90" i="11"/>
  <c r="G92" i="11"/>
  <c r="G94" i="11"/>
  <c r="G96" i="11"/>
  <c r="G98" i="11"/>
  <c r="G49" i="11"/>
  <c r="G57" i="11"/>
  <c r="G106" i="11"/>
  <c r="G45" i="11"/>
  <c r="G53" i="11"/>
  <c r="G64" i="11"/>
  <c r="G65" i="11"/>
  <c r="G102" i="11"/>
  <c r="G110" i="11"/>
  <c r="G43" i="11"/>
  <c r="G114" i="11"/>
  <c r="G118" i="11"/>
  <c r="G122" i="11"/>
  <c r="G126" i="11"/>
  <c r="G130" i="11"/>
  <c r="G134" i="11"/>
  <c r="G138" i="11"/>
  <c r="G142" i="11"/>
  <c r="G143" i="11"/>
  <c r="G150" i="11"/>
  <c r="G152" i="11"/>
  <c r="G154" i="11"/>
  <c r="G156" i="11"/>
  <c r="G158" i="11"/>
  <c r="G160" i="11"/>
  <c r="G162" i="11"/>
  <c r="G164" i="11"/>
  <c r="G166" i="11"/>
  <c r="G168" i="11"/>
  <c r="G170" i="11"/>
  <c r="G172" i="11"/>
  <c r="G174" i="11"/>
  <c r="G47" i="11"/>
  <c r="G61" i="11"/>
  <c r="G108" i="11"/>
  <c r="G111" i="11"/>
  <c r="G115" i="11"/>
  <c r="G119" i="11"/>
  <c r="G123" i="11"/>
  <c r="G127" i="11"/>
  <c r="G131" i="11"/>
  <c r="G135" i="11"/>
  <c r="G139" i="11"/>
  <c r="G148" i="11"/>
  <c r="G149" i="11"/>
  <c r="G51" i="11"/>
  <c r="G104" i="11"/>
  <c r="G112" i="11"/>
  <c r="G116" i="11"/>
  <c r="G120" i="11"/>
  <c r="G124" i="11"/>
  <c r="G128" i="11"/>
  <c r="G132" i="11"/>
  <c r="G136" i="11"/>
  <c r="G140" i="11"/>
  <c r="G146" i="11"/>
  <c r="G147" i="11"/>
  <c r="G151" i="11"/>
  <c r="G153" i="11"/>
  <c r="G155" i="11"/>
  <c r="G157" i="11"/>
  <c r="G159" i="11"/>
  <c r="G161" i="11"/>
  <c r="G163" i="11"/>
  <c r="G165" i="11"/>
  <c r="G167" i="11"/>
  <c r="G169" i="11"/>
  <c r="G171" i="11"/>
  <c r="G173" i="11"/>
  <c r="G7" i="11"/>
  <c r="G55" i="11"/>
  <c r="G60" i="11"/>
  <c r="G100" i="11"/>
  <c r="G113" i="11"/>
  <c r="G117" i="11"/>
  <c r="G121" i="11"/>
  <c r="G125" i="11"/>
  <c r="G129" i="11"/>
  <c r="G133" i="11"/>
  <c r="G137" i="11"/>
  <c r="G141" i="11"/>
  <c r="G144" i="11"/>
  <c r="G145" i="11"/>
  <c r="D152" i="1"/>
  <c r="D148" i="1"/>
  <c r="D140" i="1"/>
  <c r="D136" i="1"/>
  <c r="D155" i="1"/>
  <c r="D143" i="1"/>
  <c r="I6" i="11"/>
  <c r="F6" i="11"/>
  <c r="BA9" i="16"/>
  <c r="J6" i="11"/>
  <c r="BI9" i="16"/>
  <c r="L6" i="11"/>
  <c r="Y9" i="16"/>
  <c r="C6" i="11"/>
  <c r="AO9" i="16"/>
  <c r="AP10" i="16" s="1"/>
  <c r="BE9" i="16"/>
  <c r="K6" i="11"/>
  <c r="E6" i="11"/>
  <c r="AS9" i="16"/>
  <c r="H6" i="11"/>
  <c r="B67" i="9"/>
  <c r="C6" i="6"/>
  <c r="B7" i="6"/>
  <c r="Z10" i="16" l="1"/>
  <c r="Z11" i="16"/>
  <c r="Z25" i="16"/>
  <c r="Z28" i="16"/>
  <c r="Z12" i="16"/>
  <c r="AA12" i="16" s="1"/>
  <c r="Z17" i="16"/>
  <c r="Z21" i="16"/>
  <c r="Z27" i="16"/>
  <c r="Z32" i="16"/>
  <c r="Z39" i="16"/>
  <c r="Z41" i="16"/>
  <c r="AA41" i="16" s="1"/>
  <c r="Z43" i="16"/>
  <c r="Z51" i="16"/>
  <c r="AA51" i="16" s="1"/>
  <c r="Z53" i="16"/>
  <c r="Z56" i="16"/>
  <c r="Z59" i="16"/>
  <c r="Z61" i="16"/>
  <c r="Z63" i="16"/>
  <c r="Z65" i="16"/>
  <c r="Z67" i="16"/>
  <c r="Z69" i="16"/>
  <c r="Z71" i="16"/>
  <c r="Z87" i="16"/>
  <c r="Z106" i="16"/>
  <c r="Z112" i="16"/>
  <c r="Z115" i="16"/>
  <c r="Z120" i="16"/>
  <c r="Z127" i="16"/>
  <c r="Z134" i="16"/>
  <c r="AA134" i="16" s="1"/>
  <c r="Z13" i="16"/>
  <c r="Z26" i="16"/>
  <c r="Z31" i="16"/>
  <c r="Z35" i="16"/>
  <c r="Z38" i="16"/>
  <c r="Z50" i="16"/>
  <c r="Z54" i="16"/>
  <c r="Z66" i="16"/>
  <c r="Z77" i="16"/>
  <c r="Z80" i="16"/>
  <c r="Z83" i="16"/>
  <c r="AA83" i="16" s="1"/>
  <c r="Z86" i="16"/>
  <c r="Z91" i="16"/>
  <c r="Z97" i="16"/>
  <c r="Z100" i="16"/>
  <c r="Z109" i="16"/>
  <c r="Z117" i="16"/>
  <c r="Z130" i="16"/>
  <c r="Z136" i="16"/>
  <c r="Z139" i="16"/>
  <c r="Z144" i="16"/>
  <c r="Z147" i="16"/>
  <c r="Z152" i="16"/>
  <c r="Z155" i="16"/>
  <c r="Z160" i="16"/>
  <c r="Z163" i="16"/>
  <c r="Z167" i="16"/>
  <c r="Z170" i="16"/>
  <c r="AA170" i="16" s="1"/>
  <c r="Z175" i="16"/>
  <c r="Z178" i="16"/>
  <c r="AA178" i="16" s="1"/>
  <c r="Z183" i="16"/>
  <c r="AA183" i="16" s="1"/>
  <c r="Z19" i="16"/>
  <c r="Z29" i="16"/>
  <c r="Z33" i="16"/>
  <c r="Z48" i="16"/>
  <c r="AA48" i="16" s="1"/>
  <c r="Z55" i="16"/>
  <c r="Z62" i="16"/>
  <c r="Z73" i="16"/>
  <c r="Z81" i="16"/>
  <c r="Z85" i="16"/>
  <c r="Z93" i="16"/>
  <c r="AA93" i="16" s="1"/>
  <c r="Z119" i="16"/>
  <c r="Z122" i="16"/>
  <c r="Z135" i="16"/>
  <c r="Z140" i="16"/>
  <c r="AA140" i="16" s="1"/>
  <c r="Z159" i="16"/>
  <c r="Z166" i="16"/>
  <c r="Z171" i="16"/>
  <c r="AA171" i="16" s="1"/>
  <c r="Z182" i="16"/>
  <c r="AA182" i="16" s="1"/>
  <c r="Z20" i="16"/>
  <c r="Z30" i="16"/>
  <c r="AA30" i="16" s="1"/>
  <c r="Z37" i="16"/>
  <c r="Z68" i="16"/>
  <c r="Z74" i="16"/>
  <c r="Z82" i="16"/>
  <c r="AA82" i="16" s="1"/>
  <c r="Z90" i="16"/>
  <c r="Z105" i="16"/>
  <c r="Z113" i="16"/>
  <c r="Z126" i="16"/>
  <c r="AA126" i="16" s="1"/>
  <c r="Z132" i="16"/>
  <c r="AA132" i="16" s="1"/>
  <c r="Z138" i="16"/>
  <c r="Z164" i="16"/>
  <c r="Z169" i="16"/>
  <c r="Z180" i="16"/>
  <c r="AA180" i="16" s="1"/>
  <c r="Z14" i="16"/>
  <c r="Z18" i="16"/>
  <c r="AA18" i="16" s="1"/>
  <c r="Z22" i="16"/>
  <c r="AA22" i="16" s="1"/>
  <c r="Z44" i="16"/>
  <c r="Z47" i="16"/>
  <c r="AA47" i="16" s="1"/>
  <c r="Z58" i="16"/>
  <c r="Z64" i="16"/>
  <c r="Z72" i="16"/>
  <c r="Z75" i="16"/>
  <c r="Z78" i="16"/>
  <c r="Z84" i="16"/>
  <c r="Z88" i="16"/>
  <c r="Z92" i="16"/>
  <c r="Z95" i="16"/>
  <c r="Z98" i="16"/>
  <c r="Z103" i="16"/>
  <c r="Z107" i="16"/>
  <c r="Z110" i="16"/>
  <c r="Z114" i="16"/>
  <c r="Z118" i="16"/>
  <c r="Z121" i="16"/>
  <c r="Z124" i="16"/>
  <c r="Z128" i="16"/>
  <c r="AA128" i="16" s="1"/>
  <c r="Z133" i="16"/>
  <c r="AA133" i="16" s="1"/>
  <c r="Z137" i="16"/>
  <c r="Z142" i="16"/>
  <c r="Z145" i="16"/>
  <c r="Z150" i="16"/>
  <c r="Z153" i="16"/>
  <c r="Z158" i="16"/>
  <c r="Z161" i="16"/>
  <c r="Z165" i="16"/>
  <c r="Z168" i="16"/>
  <c r="Z173" i="16"/>
  <c r="Z176" i="16"/>
  <c r="AA176" i="16" s="1"/>
  <c r="Z181" i="16"/>
  <c r="AA181" i="16" s="1"/>
  <c r="Z184" i="16"/>
  <c r="AA184" i="16" s="1"/>
  <c r="Z15" i="16"/>
  <c r="AA15" i="16" s="1"/>
  <c r="Z23" i="16"/>
  <c r="Z36" i="16"/>
  <c r="Z42" i="16"/>
  <c r="AA42" i="16" s="1"/>
  <c r="Z45" i="16"/>
  <c r="AA45" i="16" s="1"/>
  <c r="Z52" i="16"/>
  <c r="AA52" i="16" s="1"/>
  <c r="Z70" i="16"/>
  <c r="Z76" i="16"/>
  <c r="Z89" i="16"/>
  <c r="Z96" i="16"/>
  <c r="Z101" i="16"/>
  <c r="Z104" i="16"/>
  <c r="Z111" i="16"/>
  <c r="Z125" i="16"/>
  <c r="Z131" i="16"/>
  <c r="Z143" i="16"/>
  <c r="Z148" i="16"/>
  <c r="Z151" i="16"/>
  <c r="Z156" i="16"/>
  <c r="Z174" i="16"/>
  <c r="Z179" i="16"/>
  <c r="AA179" i="16" s="1"/>
  <c r="Z16" i="16"/>
  <c r="AA16" i="16" s="1"/>
  <c r="Z24" i="16"/>
  <c r="Z34" i="16"/>
  <c r="Z40" i="16"/>
  <c r="Z46" i="16"/>
  <c r="AA46" i="16" s="1"/>
  <c r="Z49" i="16"/>
  <c r="AA49" i="16" s="1"/>
  <c r="Z57" i="16"/>
  <c r="Z60" i="16"/>
  <c r="Z79" i="16"/>
  <c r="AA79" i="16" s="1"/>
  <c r="Z94" i="16"/>
  <c r="Z99" i="16"/>
  <c r="AA99" i="16" s="1"/>
  <c r="Z102" i="16"/>
  <c r="Z108" i="16"/>
  <c r="Z116" i="16"/>
  <c r="Z123" i="16"/>
  <c r="Z129" i="16"/>
  <c r="AA129" i="16" s="1"/>
  <c r="Z141" i="16"/>
  <c r="AA141" i="16" s="1"/>
  <c r="Z146" i="16"/>
  <c r="Z149" i="16"/>
  <c r="Z154" i="16"/>
  <c r="Z157" i="16"/>
  <c r="Z162" i="16"/>
  <c r="Z172" i="16"/>
  <c r="Z177" i="16"/>
  <c r="AA177" i="16" s="1"/>
  <c r="BF184" i="16"/>
  <c r="BG184" i="16" s="1"/>
  <c r="BF180" i="16"/>
  <c r="BG180" i="16" s="1"/>
  <c r="BF177" i="16"/>
  <c r="BG177" i="16" s="1"/>
  <c r="BF173" i="16"/>
  <c r="BF170" i="16"/>
  <c r="BF166" i="16"/>
  <c r="BG166" i="16" s="1"/>
  <c r="BF160" i="16"/>
  <c r="BG160" i="16" s="1"/>
  <c r="BF156" i="16"/>
  <c r="BF153" i="16"/>
  <c r="BF149" i="16"/>
  <c r="BF146" i="16"/>
  <c r="BG146" i="16" s="1"/>
  <c r="BF142" i="16"/>
  <c r="BF139" i="16"/>
  <c r="BF135" i="16"/>
  <c r="BF128" i="16"/>
  <c r="BF124" i="16"/>
  <c r="BG124" i="16" s="1"/>
  <c r="BF121" i="16"/>
  <c r="BF117" i="16"/>
  <c r="BG117" i="16" s="1"/>
  <c r="BF114" i="16"/>
  <c r="BG114" i="16" s="1"/>
  <c r="BF110" i="16"/>
  <c r="BG110" i="16" s="1"/>
  <c r="BF107" i="16"/>
  <c r="BF103" i="16"/>
  <c r="BF96" i="16"/>
  <c r="BF92" i="16"/>
  <c r="BF90" i="16"/>
  <c r="BG90" i="16" s="1"/>
  <c r="BF86" i="16"/>
  <c r="BF83" i="16"/>
  <c r="BF79" i="16"/>
  <c r="BF76" i="16"/>
  <c r="BF72" i="16"/>
  <c r="BF65" i="16"/>
  <c r="BF61" i="16"/>
  <c r="BF58" i="16"/>
  <c r="BG58" i="16" s="1"/>
  <c r="BF54" i="16"/>
  <c r="BF51" i="16"/>
  <c r="BG51" i="16" s="1"/>
  <c r="BF182" i="16"/>
  <c r="BG182" i="16" s="1"/>
  <c r="BF178" i="16"/>
  <c r="BG178" i="16" s="1"/>
  <c r="BF172" i="16"/>
  <c r="BF168" i="16"/>
  <c r="BF159" i="16"/>
  <c r="BF155" i="16"/>
  <c r="BF150" i="16"/>
  <c r="BF145" i="16"/>
  <c r="BF140" i="16"/>
  <c r="BF136" i="16"/>
  <c r="BF131" i="16"/>
  <c r="BG131" i="16" s="1"/>
  <c r="BF126" i="16"/>
  <c r="BF122" i="16"/>
  <c r="BG122" i="16" s="1"/>
  <c r="BF116" i="16"/>
  <c r="BF112" i="16"/>
  <c r="BF102" i="16"/>
  <c r="BG102" i="16" s="1"/>
  <c r="BF98" i="16"/>
  <c r="BG98" i="16" s="1"/>
  <c r="BF93" i="16"/>
  <c r="BG93" i="16" s="1"/>
  <c r="BF89" i="16"/>
  <c r="BG89" i="16" s="1"/>
  <c r="BF80" i="16"/>
  <c r="BF75" i="16"/>
  <c r="BF70" i="16"/>
  <c r="BF66" i="16"/>
  <c r="BG66" i="16" s="1"/>
  <c r="BF56" i="16"/>
  <c r="BF52" i="16"/>
  <c r="BF47" i="16"/>
  <c r="BF44" i="16"/>
  <c r="BF40" i="16"/>
  <c r="BG40" i="16" s="1"/>
  <c r="BF33" i="16"/>
  <c r="BF29" i="16"/>
  <c r="BF26" i="16"/>
  <c r="BF22" i="16"/>
  <c r="BG22" i="16" s="1"/>
  <c r="BF19" i="16"/>
  <c r="BF13" i="16"/>
  <c r="BG13" i="16" s="1"/>
  <c r="BF10" i="16"/>
  <c r="BG10" i="16" s="1"/>
  <c r="BF181" i="16"/>
  <c r="BG181" i="16" s="1"/>
  <c r="BF175" i="16"/>
  <c r="BG175" i="16" s="1"/>
  <c r="BF169" i="16"/>
  <c r="BF163" i="16"/>
  <c r="BG163" i="16" s="1"/>
  <c r="BF157" i="16"/>
  <c r="BG157" i="16" s="1"/>
  <c r="BF151" i="16"/>
  <c r="BF144" i="16"/>
  <c r="BF138" i="16"/>
  <c r="BF132" i="16"/>
  <c r="BF125" i="16"/>
  <c r="BF119" i="16"/>
  <c r="BG119" i="16" s="1"/>
  <c r="BF113" i="16"/>
  <c r="BF106" i="16"/>
  <c r="BF100" i="16"/>
  <c r="BF94" i="16"/>
  <c r="BF88" i="16"/>
  <c r="BF82" i="16"/>
  <c r="BG82" i="16" s="1"/>
  <c r="BF69" i="16"/>
  <c r="BF63" i="16"/>
  <c r="BF57" i="16"/>
  <c r="BF50" i="16"/>
  <c r="BF45" i="16"/>
  <c r="BF41" i="16"/>
  <c r="BG41" i="16" s="1"/>
  <c r="BF36" i="16"/>
  <c r="BG36" i="16" s="1"/>
  <c r="BF31" i="16"/>
  <c r="BF27" i="16"/>
  <c r="BF21" i="16"/>
  <c r="BG21" i="16" s="1"/>
  <c r="BF17" i="16"/>
  <c r="BF162" i="16"/>
  <c r="BG162" i="16" s="1"/>
  <c r="BF154" i="16"/>
  <c r="BF147" i="16"/>
  <c r="BG147" i="16" s="1"/>
  <c r="BF137" i="16"/>
  <c r="BG137" i="16" s="1"/>
  <c r="BF129" i="16"/>
  <c r="BG129" i="16" s="1"/>
  <c r="BF120" i="16"/>
  <c r="BG120" i="16" s="1"/>
  <c r="BF111" i="16"/>
  <c r="BF104" i="16"/>
  <c r="BF95" i="16"/>
  <c r="BG95" i="16" s="1"/>
  <c r="BF87" i="16"/>
  <c r="BF78" i="16"/>
  <c r="BF71" i="16"/>
  <c r="BG71" i="16" s="1"/>
  <c r="BF62" i="16"/>
  <c r="BG62" i="16" s="1"/>
  <c r="BF53" i="16"/>
  <c r="BG53" i="16" s="1"/>
  <c r="BF46" i="16"/>
  <c r="BG46" i="16" s="1"/>
  <c r="BF39" i="16"/>
  <c r="BG39" i="16" s="1"/>
  <c r="BF34" i="16"/>
  <c r="BF28" i="16"/>
  <c r="BF15" i="16"/>
  <c r="BF11" i="16"/>
  <c r="BF174" i="16"/>
  <c r="BF164" i="16"/>
  <c r="BF152" i="16"/>
  <c r="BF141" i="16"/>
  <c r="BF130" i="16"/>
  <c r="BF118" i="16"/>
  <c r="BF108" i="16"/>
  <c r="BG108" i="16" s="1"/>
  <c r="BF97" i="16"/>
  <c r="BF85" i="16"/>
  <c r="BF74" i="16"/>
  <c r="BG74" i="16" s="1"/>
  <c r="BF64" i="16"/>
  <c r="BF43" i="16"/>
  <c r="BG43" i="16" s="1"/>
  <c r="BF35" i="16"/>
  <c r="BF25" i="16"/>
  <c r="BF18" i="16"/>
  <c r="BG18" i="16" s="1"/>
  <c r="BF179" i="16"/>
  <c r="BG179" i="16" s="1"/>
  <c r="BF165" i="16"/>
  <c r="BG165" i="16" s="1"/>
  <c r="BF148" i="16"/>
  <c r="BF134" i="16"/>
  <c r="BF123" i="16"/>
  <c r="BG123" i="16" s="1"/>
  <c r="BF105" i="16"/>
  <c r="BF91" i="16"/>
  <c r="BG91" i="16" s="1"/>
  <c r="BF77" i="16"/>
  <c r="BF60" i="16"/>
  <c r="BG60" i="16" s="1"/>
  <c r="BF48" i="16"/>
  <c r="BG48" i="16" s="1"/>
  <c r="BF37" i="16"/>
  <c r="BF24" i="16"/>
  <c r="BF14" i="16"/>
  <c r="BF176" i="16"/>
  <c r="BG176" i="16" s="1"/>
  <c r="BF158" i="16"/>
  <c r="BG158" i="16" s="1"/>
  <c r="BF99" i="16"/>
  <c r="BG99" i="16" s="1"/>
  <c r="BF81" i="16"/>
  <c r="BG81" i="16" s="1"/>
  <c r="BF59" i="16"/>
  <c r="BG59" i="16" s="1"/>
  <c r="BF42" i="16"/>
  <c r="BF12" i="16"/>
  <c r="BF171" i="16"/>
  <c r="BF133" i="16"/>
  <c r="BF115" i="16"/>
  <c r="BF73" i="16"/>
  <c r="BG73" i="16" s="1"/>
  <c r="BF55" i="16"/>
  <c r="BF38" i="16"/>
  <c r="BG38" i="16" s="1"/>
  <c r="BF23" i="16"/>
  <c r="BF183" i="16"/>
  <c r="BG183" i="16" s="1"/>
  <c r="BF143" i="16"/>
  <c r="BF101" i="16"/>
  <c r="BF67" i="16"/>
  <c r="BF30" i="16"/>
  <c r="BG30" i="16" s="1"/>
  <c r="BF16" i="16"/>
  <c r="BF109" i="16"/>
  <c r="BG109" i="16" s="1"/>
  <c r="BF68" i="16"/>
  <c r="BG68" i="16" s="1"/>
  <c r="BF167" i="16"/>
  <c r="BF127" i="16"/>
  <c r="BF49" i="16"/>
  <c r="BG49" i="16" s="1"/>
  <c r="BF20" i="16"/>
  <c r="BG20" i="16" s="1"/>
  <c r="BF161" i="16"/>
  <c r="BG161" i="16" s="1"/>
  <c r="BF84" i="16"/>
  <c r="BF32" i="16"/>
  <c r="BB182" i="16"/>
  <c r="BC182" i="16" s="1"/>
  <c r="BB178" i="16"/>
  <c r="BC178" i="16" s="1"/>
  <c r="BB175" i="16"/>
  <c r="BC175" i="16" s="1"/>
  <c r="BB171" i="16"/>
  <c r="BC171" i="16" s="1"/>
  <c r="BB168" i="16"/>
  <c r="BC168" i="16" s="1"/>
  <c r="BB164" i="16"/>
  <c r="BC164" i="16" s="1"/>
  <c r="BB158" i="16"/>
  <c r="BC158" i="16" s="1"/>
  <c r="BB154" i="16"/>
  <c r="BC154" i="16" s="1"/>
  <c r="BB151" i="16"/>
  <c r="BC151" i="16" s="1"/>
  <c r="BB180" i="16"/>
  <c r="BC180" i="16" s="1"/>
  <c r="BB176" i="16"/>
  <c r="BC176" i="16" s="1"/>
  <c r="BB170" i="16"/>
  <c r="BC170" i="16" s="1"/>
  <c r="BB166" i="16"/>
  <c r="BC166" i="16" s="1"/>
  <c r="BB162" i="16"/>
  <c r="BC162" i="16" s="1"/>
  <c r="BB157" i="16"/>
  <c r="BC157" i="16" s="1"/>
  <c r="BB153" i="16"/>
  <c r="BC153" i="16" s="1"/>
  <c r="BB148" i="16"/>
  <c r="BB145" i="16"/>
  <c r="BC145" i="16" s="1"/>
  <c r="BB141" i="16"/>
  <c r="BC141" i="16" s="1"/>
  <c r="BB134" i="16"/>
  <c r="BC134" i="16" s="1"/>
  <c r="BB130" i="16"/>
  <c r="BB127" i="16"/>
  <c r="BC127" i="16" s="1"/>
  <c r="BB123" i="16"/>
  <c r="BC123" i="16" s="1"/>
  <c r="BB120" i="16"/>
  <c r="BC120" i="16" s="1"/>
  <c r="BB116" i="16"/>
  <c r="BC116" i="16" s="1"/>
  <c r="BB113" i="16"/>
  <c r="BC113" i="16" s="1"/>
  <c r="BB109" i="16"/>
  <c r="BC109" i="16" s="1"/>
  <c r="BB102" i="16"/>
  <c r="BC102" i="16" s="1"/>
  <c r="BB98" i="16"/>
  <c r="BC98" i="16" s="1"/>
  <c r="BB95" i="16"/>
  <c r="BC95" i="16" s="1"/>
  <c r="BB91" i="16"/>
  <c r="BC91" i="16" s="1"/>
  <c r="BB89" i="16"/>
  <c r="BC89" i="16" s="1"/>
  <c r="BB85" i="16"/>
  <c r="BC85" i="16" s="1"/>
  <c r="BB82" i="16"/>
  <c r="BC82" i="16" s="1"/>
  <c r="BB78" i="16"/>
  <c r="BC78" i="16" s="1"/>
  <c r="BB179" i="16"/>
  <c r="BC179" i="16" s="1"/>
  <c r="BB173" i="16"/>
  <c r="BB167" i="16"/>
  <c r="BC167" i="16" s="1"/>
  <c r="BB161" i="16"/>
  <c r="BC161" i="16" s="1"/>
  <c r="BB155" i="16"/>
  <c r="BC155" i="16" s="1"/>
  <c r="BB149" i="16"/>
  <c r="BC149" i="16" s="1"/>
  <c r="BB144" i="16"/>
  <c r="BC144" i="16" s="1"/>
  <c r="BB139" i="16"/>
  <c r="BC139" i="16" s="1"/>
  <c r="BB135" i="16"/>
  <c r="BC135" i="16" s="1"/>
  <c r="BB125" i="16"/>
  <c r="BC125" i="16" s="1"/>
  <c r="BB121" i="16"/>
  <c r="BC121" i="16" s="1"/>
  <c r="BB115" i="16"/>
  <c r="BC115" i="16" s="1"/>
  <c r="BB111" i="16"/>
  <c r="BC111" i="16" s="1"/>
  <c r="BB106" i="16"/>
  <c r="BC106" i="16" s="1"/>
  <c r="BB101" i="16"/>
  <c r="BC101" i="16" s="1"/>
  <c r="BB97" i="16"/>
  <c r="BC97" i="16" s="1"/>
  <c r="BB92" i="16"/>
  <c r="BC92" i="16" s="1"/>
  <c r="BB88" i="16"/>
  <c r="BC88" i="16" s="1"/>
  <c r="BB83" i="16"/>
  <c r="BC83" i="16" s="1"/>
  <c r="BB79" i="16"/>
  <c r="BC79" i="16" s="1"/>
  <c r="BB71" i="16"/>
  <c r="BC71" i="16" s="1"/>
  <c r="BB67" i="16"/>
  <c r="BC67" i="16" s="1"/>
  <c r="BB64" i="16"/>
  <c r="BC64" i="16" s="1"/>
  <c r="BB60" i="16"/>
  <c r="BC60" i="16" s="1"/>
  <c r="BB57" i="16"/>
  <c r="BB53" i="16"/>
  <c r="BC53" i="16" s="1"/>
  <c r="BB50" i="16"/>
  <c r="BC50" i="16" s="1"/>
  <c r="BB46" i="16"/>
  <c r="BC46" i="16" s="1"/>
  <c r="BB39" i="16"/>
  <c r="BC39" i="16" s="1"/>
  <c r="BB35" i="16"/>
  <c r="BC35" i="16" s="1"/>
  <c r="BB32" i="16"/>
  <c r="BC32" i="16" s="1"/>
  <c r="BB28" i="16"/>
  <c r="BC28" i="16" s="1"/>
  <c r="BB25" i="16"/>
  <c r="BC25" i="16" s="1"/>
  <c r="BB21" i="16"/>
  <c r="BC21" i="16" s="1"/>
  <c r="BB18" i="16"/>
  <c r="BC18" i="16" s="1"/>
  <c r="BB14" i="16"/>
  <c r="BC14" i="16" s="1"/>
  <c r="BB10" i="16"/>
  <c r="BC10" i="16" s="1"/>
  <c r="BB177" i="16"/>
  <c r="BC177" i="16" s="1"/>
  <c r="BB169" i="16"/>
  <c r="BC169" i="16" s="1"/>
  <c r="BB163" i="16"/>
  <c r="BC163" i="16" s="1"/>
  <c r="BB146" i="16"/>
  <c r="BC146" i="16" s="1"/>
  <c r="BB140" i="16"/>
  <c r="BC140" i="16" s="1"/>
  <c r="BB133" i="16"/>
  <c r="BB128" i="16"/>
  <c r="BC128" i="16" s="1"/>
  <c r="BB114" i="16"/>
  <c r="BB108" i="16"/>
  <c r="BC108" i="16" s="1"/>
  <c r="BB103" i="16"/>
  <c r="BC103" i="16" s="1"/>
  <c r="BB96" i="16"/>
  <c r="BC96" i="16" s="1"/>
  <c r="BB84" i="16"/>
  <c r="BC84" i="16" s="1"/>
  <c r="BB77" i="16"/>
  <c r="BB73" i="16"/>
  <c r="BC73" i="16" s="1"/>
  <c r="BB68" i="16"/>
  <c r="BC68" i="16" s="1"/>
  <c r="BB63" i="16"/>
  <c r="BC63" i="16" s="1"/>
  <c r="BB54" i="16"/>
  <c r="BC54" i="16" s="1"/>
  <c r="BB49" i="16"/>
  <c r="BC49" i="16" s="1"/>
  <c r="BB44" i="16"/>
  <c r="BC44" i="16" s="1"/>
  <c r="BB40" i="16"/>
  <c r="BC40" i="16" s="1"/>
  <c r="BB30" i="16"/>
  <c r="BC30" i="16" s="1"/>
  <c r="BB26" i="16"/>
  <c r="BC26" i="16" s="1"/>
  <c r="BB20" i="16"/>
  <c r="BC20" i="16" s="1"/>
  <c r="BB16" i="16"/>
  <c r="BC16" i="16" s="1"/>
  <c r="BB11" i="16"/>
  <c r="BB181" i="16"/>
  <c r="BC181" i="16" s="1"/>
  <c r="BB159" i="16"/>
  <c r="BC159" i="16" s="1"/>
  <c r="BB147" i="16"/>
  <c r="BC147" i="16" s="1"/>
  <c r="BB138" i="16"/>
  <c r="BB131" i="16"/>
  <c r="BC131" i="16" s="1"/>
  <c r="BB122" i="16"/>
  <c r="BC122" i="16" s="1"/>
  <c r="BB105" i="16"/>
  <c r="BC105" i="16" s="1"/>
  <c r="BB90" i="16"/>
  <c r="BC90" i="16" s="1"/>
  <c r="BB81" i="16"/>
  <c r="BC81" i="16" s="1"/>
  <c r="BB74" i="16"/>
  <c r="BC74" i="16" s="1"/>
  <c r="BB61" i="16"/>
  <c r="BC61" i="16" s="1"/>
  <c r="BB55" i="16"/>
  <c r="BC55" i="16" s="1"/>
  <c r="BB48" i="16"/>
  <c r="BC48" i="16" s="1"/>
  <c r="BB42" i="16"/>
  <c r="BC42" i="16" s="1"/>
  <c r="BB36" i="16"/>
  <c r="BC36" i="16" s="1"/>
  <c r="BB29" i="16"/>
  <c r="BC29" i="16" s="1"/>
  <c r="BB23" i="16"/>
  <c r="BB17" i="16"/>
  <c r="BC17" i="16" s="1"/>
  <c r="BB174" i="16"/>
  <c r="BC174" i="16" s="1"/>
  <c r="BB160" i="16"/>
  <c r="BC160" i="16" s="1"/>
  <c r="BB136" i="16"/>
  <c r="BC136" i="16" s="1"/>
  <c r="BB124" i="16"/>
  <c r="BC124" i="16" s="1"/>
  <c r="BB112" i="16"/>
  <c r="BB100" i="16"/>
  <c r="BC100" i="16" s="1"/>
  <c r="BB80" i="16"/>
  <c r="BC80" i="16" s="1"/>
  <c r="BB70" i="16"/>
  <c r="BC70" i="16" s="1"/>
  <c r="BB62" i="16"/>
  <c r="BC62" i="16" s="1"/>
  <c r="BB52" i="16"/>
  <c r="BC52" i="16" s="1"/>
  <c r="BB45" i="16"/>
  <c r="BC45" i="16" s="1"/>
  <c r="BB37" i="16"/>
  <c r="BC37" i="16" s="1"/>
  <c r="BB27" i="16"/>
  <c r="BC27" i="16" s="1"/>
  <c r="BB19" i="16"/>
  <c r="BC19" i="16" s="1"/>
  <c r="BB12" i="16"/>
  <c r="BC12" i="16" s="1"/>
  <c r="BB184" i="16"/>
  <c r="BC184" i="16" s="1"/>
  <c r="BB156" i="16"/>
  <c r="BC156" i="16" s="1"/>
  <c r="BB142" i="16"/>
  <c r="BC142" i="16" s="1"/>
  <c r="BB126" i="16"/>
  <c r="BC126" i="16" s="1"/>
  <c r="BB110" i="16"/>
  <c r="BC110" i="16" s="1"/>
  <c r="BB94" i="16"/>
  <c r="BC94" i="16" s="1"/>
  <c r="BB69" i="16"/>
  <c r="BC69" i="16" s="1"/>
  <c r="BB58" i="16"/>
  <c r="BC58" i="16" s="1"/>
  <c r="BB47" i="16"/>
  <c r="BC47" i="16" s="1"/>
  <c r="BB34" i="16"/>
  <c r="BB24" i="16"/>
  <c r="BC24" i="16" s="1"/>
  <c r="BB13" i="16"/>
  <c r="BC13" i="16" s="1"/>
  <c r="BB165" i="16"/>
  <c r="BC165" i="16" s="1"/>
  <c r="BB132" i="16"/>
  <c r="BC132" i="16" s="1"/>
  <c r="BB104" i="16"/>
  <c r="BC104" i="16" s="1"/>
  <c r="BB75" i="16"/>
  <c r="BC75" i="16" s="1"/>
  <c r="BB51" i="16"/>
  <c r="BC51" i="16" s="1"/>
  <c r="BB31" i="16"/>
  <c r="BC31" i="16" s="1"/>
  <c r="BB183" i="16"/>
  <c r="BC183" i="16" s="1"/>
  <c r="BB143" i="16"/>
  <c r="BC143" i="16" s="1"/>
  <c r="BB117" i="16"/>
  <c r="BC117" i="16" s="1"/>
  <c r="BB86" i="16"/>
  <c r="BC86" i="16" s="1"/>
  <c r="BB59" i="16"/>
  <c r="BC59" i="16" s="1"/>
  <c r="BB38" i="16"/>
  <c r="BC38" i="16" s="1"/>
  <c r="BB15" i="16"/>
  <c r="BC15" i="16" s="1"/>
  <c r="BB172" i="16"/>
  <c r="BC172" i="16" s="1"/>
  <c r="BB152" i="16"/>
  <c r="BC152" i="16" s="1"/>
  <c r="BB137" i="16"/>
  <c r="BC137" i="16" s="1"/>
  <c r="BB119" i="16"/>
  <c r="BC119" i="16" s="1"/>
  <c r="BB107" i="16"/>
  <c r="BC107" i="16" s="1"/>
  <c r="BB93" i="16"/>
  <c r="BC93" i="16" s="1"/>
  <c r="BB76" i="16"/>
  <c r="BC76" i="16" s="1"/>
  <c r="BB66" i="16"/>
  <c r="BC66" i="16" s="1"/>
  <c r="BB56" i="16"/>
  <c r="BB43" i="16"/>
  <c r="BC43" i="16" s="1"/>
  <c r="BB33" i="16"/>
  <c r="BB22" i="16"/>
  <c r="BC22" i="16" s="1"/>
  <c r="BB150" i="16"/>
  <c r="BC150" i="16" s="1"/>
  <c r="BB118" i="16"/>
  <c r="BC118" i="16" s="1"/>
  <c r="BB87" i="16"/>
  <c r="BC87" i="16" s="1"/>
  <c r="BB65" i="16"/>
  <c r="BC65" i="16" s="1"/>
  <c r="BB41" i="16"/>
  <c r="BC41" i="16" s="1"/>
  <c r="BB129" i="16"/>
  <c r="BC129" i="16" s="1"/>
  <c r="BB99" i="16"/>
  <c r="BC99" i="16" s="1"/>
  <c r="BB72" i="16"/>
  <c r="BC72" i="16" s="1"/>
  <c r="AT182" i="16"/>
  <c r="AU182" i="16" s="1"/>
  <c r="AT178" i="16"/>
  <c r="AU178" i="16" s="1"/>
  <c r="AT174" i="16"/>
  <c r="AT170" i="16"/>
  <c r="AU170" i="16" s="1"/>
  <c r="AT166" i="16"/>
  <c r="AU166" i="16" s="1"/>
  <c r="AT163" i="16"/>
  <c r="AU163" i="16" s="1"/>
  <c r="AT159" i="16"/>
  <c r="AU159" i="16" s="1"/>
  <c r="AT155" i="16"/>
  <c r="AU155" i="16" s="1"/>
  <c r="AT151" i="16"/>
  <c r="AT147" i="16"/>
  <c r="AT143" i="16"/>
  <c r="AU143" i="16" s="1"/>
  <c r="AT139" i="16"/>
  <c r="AT135" i="16"/>
  <c r="AT131" i="16"/>
  <c r="AU131" i="16" s="1"/>
  <c r="AT127" i="16"/>
  <c r="AU127" i="16" s="1"/>
  <c r="AT123" i="16"/>
  <c r="AT119" i="16"/>
  <c r="AT115" i="16"/>
  <c r="AT111" i="16"/>
  <c r="AT107" i="16"/>
  <c r="AT103" i="16"/>
  <c r="AU103" i="16" s="1"/>
  <c r="AT99" i="16"/>
  <c r="AU99" i="16" s="1"/>
  <c r="AT95" i="16"/>
  <c r="AU95" i="16" s="1"/>
  <c r="AT91" i="16"/>
  <c r="AT88" i="16"/>
  <c r="AT84" i="16"/>
  <c r="AT80" i="16"/>
  <c r="AT76" i="16"/>
  <c r="AU76" i="16" s="1"/>
  <c r="AT72" i="16"/>
  <c r="AU72" i="16" s="1"/>
  <c r="AT68" i="16"/>
  <c r="AU68" i="16" s="1"/>
  <c r="AT64" i="16"/>
  <c r="AT60" i="16"/>
  <c r="AT56" i="16"/>
  <c r="AT52" i="16"/>
  <c r="AT48" i="16"/>
  <c r="AT42" i="16"/>
  <c r="AU42" i="16" s="1"/>
  <c r="AT184" i="16"/>
  <c r="AU184" i="16" s="1"/>
  <c r="AT179" i="16"/>
  <c r="AU179" i="16" s="1"/>
  <c r="AT173" i="16"/>
  <c r="AT168" i="16"/>
  <c r="AT158" i="16"/>
  <c r="AU158" i="16" s="1"/>
  <c r="AT153" i="16"/>
  <c r="AU153" i="16" s="1"/>
  <c r="AT148" i="16"/>
  <c r="AT142" i="16"/>
  <c r="AU142" i="16" s="1"/>
  <c r="AT137" i="16"/>
  <c r="AT132" i="16"/>
  <c r="AU132" i="16" s="1"/>
  <c r="AT126" i="16"/>
  <c r="AU126" i="16" s="1"/>
  <c r="AT121" i="16"/>
  <c r="AU121" i="16" s="1"/>
  <c r="AT116" i="16"/>
  <c r="AT110" i="16"/>
  <c r="AU110" i="16" s="1"/>
  <c r="AT105" i="16"/>
  <c r="AU105" i="16" s="1"/>
  <c r="AT100" i="16"/>
  <c r="AT94" i="16"/>
  <c r="AT90" i="16"/>
  <c r="AT85" i="16"/>
  <c r="AT79" i="16"/>
  <c r="AT74" i="16"/>
  <c r="AT69" i="16"/>
  <c r="AU69" i="16" s="1"/>
  <c r="AT63" i="16"/>
  <c r="AT58" i="16"/>
  <c r="AT53" i="16"/>
  <c r="AT47" i="16"/>
  <c r="AT43" i="16"/>
  <c r="AU43" i="16" s="1"/>
  <c r="AT39" i="16"/>
  <c r="AU39" i="16" s="1"/>
  <c r="AT36" i="16"/>
  <c r="AT33" i="16"/>
  <c r="AT29" i="16"/>
  <c r="AU29" i="16" s="1"/>
  <c r="AT23" i="16"/>
  <c r="AT20" i="16"/>
  <c r="AU20" i="16" s="1"/>
  <c r="AT17" i="16"/>
  <c r="AT14" i="16"/>
  <c r="AT180" i="16"/>
  <c r="AU180" i="16" s="1"/>
  <c r="AT172" i="16"/>
  <c r="AU172" i="16" s="1"/>
  <c r="AT165" i="16"/>
  <c r="AU165" i="16" s="1"/>
  <c r="AT160" i="16"/>
  <c r="AU160" i="16" s="1"/>
  <c r="AT152" i="16"/>
  <c r="AU152" i="16" s="1"/>
  <c r="AT145" i="16"/>
  <c r="AT138" i="16"/>
  <c r="AT130" i="16"/>
  <c r="AT124" i="16"/>
  <c r="AU124" i="16" s="1"/>
  <c r="AT117" i="16"/>
  <c r="AT109" i="16"/>
  <c r="AU109" i="16" s="1"/>
  <c r="AT102" i="16"/>
  <c r="AT96" i="16"/>
  <c r="AT89" i="16"/>
  <c r="AT82" i="16"/>
  <c r="AT75" i="16"/>
  <c r="AT67" i="16"/>
  <c r="AT61" i="16"/>
  <c r="AT54" i="16"/>
  <c r="AT46" i="16"/>
  <c r="AU46" i="16" s="1"/>
  <c r="AT41" i="16"/>
  <c r="AT32" i="16"/>
  <c r="AT28" i="16"/>
  <c r="AT24" i="16"/>
  <c r="AT19" i="16"/>
  <c r="AT12" i="16"/>
  <c r="AU12" i="16" s="1"/>
  <c r="AT177" i="16"/>
  <c r="AU177" i="16" s="1"/>
  <c r="AT169" i="16"/>
  <c r="AU169" i="16" s="1"/>
  <c r="AT161" i="16"/>
  <c r="AU161" i="16" s="1"/>
  <c r="AT150" i="16"/>
  <c r="AU150" i="16" s="1"/>
  <c r="AT141" i="16"/>
  <c r="AT133" i="16"/>
  <c r="AU133" i="16" s="1"/>
  <c r="AT122" i="16"/>
  <c r="AU122" i="16" s="1"/>
  <c r="AT113" i="16"/>
  <c r="AU113" i="16" s="1"/>
  <c r="AT104" i="16"/>
  <c r="AU104" i="16" s="1"/>
  <c r="AT93" i="16"/>
  <c r="AU93" i="16" s="1"/>
  <c r="AT86" i="16"/>
  <c r="AT77" i="16"/>
  <c r="AT66" i="16"/>
  <c r="AT57" i="16"/>
  <c r="AT49" i="16"/>
  <c r="AT40" i="16"/>
  <c r="AU40" i="16" s="1"/>
  <c r="AT22" i="16"/>
  <c r="AU22" i="16" s="1"/>
  <c r="AT18" i="16"/>
  <c r="AU18" i="16" s="1"/>
  <c r="AT13" i="16"/>
  <c r="AT175" i="16"/>
  <c r="AT162" i="16"/>
  <c r="AT149" i="16"/>
  <c r="AT136" i="16"/>
  <c r="AT125" i="16"/>
  <c r="AU125" i="16" s="1"/>
  <c r="AT112" i="16"/>
  <c r="AT98" i="16"/>
  <c r="AT87" i="16"/>
  <c r="AT73" i="16"/>
  <c r="AT62" i="16"/>
  <c r="AT50" i="16"/>
  <c r="AT38" i="16"/>
  <c r="AU38" i="16" s="1"/>
  <c r="AT31" i="16"/>
  <c r="AT25" i="16"/>
  <c r="AT16" i="16"/>
  <c r="AT10" i="16"/>
  <c r="AU10" i="16" s="1"/>
  <c r="AT181" i="16"/>
  <c r="AU181" i="16" s="1"/>
  <c r="AT156" i="16"/>
  <c r="AU156" i="16" s="1"/>
  <c r="AT129" i="16"/>
  <c r="AU129" i="16" s="1"/>
  <c r="AT106" i="16"/>
  <c r="AT81" i="16"/>
  <c r="AT55" i="16"/>
  <c r="AT35" i="16"/>
  <c r="AT164" i="16"/>
  <c r="AU164" i="16" s="1"/>
  <c r="AT140" i="16"/>
  <c r="AT114" i="16"/>
  <c r="AT65" i="16"/>
  <c r="AT34" i="16"/>
  <c r="AT26" i="16"/>
  <c r="AT11" i="16"/>
  <c r="AT183" i="16"/>
  <c r="AU183" i="16" s="1"/>
  <c r="AT171" i="16"/>
  <c r="AU171" i="16" s="1"/>
  <c r="AT157" i="16"/>
  <c r="AT146" i="16"/>
  <c r="AT134" i="16"/>
  <c r="AT120" i="16"/>
  <c r="AT108" i="16"/>
  <c r="AT97" i="16"/>
  <c r="AT83" i="16"/>
  <c r="AT71" i="16"/>
  <c r="AU71" i="16" s="1"/>
  <c r="AT59" i="16"/>
  <c r="AT45" i="16"/>
  <c r="AT37" i="16"/>
  <c r="AU37" i="16" s="1"/>
  <c r="AT30" i="16"/>
  <c r="AT21" i="16"/>
  <c r="AU21" i="16" s="1"/>
  <c r="AT15" i="16"/>
  <c r="AU15" i="16" s="1"/>
  <c r="AT167" i="16"/>
  <c r="AT144" i="16"/>
  <c r="AU144" i="16" s="1"/>
  <c r="AT118" i="16"/>
  <c r="AT92" i="16"/>
  <c r="AT70" i="16"/>
  <c r="AT44" i="16"/>
  <c r="AU44" i="16" s="1"/>
  <c r="AT27" i="16"/>
  <c r="AT176" i="16"/>
  <c r="AU176" i="16" s="1"/>
  <c r="AT154" i="16"/>
  <c r="AT128" i="16"/>
  <c r="AU128" i="16" s="1"/>
  <c r="AT101" i="16"/>
  <c r="AT78" i="16"/>
  <c r="AT51" i="16"/>
  <c r="AP183" i="16"/>
  <c r="AQ183" i="16" s="1"/>
  <c r="AP176" i="16"/>
  <c r="AQ176" i="16" s="1"/>
  <c r="AP172" i="16"/>
  <c r="AP169" i="16"/>
  <c r="AP165" i="16"/>
  <c r="AQ165" i="16" s="1"/>
  <c r="AP163" i="16"/>
  <c r="AP159" i="16"/>
  <c r="AP156" i="16"/>
  <c r="AP152" i="16"/>
  <c r="AP145" i="16"/>
  <c r="AP141" i="16"/>
  <c r="AP138" i="16"/>
  <c r="AP134" i="16"/>
  <c r="AP131" i="16"/>
  <c r="AQ131" i="16" s="1"/>
  <c r="AP127" i="16"/>
  <c r="AQ127" i="16" s="1"/>
  <c r="AP124" i="16"/>
  <c r="AQ124" i="16" s="1"/>
  <c r="AP120" i="16"/>
  <c r="AP113" i="16"/>
  <c r="AP109" i="16"/>
  <c r="AP106" i="16"/>
  <c r="AP102" i="16"/>
  <c r="AQ102" i="16" s="1"/>
  <c r="AP99" i="16"/>
  <c r="AQ99" i="16" s="1"/>
  <c r="AP95" i="16"/>
  <c r="AP92" i="16"/>
  <c r="AP89" i="16"/>
  <c r="AP82" i="16"/>
  <c r="AP78" i="16"/>
  <c r="AQ78" i="16" s="1"/>
  <c r="AP75" i="16"/>
  <c r="AP71" i="16"/>
  <c r="AP182" i="16"/>
  <c r="AQ182" i="16" s="1"/>
  <c r="AP178" i="16"/>
  <c r="AQ178" i="16" s="1"/>
  <c r="AP173" i="16"/>
  <c r="AP168" i="16"/>
  <c r="AP160" i="16"/>
  <c r="AP155" i="16"/>
  <c r="AP150" i="16"/>
  <c r="AP146" i="16"/>
  <c r="AQ146" i="16" s="1"/>
  <c r="AP136" i="16"/>
  <c r="AP132" i="16"/>
  <c r="AP126" i="16"/>
  <c r="AQ126" i="16" s="1"/>
  <c r="AP122" i="16"/>
  <c r="AP117" i="16"/>
  <c r="AP112" i="16"/>
  <c r="AP108" i="16"/>
  <c r="AQ108" i="16" s="1"/>
  <c r="AP103" i="16"/>
  <c r="AP98" i="16"/>
  <c r="AP93" i="16"/>
  <c r="AQ93" i="16" s="1"/>
  <c r="AP90" i="16"/>
  <c r="AP85" i="16"/>
  <c r="AQ85" i="16" s="1"/>
  <c r="AP80" i="16"/>
  <c r="AQ80" i="16" s="1"/>
  <c r="AP76" i="16"/>
  <c r="AP70" i="16"/>
  <c r="AP67" i="16"/>
  <c r="AQ67" i="16" s="1"/>
  <c r="AP63" i="16"/>
  <c r="AP60" i="16"/>
  <c r="AP56" i="16"/>
  <c r="AP53" i="16"/>
  <c r="AP49" i="16"/>
  <c r="AP42" i="16"/>
  <c r="AP38" i="16"/>
  <c r="AP35" i="16"/>
  <c r="AP31" i="16"/>
  <c r="AP28" i="16"/>
  <c r="AP24" i="16"/>
  <c r="AP21" i="16"/>
  <c r="AP17" i="16"/>
  <c r="AP12" i="16"/>
  <c r="AP181" i="16"/>
  <c r="AQ181" i="16" s="1"/>
  <c r="AP175" i="16"/>
  <c r="AP170" i="16"/>
  <c r="AP157" i="16"/>
  <c r="AP151" i="16"/>
  <c r="AP144" i="16"/>
  <c r="AP139" i="16"/>
  <c r="AP125" i="16"/>
  <c r="AQ125" i="16" s="1"/>
  <c r="AP119" i="16"/>
  <c r="AP114" i="16"/>
  <c r="AQ114" i="16" s="1"/>
  <c r="AP107" i="16"/>
  <c r="AP94" i="16"/>
  <c r="AP88" i="16"/>
  <c r="AQ88" i="16" s="1"/>
  <c r="AP83" i="16"/>
  <c r="AP77" i="16"/>
  <c r="AP65" i="16"/>
  <c r="AP61" i="16"/>
  <c r="AP55" i="16"/>
  <c r="AP51" i="16"/>
  <c r="AP46" i="16"/>
  <c r="AP41" i="16"/>
  <c r="AP37" i="16"/>
  <c r="AQ37" i="16" s="1"/>
  <c r="AP32" i="16"/>
  <c r="AP27" i="16"/>
  <c r="AP22" i="16"/>
  <c r="AQ22" i="16" s="1"/>
  <c r="AP18" i="16"/>
  <c r="AP14" i="16"/>
  <c r="AP177" i="16"/>
  <c r="AQ177" i="16" s="1"/>
  <c r="AP167" i="16"/>
  <c r="AP161" i="16"/>
  <c r="AP153" i="16"/>
  <c r="AP143" i="16"/>
  <c r="AP135" i="16"/>
  <c r="AP128" i="16"/>
  <c r="AQ128" i="16" s="1"/>
  <c r="AP118" i="16"/>
  <c r="AP110" i="16"/>
  <c r="AP101" i="16"/>
  <c r="AP86" i="16"/>
  <c r="AQ86" i="16" s="1"/>
  <c r="AP69" i="16"/>
  <c r="AQ69" i="16" s="1"/>
  <c r="AP62" i="16"/>
  <c r="AP57" i="16"/>
  <c r="AP50" i="16"/>
  <c r="AP44" i="16"/>
  <c r="AP30" i="16"/>
  <c r="AP25" i="16"/>
  <c r="AP19" i="16"/>
  <c r="AQ19" i="16" s="1"/>
  <c r="AP13" i="16"/>
  <c r="AP180" i="16"/>
  <c r="AQ180" i="16" s="1"/>
  <c r="AP164" i="16"/>
  <c r="AP148" i="16"/>
  <c r="AP130" i="16"/>
  <c r="AP115" i="16"/>
  <c r="AP97" i="16"/>
  <c r="AP81" i="16"/>
  <c r="AQ81" i="16" s="1"/>
  <c r="AP66" i="16"/>
  <c r="AP40" i="16"/>
  <c r="AQ40" i="16" s="1"/>
  <c r="AP29" i="16"/>
  <c r="AQ29" i="16" s="1"/>
  <c r="AP16" i="16"/>
  <c r="AP11" i="16"/>
  <c r="AP171" i="16"/>
  <c r="AP162" i="16"/>
  <c r="AP147" i="16"/>
  <c r="AP129" i="16"/>
  <c r="AP111" i="16"/>
  <c r="AP96" i="16"/>
  <c r="AP79" i="16"/>
  <c r="AQ79" i="16" s="1"/>
  <c r="AP72" i="16"/>
  <c r="AP58" i="16"/>
  <c r="AP52" i="16"/>
  <c r="AP39" i="16"/>
  <c r="AQ39" i="16" s="1"/>
  <c r="AP26" i="16"/>
  <c r="AP15" i="16"/>
  <c r="AP184" i="16"/>
  <c r="AQ184" i="16" s="1"/>
  <c r="AP174" i="16"/>
  <c r="AP166" i="16"/>
  <c r="AQ166" i="16" s="1"/>
  <c r="AP158" i="16"/>
  <c r="AP149" i="16"/>
  <c r="AP142" i="16"/>
  <c r="AP133" i="16"/>
  <c r="AP116" i="16"/>
  <c r="AP100" i="16"/>
  <c r="AP91" i="16"/>
  <c r="AP84" i="16"/>
  <c r="AQ84" i="16" s="1"/>
  <c r="AP74" i="16"/>
  <c r="AP68" i="16"/>
  <c r="AQ68" i="16" s="1"/>
  <c r="AP54" i="16"/>
  <c r="AP48" i="16"/>
  <c r="AP43" i="16"/>
  <c r="AP36" i="16"/>
  <c r="AQ36" i="16" s="1"/>
  <c r="AP23" i="16"/>
  <c r="AP140" i="16"/>
  <c r="AP123" i="16"/>
  <c r="AP105" i="16"/>
  <c r="AQ105" i="16" s="1"/>
  <c r="AP73" i="16"/>
  <c r="AQ73" i="16" s="1"/>
  <c r="AP59" i="16"/>
  <c r="AP47" i="16"/>
  <c r="AP34" i="16"/>
  <c r="AP179" i="16"/>
  <c r="AQ179" i="16" s="1"/>
  <c r="AP154" i="16"/>
  <c r="AP137" i="16"/>
  <c r="AP121" i="16"/>
  <c r="AQ121" i="16" s="1"/>
  <c r="AP104" i="16"/>
  <c r="AQ104" i="16" s="1"/>
  <c r="AP87" i="16"/>
  <c r="AP64" i="16"/>
  <c r="AP45" i="16"/>
  <c r="AP33" i="16"/>
  <c r="AP20" i="16"/>
  <c r="AQ10" i="16"/>
  <c r="BJ184" i="16"/>
  <c r="BK184" i="16" s="1"/>
  <c r="BJ180" i="16"/>
  <c r="BK180" i="16" s="1"/>
  <c r="BJ176" i="16"/>
  <c r="BK176" i="16" s="1"/>
  <c r="BJ172" i="16"/>
  <c r="BJ168" i="16"/>
  <c r="BJ164" i="16"/>
  <c r="BJ161" i="16"/>
  <c r="BJ157" i="16"/>
  <c r="BK157" i="16" s="1"/>
  <c r="BJ153" i="16"/>
  <c r="BK153" i="16" s="1"/>
  <c r="BJ149" i="16"/>
  <c r="BJ145" i="16"/>
  <c r="BJ141" i="16"/>
  <c r="BK141" i="16" s="1"/>
  <c r="BJ137" i="16"/>
  <c r="BK137" i="16" s="1"/>
  <c r="BJ133" i="16"/>
  <c r="BJ129" i="16"/>
  <c r="BJ125" i="16"/>
  <c r="BK125" i="16" s="1"/>
  <c r="BJ121" i="16"/>
  <c r="BK121" i="16" s="1"/>
  <c r="BJ117" i="16"/>
  <c r="BJ113" i="16"/>
  <c r="BJ109" i="16"/>
  <c r="BJ105" i="16"/>
  <c r="BJ101" i="16"/>
  <c r="BJ97" i="16"/>
  <c r="BJ93" i="16"/>
  <c r="BK93" i="16" s="1"/>
  <c r="BJ90" i="16"/>
  <c r="BJ86" i="16"/>
  <c r="BJ82" i="16"/>
  <c r="BJ78" i="16"/>
  <c r="BJ74" i="16"/>
  <c r="BK74" i="16" s="1"/>
  <c r="BJ70" i="16"/>
  <c r="BK70" i="16" s="1"/>
  <c r="BJ66" i="16"/>
  <c r="BJ62" i="16"/>
  <c r="BJ58" i="16"/>
  <c r="BJ54" i="16"/>
  <c r="BJ50" i="16"/>
  <c r="BK50" i="16" s="1"/>
  <c r="BJ46" i="16"/>
  <c r="BK46" i="16" s="1"/>
  <c r="BJ42" i="16"/>
  <c r="BJ39" i="16"/>
  <c r="BK39" i="16" s="1"/>
  <c r="BJ35" i="16"/>
  <c r="BJ32" i="16"/>
  <c r="BJ28" i="16"/>
  <c r="BJ21" i="16"/>
  <c r="BJ17" i="16"/>
  <c r="BJ12" i="16"/>
  <c r="BJ179" i="16"/>
  <c r="BK179" i="16" s="1"/>
  <c r="BJ174" i="16"/>
  <c r="BJ169" i="16"/>
  <c r="BK169" i="16" s="1"/>
  <c r="BJ159" i="16"/>
  <c r="BJ154" i="16"/>
  <c r="BJ148" i="16"/>
  <c r="BJ143" i="16"/>
  <c r="BJ138" i="16"/>
  <c r="BJ132" i="16"/>
  <c r="BJ127" i="16"/>
  <c r="BJ122" i="16"/>
  <c r="BJ116" i="16"/>
  <c r="BK116" i="16" s="1"/>
  <c r="BJ111" i="16"/>
  <c r="BJ106" i="16"/>
  <c r="BK106" i="16" s="1"/>
  <c r="BJ100" i="16"/>
  <c r="BJ95" i="16"/>
  <c r="BK95" i="16" s="1"/>
  <c r="BJ85" i="16"/>
  <c r="BJ80" i="16"/>
  <c r="BJ75" i="16"/>
  <c r="BJ69" i="16"/>
  <c r="BK69" i="16" s="1"/>
  <c r="BJ64" i="16"/>
  <c r="BJ59" i="16"/>
  <c r="BJ53" i="16"/>
  <c r="BK53" i="16" s="1"/>
  <c r="BJ48" i="16"/>
  <c r="BK48" i="16" s="1"/>
  <c r="BJ43" i="16"/>
  <c r="BK43" i="16" s="1"/>
  <c r="BJ38" i="16"/>
  <c r="BK38" i="16" s="1"/>
  <c r="BJ33" i="16"/>
  <c r="BJ29" i="16"/>
  <c r="BJ24" i="16"/>
  <c r="BJ19" i="16"/>
  <c r="BJ15" i="16"/>
  <c r="BK15" i="16" s="1"/>
  <c r="BJ11" i="16"/>
  <c r="BJ182" i="16"/>
  <c r="BK182" i="16" s="1"/>
  <c r="BJ175" i="16"/>
  <c r="BK175" i="16" s="1"/>
  <c r="BJ167" i="16"/>
  <c r="BJ162" i="16"/>
  <c r="BJ155" i="16"/>
  <c r="BK155" i="16" s="1"/>
  <c r="BJ147" i="16"/>
  <c r="BJ140" i="16"/>
  <c r="BJ134" i="16"/>
  <c r="BJ126" i="16"/>
  <c r="BK126" i="16" s="1"/>
  <c r="BJ119" i="16"/>
  <c r="BJ112" i="16"/>
  <c r="BJ104" i="16"/>
  <c r="BJ98" i="16"/>
  <c r="BJ91" i="16"/>
  <c r="BK91" i="16" s="1"/>
  <c r="BJ84" i="16"/>
  <c r="BJ77" i="16"/>
  <c r="BJ71" i="16"/>
  <c r="BJ63" i="16"/>
  <c r="BJ56" i="16"/>
  <c r="BJ49" i="16"/>
  <c r="BK49" i="16" s="1"/>
  <c r="BJ41" i="16"/>
  <c r="BK41" i="16" s="1"/>
  <c r="BJ36" i="16"/>
  <c r="BK36" i="16" s="1"/>
  <c r="BJ30" i="16"/>
  <c r="BJ23" i="16"/>
  <c r="BJ183" i="16"/>
  <c r="BK183" i="16" s="1"/>
  <c r="BJ173" i="16"/>
  <c r="BJ165" i="16"/>
  <c r="BJ156" i="16"/>
  <c r="BJ146" i="16"/>
  <c r="BK146" i="16" s="1"/>
  <c r="BJ136" i="16"/>
  <c r="BK136" i="16" s="1"/>
  <c r="BJ128" i="16"/>
  <c r="BK128" i="16" s="1"/>
  <c r="BJ118" i="16"/>
  <c r="BK118" i="16" s="1"/>
  <c r="BJ108" i="16"/>
  <c r="BJ99" i="16"/>
  <c r="BK99" i="16" s="1"/>
  <c r="BJ89" i="16"/>
  <c r="BJ81" i="16"/>
  <c r="BJ72" i="16"/>
  <c r="BK72" i="16" s="1"/>
  <c r="BJ61" i="16"/>
  <c r="BJ52" i="16"/>
  <c r="BK52" i="16" s="1"/>
  <c r="BJ44" i="16"/>
  <c r="BJ34" i="16"/>
  <c r="BJ26" i="16"/>
  <c r="BJ18" i="16"/>
  <c r="BK18" i="16" s="1"/>
  <c r="BJ178" i="16"/>
  <c r="BK178" i="16" s="1"/>
  <c r="BJ166" i="16"/>
  <c r="BK166" i="16" s="1"/>
  <c r="BJ152" i="16"/>
  <c r="BK152" i="16" s="1"/>
  <c r="BJ142" i="16"/>
  <c r="BK142" i="16" s="1"/>
  <c r="BJ130" i="16"/>
  <c r="BJ115" i="16"/>
  <c r="BJ103" i="16"/>
  <c r="BJ92" i="16"/>
  <c r="BJ79" i="16"/>
  <c r="BJ67" i="16"/>
  <c r="BJ55" i="16"/>
  <c r="BJ31" i="16"/>
  <c r="BJ20" i="16"/>
  <c r="BJ10" i="16"/>
  <c r="BK10" i="16" s="1"/>
  <c r="BJ181" i="16"/>
  <c r="BK181" i="16" s="1"/>
  <c r="BJ163" i="16"/>
  <c r="BJ150" i="16"/>
  <c r="BJ131" i="16"/>
  <c r="BK131" i="16" s="1"/>
  <c r="BJ114" i="16"/>
  <c r="BJ96" i="16"/>
  <c r="BJ83" i="16"/>
  <c r="BJ65" i="16"/>
  <c r="BK65" i="16" s="1"/>
  <c r="BJ47" i="16"/>
  <c r="BK47" i="16" s="1"/>
  <c r="BJ16" i="16"/>
  <c r="BK16" i="16" s="1"/>
  <c r="BJ171" i="16"/>
  <c r="BJ151" i="16"/>
  <c r="BJ124" i="16"/>
  <c r="BK124" i="16" s="1"/>
  <c r="BJ107" i="16"/>
  <c r="BJ87" i="16"/>
  <c r="BJ60" i="16"/>
  <c r="BJ40" i="16"/>
  <c r="BK40" i="16" s="1"/>
  <c r="BJ22" i="16"/>
  <c r="BK22" i="16" s="1"/>
  <c r="BJ170" i="16"/>
  <c r="BJ144" i="16"/>
  <c r="BJ123" i="16"/>
  <c r="BJ102" i="16"/>
  <c r="BJ76" i="16"/>
  <c r="BJ57" i="16"/>
  <c r="BJ37" i="16"/>
  <c r="BK37" i="16" s="1"/>
  <c r="BJ14" i="16"/>
  <c r="BJ177" i="16"/>
  <c r="BK177" i="16" s="1"/>
  <c r="BJ135" i="16"/>
  <c r="BJ88" i="16"/>
  <c r="BK88" i="16" s="1"/>
  <c r="BJ45" i="16"/>
  <c r="BK45" i="16" s="1"/>
  <c r="BJ110" i="16"/>
  <c r="BJ139" i="16"/>
  <c r="BJ51" i="16"/>
  <c r="BK51" i="16" s="1"/>
  <c r="BJ13" i="16"/>
  <c r="BJ160" i="16"/>
  <c r="BJ120" i="16"/>
  <c r="BJ73" i="16"/>
  <c r="BK73" i="16" s="1"/>
  <c r="BJ27" i="16"/>
  <c r="BJ158" i="16"/>
  <c r="BJ68" i="16"/>
  <c r="BK68" i="16" s="1"/>
  <c r="BJ25" i="16"/>
  <c r="BJ94" i="16"/>
  <c r="H10" i="11"/>
  <c r="H14" i="11"/>
  <c r="H18" i="11"/>
  <c r="H22" i="11"/>
  <c r="H26" i="11"/>
  <c r="H30" i="11"/>
  <c r="H34" i="11"/>
  <c r="H43" i="11"/>
  <c r="H45" i="11"/>
  <c r="H47" i="11"/>
  <c r="H49" i="11"/>
  <c r="H51" i="11"/>
  <c r="H53" i="11"/>
  <c r="H55" i="11"/>
  <c r="H57" i="11"/>
  <c r="H59" i="11"/>
  <c r="H61" i="11"/>
  <c r="H63" i="11"/>
  <c r="H65" i="11"/>
  <c r="H8" i="11"/>
  <c r="H12" i="11"/>
  <c r="H16" i="11"/>
  <c r="H20" i="11"/>
  <c r="H24" i="11"/>
  <c r="H28" i="11"/>
  <c r="H32" i="11"/>
  <c r="H38" i="11"/>
  <c r="H39" i="11"/>
  <c r="H42" i="11"/>
  <c r="H44" i="11"/>
  <c r="H46" i="11"/>
  <c r="H48" i="11"/>
  <c r="H50" i="11"/>
  <c r="H52" i="11"/>
  <c r="H54" i="11"/>
  <c r="H56" i="11"/>
  <c r="H11" i="11"/>
  <c r="H19" i="11"/>
  <c r="H27" i="11"/>
  <c r="H35" i="11"/>
  <c r="H60" i="11"/>
  <c r="H15" i="11"/>
  <c r="H23" i="11"/>
  <c r="H31" i="11"/>
  <c r="H40" i="11"/>
  <c r="H41" i="11"/>
  <c r="H64" i="11"/>
  <c r="H21" i="11"/>
  <c r="H58" i="11"/>
  <c r="H69" i="11"/>
  <c r="H73" i="11"/>
  <c r="H77" i="11"/>
  <c r="H81" i="11"/>
  <c r="H85" i="11"/>
  <c r="H89" i="11"/>
  <c r="H93" i="11"/>
  <c r="H97" i="11"/>
  <c r="H100" i="11"/>
  <c r="H107" i="11"/>
  <c r="H108" i="11"/>
  <c r="H111" i="11"/>
  <c r="H113" i="11"/>
  <c r="H115" i="11"/>
  <c r="H117" i="11"/>
  <c r="H119" i="11"/>
  <c r="H121" i="11"/>
  <c r="H123" i="11"/>
  <c r="H125" i="11"/>
  <c r="H127" i="11"/>
  <c r="H129" i="11"/>
  <c r="H131" i="11"/>
  <c r="H133" i="11"/>
  <c r="H135" i="11"/>
  <c r="H137" i="11"/>
  <c r="H139" i="11"/>
  <c r="H141" i="11"/>
  <c r="H143" i="11"/>
  <c r="H145" i="11"/>
  <c r="H147" i="11"/>
  <c r="H149" i="11"/>
  <c r="H13" i="11"/>
  <c r="H29" i="11"/>
  <c r="H66" i="11"/>
  <c r="H67" i="11"/>
  <c r="H71" i="11"/>
  <c r="H75" i="11"/>
  <c r="H79" i="11"/>
  <c r="H83" i="11"/>
  <c r="H87" i="11"/>
  <c r="H91" i="11"/>
  <c r="H95" i="11"/>
  <c r="H99" i="11"/>
  <c r="H103" i="11"/>
  <c r="H104" i="11"/>
  <c r="H112" i="11"/>
  <c r="H114" i="11"/>
  <c r="H116" i="11"/>
  <c r="H118" i="11"/>
  <c r="H120" i="11"/>
  <c r="H122" i="11"/>
  <c r="H124" i="11"/>
  <c r="H126" i="11"/>
  <c r="H128" i="11"/>
  <c r="H130" i="11"/>
  <c r="H132" i="11"/>
  <c r="H134" i="11"/>
  <c r="H136" i="11"/>
  <c r="H138" i="11"/>
  <c r="H140" i="11"/>
  <c r="H9" i="11"/>
  <c r="H70" i="11"/>
  <c r="H78" i="11"/>
  <c r="H86" i="11"/>
  <c r="H94" i="11"/>
  <c r="H144" i="11"/>
  <c r="H17" i="11"/>
  <c r="H36" i="11"/>
  <c r="H72" i="11"/>
  <c r="H80" i="11"/>
  <c r="H88" i="11"/>
  <c r="H96" i="11"/>
  <c r="H109" i="11"/>
  <c r="H110" i="11"/>
  <c r="H142" i="11"/>
  <c r="H150" i="11"/>
  <c r="H152" i="11"/>
  <c r="H154" i="11"/>
  <c r="H156" i="11"/>
  <c r="H158" i="11"/>
  <c r="H160" i="11"/>
  <c r="H162" i="11"/>
  <c r="H164" i="11"/>
  <c r="H166" i="11"/>
  <c r="H168" i="11"/>
  <c r="H170" i="11"/>
  <c r="H172" i="11"/>
  <c r="H174" i="11"/>
  <c r="H171" i="11"/>
  <c r="H25" i="11"/>
  <c r="H37" i="11"/>
  <c r="H74" i="11"/>
  <c r="H82" i="11"/>
  <c r="H90" i="11"/>
  <c r="H98" i="11"/>
  <c r="H105" i="11"/>
  <c r="H106" i="11"/>
  <c r="H148" i="11"/>
  <c r="H33" i="11"/>
  <c r="H62" i="11"/>
  <c r="H68" i="11"/>
  <c r="H76" i="11"/>
  <c r="H84" i="11"/>
  <c r="H92" i="11"/>
  <c r="H101" i="11"/>
  <c r="H102" i="11"/>
  <c r="H146" i="11"/>
  <c r="H151" i="11"/>
  <c r="H153" i="11"/>
  <c r="H155" i="11"/>
  <c r="H157" i="11"/>
  <c r="H159" i="11"/>
  <c r="H161" i="11"/>
  <c r="H163" i="11"/>
  <c r="H165" i="11"/>
  <c r="H167" i="11"/>
  <c r="H169" i="11"/>
  <c r="H173" i="11"/>
  <c r="L8" i="11"/>
  <c r="L12" i="11"/>
  <c r="L16" i="11"/>
  <c r="L20" i="11"/>
  <c r="L24" i="11"/>
  <c r="L28" i="11"/>
  <c r="L32" i="11"/>
  <c r="L40" i="11"/>
  <c r="L41" i="11"/>
  <c r="L43" i="11"/>
  <c r="L45" i="11"/>
  <c r="L47" i="11"/>
  <c r="L49" i="11"/>
  <c r="L51" i="11"/>
  <c r="L53" i="11"/>
  <c r="L55" i="11"/>
  <c r="L57" i="11"/>
  <c r="L59" i="11"/>
  <c r="L61" i="11"/>
  <c r="L63" i="11"/>
  <c r="L65" i="11"/>
  <c r="L10" i="11"/>
  <c r="L14" i="11"/>
  <c r="L18" i="11"/>
  <c r="L22" i="11"/>
  <c r="L26" i="11"/>
  <c r="L30" i="11"/>
  <c r="L34" i="11"/>
  <c r="L36" i="11"/>
  <c r="L37" i="11"/>
  <c r="L42" i="11"/>
  <c r="L44" i="11"/>
  <c r="L46" i="11"/>
  <c r="L48" i="11"/>
  <c r="L50" i="11"/>
  <c r="L52" i="11"/>
  <c r="L54" i="11"/>
  <c r="L56" i="11"/>
  <c r="L9" i="11"/>
  <c r="L17" i="11"/>
  <c r="L25" i="11"/>
  <c r="L33" i="11"/>
  <c r="L38" i="11"/>
  <c r="L39" i="11"/>
  <c r="L58" i="11"/>
  <c r="L66" i="11"/>
  <c r="L13" i="11"/>
  <c r="L21" i="11"/>
  <c r="L29" i="11"/>
  <c r="L62" i="11"/>
  <c r="L11" i="11"/>
  <c r="L27" i="11"/>
  <c r="L64" i="11"/>
  <c r="L67" i="11"/>
  <c r="L71" i="11"/>
  <c r="L75" i="11"/>
  <c r="L79" i="11"/>
  <c r="L83" i="11"/>
  <c r="L87" i="11"/>
  <c r="L91" i="11"/>
  <c r="L95" i="11"/>
  <c r="L99" i="11"/>
  <c r="L105" i="11"/>
  <c r="L106" i="11"/>
  <c r="L111" i="11"/>
  <c r="L113" i="11"/>
  <c r="L115" i="11"/>
  <c r="L117" i="11"/>
  <c r="L119" i="11"/>
  <c r="L121" i="11"/>
  <c r="L123" i="11"/>
  <c r="L125" i="11"/>
  <c r="L127" i="11"/>
  <c r="L129" i="11"/>
  <c r="L131" i="11"/>
  <c r="L133" i="11"/>
  <c r="L135" i="11"/>
  <c r="L137" i="11"/>
  <c r="L139" i="11"/>
  <c r="L141" i="11"/>
  <c r="L143" i="11"/>
  <c r="L145" i="11"/>
  <c r="L147" i="11"/>
  <c r="L149" i="11"/>
  <c r="L19" i="11"/>
  <c r="L35" i="11"/>
  <c r="L69" i="11"/>
  <c r="L73" i="11"/>
  <c r="L77" i="11"/>
  <c r="L81" i="11"/>
  <c r="L85" i="11"/>
  <c r="L89" i="11"/>
  <c r="L93" i="11"/>
  <c r="L97" i="11"/>
  <c r="L101" i="11"/>
  <c r="L102" i="11"/>
  <c r="L109" i="11"/>
  <c r="L110" i="11"/>
  <c r="L112" i="11"/>
  <c r="L114" i="11"/>
  <c r="L116" i="11"/>
  <c r="L118" i="11"/>
  <c r="L120" i="11"/>
  <c r="L122" i="11"/>
  <c r="L124" i="11"/>
  <c r="L126" i="11"/>
  <c r="L128" i="11"/>
  <c r="L130" i="11"/>
  <c r="L132" i="11"/>
  <c r="L134" i="11"/>
  <c r="L136" i="11"/>
  <c r="L138" i="11"/>
  <c r="L140" i="11"/>
  <c r="L15" i="11"/>
  <c r="L60" i="11"/>
  <c r="L68" i="11"/>
  <c r="L76" i="11"/>
  <c r="L84" i="11"/>
  <c r="L92" i="11"/>
  <c r="L103" i="11"/>
  <c r="L104" i="11"/>
  <c r="L142" i="11"/>
  <c r="L23" i="11"/>
  <c r="L70" i="11"/>
  <c r="L78" i="11"/>
  <c r="L86" i="11"/>
  <c r="L94" i="11"/>
  <c r="L100" i="11"/>
  <c r="L148" i="11"/>
  <c r="L150" i="11"/>
  <c r="L152" i="11"/>
  <c r="L154" i="11"/>
  <c r="L156" i="11"/>
  <c r="L158" i="11"/>
  <c r="L160" i="11"/>
  <c r="L162" i="11"/>
  <c r="L164" i="11"/>
  <c r="L166" i="11"/>
  <c r="L168" i="11"/>
  <c r="L170" i="11"/>
  <c r="L172" i="11"/>
  <c r="L174" i="11"/>
  <c r="L167" i="11"/>
  <c r="L169" i="11"/>
  <c r="L173" i="11"/>
  <c r="L31" i="11"/>
  <c r="L72" i="11"/>
  <c r="L80" i="11"/>
  <c r="L88" i="11"/>
  <c r="L96" i="11"/>
  <c r="L146" i="11"/>
  <c r="L74" i="11"/>
  <c r="L82" i="11"/>
  <c r="L90" i="11"/>
  <c r="L98" i="11"/>
  <c r="L107" i="11"/>
  <c r="L108" i="11"/>
  <c r="L144" i="11"/>
  <c r="L151" i="11"/>
  <c r="L153" i="11"/>
  <c r="L155" i="11"/>
  <c r="L157" i="11"/>
  <c r="L159" i="11"/>
  <c r="L161" i="11"/>
  <c r="L163" i="11"/>
  <c r="L165" i="11"/>
  <c r="L171" i="11"/>
  <c r="F11" i="11"/>
  <c r="F15" i="11"/>
  <c r="F19" i="11"/>
  <c r="F23" i="11"/>
  <c r="F27" i="11"/>
  <c r="F31" i="11"/>
  <c r="F35" i="11"/>
  <c r="F39" i="11"/>
  <c r="F40" i="11"/>
  <c r="F42" i="11"/>
  <c r="F44" i="11"/>
  <c r="F46" i="11"/>
  <c r="F48" i="11"/>
  <c r="F50" i="11"/>
  <c r="F52" i="11"/>
  <c r="F54" i="11"/>
  <c r="F56" i="11"/>
  <c r="F58" i="11"/>
  <c r="F60" i="11"/>
  <c r="F62" i="11"/>
  <c r="F64" i="11"/>
  <c r="F66" i="11"/>
  <c r="F9" i="11"/>
  <c r="F13" i="11"/>
  <c r="F17" i="11"/>
  <c r="F21" i="11"/>
  <c r="F25" i="11"/>
  <c r="F29" i="11"/>
  <c r="F33" i="11"/>
  <c r="F36" i="11"/>
  <c r="F43" i="11"/>
  <c r="F45" i="11"/>
  <c r="F47" i="11"/>
  <c r="F49" i="11"/>
  <c r="F51" i="11"/>
  <c r="F53" i="11"/>
  <c r="F55" i="11"/>
  <c r="F57" i="11"/>
  <c r="F8" i="11"/>
  <c r="F16" i="11"/>
  <c r="F24" i="11"/>
  <c r="F32" i="11"/>
  <c r="F65" i="11"/>
  <c r="F12" i="11"/>
  <c r="F20" i="11"/>
  <c r="F28" i="11"/>
  <c r="F37" i="11"/>
  <c r="F38" i="11"/>
  <c r="F61" i="11"/>
  <c r="F18" i="11"/>
  <c r="F34" i="11"/>
  <c r="F41" i="11"/>
  <c r="F70" i="11"/>
  <c r="F74" i="11"/>
  <c r="F78" i="11"/>
  <c r="F82" i="11"/>
  <c r="F86" i="11"/>
  <c r="F90" i="11"/>
  <c r="F94" i="11"/>
  <c r="F98" i="11"/>
  <c r="F104" i="11"/>
  <c r="F105" i="11"/>
  <c r="F112" i="11"/>
  <c r="F114" i="11"/>
  <c r="F116" i="11"/>
  <c r="F118" i="11"/>
  <c r="F120" i="11"/>
  <c r="F122" i="11"/>
  <c r="F124" i="11"/>
  <c r="F126" i="11"/>
  <c r="F128" i="11"/>
  <c r="F130" i="11"/>
  <c r="F132" i="11"/>
  <c r="F134" i="11"/>
  <c r="F136" i="11"/>
  <c r="F138" i="11"/>
  <c r="F140" i="11"/>
  <c r="F142" i="11"/>
  <c r="F144" i="11"/>
  <c r="F146" i="11"/>
  <c r="F148" i="11"/>
  <c r="F150" i="11"/>
  <c r="F10" i="11"/>
  <c r="F26" i="11"/>
  <c r="F63" i="11"/>
  <c r="F68" i="11"/>
  <c r="F72" i="11"/>
  <c r="F76" i="11"/>
  <c r="F80" i="11"/>
  <c r="F84" i="11"/>
  <c r="F88" i="11"/>
  <c r="F92" i="11"/>
  <c r="F96" i="11"/>
  <c r="F100" i="11"/>
  <c r="F101" i="11"/>
  <c r="F108" i="11"/>
  <c r="F109" i="11"/>
  <c r="F111" i="11"/>
  <c r="F113" i="11"/>
  <c r="F115" i="11"/>
  <c r="F117" i="11"/>
  <c r="F119" i="11"/>
  <c r="F121" i="11"/>
  <c r="F123" i="11"/>
  <c r="F125" i="11"/>
  <c r="F127" i="11"/>
  <c r="F129" i="11"/>
  <c r="F131" i="11"/>
  <c r="F133" i="11"/>
  <c r="F135" i="11"/>
  <c r="F137" i="11"/>
  <c r="F139" i="11"/>
  <c r="F141" i="11"/>
  <c r="F22" i="11"/>
  <c r="F67" i="11"/>
  <c r="F75" i="11"/>
  <c r="F83" i="11"/>
  <c r="F91" i="11"/>
  <c r="F99" i="11"/>
  <c r="F110" i="11"/>
  <c r="F149" i="11"/>
  <c r="F30" i="11"/>
  <c r="F59" i="11"/>
  <c r="F69" i="11"/>
  <c r="F77" i="11"/>
  <c r="F85" i="11"/>
  <c r="F93" i="11"/>
  <c r="F106" i="11"/>
  <c r="F107" i="11"/>
  <c r="F147" i="11"/>
  <c r="F151" i="11"/>
  <c r="F153" i="11"/>
  <c r="F155" i="11"/>
  <c r="F157" i="11"/>
  <c r="F159" i="11"/>
  <c r="F161" i="11"/>
  <c r="F163" i="11"/>
  <c r="F165" i="11"/>
  <c r="F167" i="11"/>
  <c r="F169" i="11"/>
  <c r="F171" i="11"/>
  <c r="F173" i="11"/>
  <c r="F172" i="11"/>
  <c r="F71" i="11"/>
  <c r="F79" i="11"/>
  <c r="F87" i="11"/>
  <c r="F95" i="11"/>
  <c r="F102" i="11"/>
  <c r="F103" i="11"/>
  <c r="F145" i="11"/>
  <c r="F14" i="11"/>
  <c r="F73" i="11"/>
  <c r="F81" i="11"/>
  <c r="F89" i="11"/>
  <c r="F97" i="11"/>
  <c r="F143" i="11"/>
  <c r="F152" i="11"/>
  <c r="F154" i="11"/>
  <c r="F156" i="11"/>
  <c r="F158" i="11"/>
  <c r="F160" i="11"/>
  <c r="F162" i="11"/>
  <c r="F164" i="11"/>
  <c r="F166" i="11"/>
  <c r="F168" i="11"/>
  <c r="F170" i="11"/>
  <c r="F174" i="11"/>
  <c r="F7" i="11"/>
  <c r="K8" i="11"/>
  <c r="K10" i="11"/>
  <c r="K12" i="11"/>
  <c r="K14" i="11"/>
  <c r="K16" i="11"/>
  <c r="K18" i="11"/>
  <c r="K20" i="11"/>
  <c r="K22" i="11"/>
  <c r="K24" i="11"/>
  <c r="K26" i="11"/>
  <c r="K28" i="11"/>
  <c r="K30" i="11"/>
  <c r="K32" i="11"/>
  <c r="K34" i="11"/>
  <c r="K36" i="11"/>
  <c r="K38" i="11"/>
  <c r="K40" i="11"/>
  <c r="K9" i="11"/>
  <c r="K11" i="11"/>
  <c r="K13" i="11"/>
  <c r="K15" i="11"/>
  <c r="K17" i="11"/>
  <c r="K19" i="11"/>
  <c r="K21" i="11"/>
  <c r="K23" i="11"/>
  <c r="K25" i="11"/>
  <c r="K27" i="11"/>
  <c r="K29" i="11"/>
  <c r="K31" i="11"/>
  <c r="K33" i="11"/>
  <c r="K35" i="11"/>
  <c r="K39" i="11"/>
  <c r="K37" i="11"/>
  <c r="K42" i="11"/>
  <c r="K46" i="11"/>
  <c r="K50" i="11"/>
  <c r="K54" i="11"/>
  <c r="K57" i="11"/>
  <c r="K64" i="11"/>
  <c r="K65" i="11"/>
  <c r="K67" i="11"/>
  <c r="K69" i="11"/>
  <c r="K71" i="11"/>
  <c r="K73" i="11"/>
  <c r="K75" i="11"/>
  <c r="K77" i="11"/>
  <c r="K79" i="11"/>
  <c r="K81" i="11"/>
  <c r="K83" i="11"/>
  <c r="K85" i="11"/>
  <c r="K87" i="11"/>
  <c r="K89" i="11"/>
  <c r="K91" i="11"/>
  <c r="K93" i="11"/>
  <c r="K95" i="11"/>
  <c r="K97" i="11"/>
  <c r="K99" i="11"/>
  <c r="K101" i="11"/>
  <c r="K103" i="11"/>
  <c r="K105" i="11"/>
  <c r="K107" i="11"/>
  <c r="K109" i="11"/>
  <c r="K44" i="11"/>
  <c r="K48" i="11"/>
  <c r="K52" i="11"/>
  <c r="K56" i="11"/>
  <c r="K60" i="11"/>
  <c r="K61" i="11"/>
  <c r="K68" i="11"/>
  <c r="K70" i="11"/>
  <c r="K72" i="11"/>
  <c r="K74" i="11"/>
  <c r="K76" i="11"/>
  <c r="K78" i="11"/>
  <c r="K80" i="11"/>
  <c r="K82" i="11"/>
  <c r="K84" i="11"/>
  <c r="K86" i="11"/>
  <c r="K88" i="11"/>
  <c r="K90" i="11"/>
  <c r="K92" i="11"/>
  <c r="K94" i="11"/>
  <c r="K96" i="11"/>
  <c r="K98" i="11"/>
  <c r="K47" i="11"/>
  <c r="K55" i="11"/>
  <c r="K62" i="11"/>
  <c r="K63" i="11"/>
  <c r="K104" i="11"/>
  <c r="K43" i="11"/>
  <c r="K51" i="11"/>
  <c r="K100" i="11"/>
  <c r="K108" i="11"/>
  <c r="K49" i="11"/>
  <c r="K58" i="11"/>
  <c r="K102" i="11"/>
  <c r="K112" i="11"/>
  <c r="K116" i="11"/>
  <c r="K120" i="11"/>
  <c r="K124" i="11"/>
  <c r="K128" i="11"/>
  <c r="K132" i="11"/>
  <c r="K136" i="11"/>
  <c r="K140" i="11"/>
  <c r="K148" i="11"/>
  <c r="K149" i="11"/>
  <c r="K150" i="11"/>
  <c r="K152" i="11"/>
  <c r="K154" i="11"/>
  <c r="K156" i="11"/>
  <c r="K158" i="11"/>
  <c r="K160" i="11"/>
  <c r="K162" i="11"/>
  <c r="K164" i="11"/>
  <c r="K166" i="11"/>
  <c r="K168" i="11"/>
  <c r="K170" i="11"/>
  <c r="K172" i="11"/>
  <c r="K174" i="11"/>
  <c r="K53" i="11"/>
  <c r="K113" i="11"/>
  <c r="K117" i="11"/>
  <c r="K121" i="11"/>
  <c r="K125" i="11"/>
  <c r="K129" i="11"/>
  <c r="K133" i="11"/>
  <c r="K137" i="11"/>
  <c r="K141" i="11"/>
  <c r="K146" i="11"/>
  <c r="K147" i="11"/>
  <c r="K41" i="11"/>
  <c r="K59" i="11"/>
  <c r="K110" i="11"/>
  <c r="K114" i="11"/>
  <c r="K118" i="11"/>
  <c r="K122" i="11"/>
  <c r="K126" i="11"/>
  <c r="K130" i="11"/>
  <c r="K134" i="11"/>
  <c r="K138" i="11"/>
  <c r="K144" i="11"/>
  <c r="K145" i="11"/>
  <c r="K151" i="11"/>
  <c r="K153" i="11"/>
  <c r="K155" i="11"/>
  <c r="K157" i="11"/>
  <c r="K159" i="11"/>
  <c r="K161" i="11"/>
  <c r="K163" i="11"/>
  <c r="K165" i="11"/>
  <c r="K167" i="11"/>
  <c r="K169" i="11"/>
  <c r="K171" i="11"/>
  <c r="K173" i="11"/>
  <c r="K45" i="11"/>
  <c r="K66" i="11"/>
  <c r="K106" i="11"/>
  <c r="K111" i="11"/>
  <c r="K115" i="11"/>
  <c r="K119" i="11"/>
  <c r="K123" i="11"/>
  <c r="K127" i="11"/>
  <c r="K131" i="11"/>
  <c r="K135" i="11"/>
  <c r="K139" i="11"/>
  <c r="K142" i="11"/>
  <c r="K143" i="11"/>
  <c r="I9" i="11"/>
  <c r="I11" i="11"/>
  <c r="I13" i="11"/>
  <c r="I15" i="11"/>
  <c r="I17" i="11"/>
  <c r="I19" i="11"/>
  <c r="I21" i="11"/>
  <c r="I23" i="11"/>
  <c r="I25" i="11"/>
  <c r="I27" i="11"/>
  <c r="I29" i="11"/>
  <c r="I31" i="11"/>
  <c r="I33" i="11"/>
  <c r="I35" i="11"/>
  <c r="I37" i="11"/>
  <c r="I39" i="11"/>
  <c r="I41" i="11"/>
  <c r="I8" i="11"/>
  <c r="I10" i="11"/>
  <c r="I12" i="11"/>
  <c r="I14" i="11"/>
  <c r="I16" i="11"/>
  <c r="I18" i="11"/>
  <c r="I20" i="11"/>
  <c r="I22" i="11"/>
  <c r="I24" i="11"/>
  <c r="I26" i="11"/>
  <c r="I28" i="11"/>
  <c r="I30" i="11"/>
  <c r="I32" i="11"/>
  <c r="I34" i="11"/>
  <c r="I36" i="11"/>
  <c r="I40" i="11"/>
  <c r="I43" i="11"/>
  <c r="I47" i="11"/>
  <c r="I51" i="11"/>
  <c r="I55" i="11"/>
  <c r="I61" i="11"/>
  <c r="I62" i="11"/>
  <c r="I68" i="11"/>
  <c r="I70" i="11"/>
  <c r="I72" i="11"/>
  <c r="I74" i="11"/>
  <c r="I76" i="11"/>
  <c r="I78" i="11"/>
  <c r="I80" i="11"/>
  <c r="I82" i="11"/>
  <c r="I84" i="11"/>
  <c r="I86" i="11"/>
  <c r="I88" i="11"/>
  <c r="I90" i="11"/>
  <c r="I92" i="11"/>
  <c r="I94" i="11"/>
  <c r="I96" i="11"/>
  <c r="I98" i="11"/>
  <c r="I100" i="11"/>
  <c r="I102" i="11"/>
  <c r="I104" i="11"/>
  <c r="I106" i="11"/>
  <c r="I108" i="11"/>
  <c r="I110" i="11"/>
  <c r="I45" i="11"/>
  <c r="I49" i="11"/>
  <c r="I53" i="11"/>
  <c r="I57" i="11"/>
  <c r="I58" i="11"/>
  <c r="I65" i="11"/>
  <c r="I66" i="11"/>
  <c r="I67" i="11"/>
  <c r="I69" i="11"/>
  <c r="I71" i="11"/>
  <c r="I73" i="11"/>
  <c r="I75" i="11"/>
  <c r="I77" i="11"/>
  <c r="I79" i="11"/>
  <c r="I81" i="11"/>
  <c r="I83" i="11"/>
  <c r="I85" i="11"/>
  <c r="I87" i="11"/>
  <c r="I89" i="11"/>
  <c r="I91" i="11"/>
  <c r="I93" i="11"/>
  <c r="I95" i="11"/>
  <c r="I97" i="11"/>
  <c r="I99" i="11"/>
  <c r="I44" i="11"/>
  <c r="I52" i="11"/>
  <c r="I59" i="11"/>
  <c r="I60" i="11"/>
  <c r="I101" i="11"/>
  <c r="I109" i="11"/>
  <c r="I48" i="11"/>
  <c r="I56" i="11"/>
  <c r="I105" i="11"/>
  <c r="I46" i="11"/>
  <c r="I113" i="11"/>
  <c r="I117" i="11"/>
  <c r="I121" i="11"/>
  <c r="I125" i="11"/>
  <c r="I129" i="11"/>
  <c r="I133" i="11"/>
  <c r="I137" i="11"/>
  <c r="I141" i="11"/>
  <c r="I145" i="11"/>
  <c r="I146" i="11"/>
  <c r="I151" i="11"/>
  <c r="I153" i="11"/>
  <c r="I155" i="11"/>
  <c r="I157" i="11"/>
  <c r="I159" i="11"/>
  <c r="I161" i="11"/>
  <c r="I163" i="11"/>
  <c r="I165" i="11"/>
  <c r="I167" i="11"/>
  <c r="I169" i="11"/>
  <c r="I171" i="11"/>
  <c r="I173" i="11"/>
  <c r="I50" i="11"/>
  <c r="I63" i="11"/>
  <c r="I114" i="11"/>
  <c r="I118" i="11"/>
  <c r="I122" i="11"/>
  <c r="I126" i="11"/>
  <c r="I130" i="11"/>
  <c r="I134" i="11"/>
  <c r="I138" i="11"/>
  <c r="I143" i="11"/>
  <c r="I144" i="11"/>
  <c r="I54" i="11"/>
  <c r="I107" i="11"/>
  <c r="I111" i="11"/>
  <c r="I115" i="11"/>
  <c r="I119" i="11"/>
  <c r="I123" i="11"/>
  <c r="I127" i="11"/>
  <c r="I131" i="11"/>
  <c r="I135" i="11"/>
  <c r="I139" i="11"/>
  <c r="I142" i="11"/>
  <c r="I149" i="11"/>
  <c r="I150" i="11"/>
  <c r="I152" i="11"/>
  <c r="I154" i="11"/>
  <c r="I156" i="11"/>
  <c r="I158" i="11"/>
  <c r="I160" i="11"/>
  <c r="I162" i="11"/>
  <c r="I164" i="11"/>
  <c r="I166" i="11"/>
  <c r="I168" i="11"/>
  <c r="I170" i="11"/>
  <c r="I172" i="11"/>
  <c r="I174" i="11"/>
  <c r="I38" i="11"/>
  <c r="I42" i="11"/>
  <c r="I64" i="11"/>
  <c r="I103" i="11"/>
  <c r="I112" i="11"/>
  <c r="I116" i="11"/>
  <c r="I120" i="11"/>
  <c r="I124" i="11"/>
  <c r="I128" i="11"/>
  <c r="I132" i="11"/>
  <c r="I136" i="11"/>
  <c r="I140" i="11"/>
  <c r="I147" i="11"/>
  <c r="I148" i="11"/>
  <c r="E9" i="11"/>
  <c r="E11" i="11"/>
  <c r="E13" i="11"/>
  <c r="E15" i="11"/>
  <c r="E17" i="11"/>
  <c r="E19" i="11"/>
  <c r="E21" i="11"/>
  <c r="E23" i="11"/>
  <c r="E25" i="11"/>
  <c r="E27" i="11"/>
  <c r="E29" i="11"/>
  <c r="E31" i="11"/>
  <c r="E33" i="11"/>
  <c r="E35" i="11"/>
  <c r="E37" i="11"/>
  <c r="E39" i="11"/>
  <c r="E41" i="11"/>
  <c r="E8" i="11"/>
  <c r="E10" i="11"/>
  <c r="E12" i="11"/>
  <c r="E14" i="11"/>
  <c r="E16" i="11"/>
  <c r="E18" i="11"/>
  <c r="E20" i="11"/>
  <c r="E22" i="11"/>
  <c r="E24" i="11"/>
  <c r="E26" i="11"/>
  <c r="E28" i="11"/>
  <c r="E30" i="11"/>
  <c r="E32" i="11"/>
  <c r="E34" i="11"/>
  <c r="E38" i="11"/>
  <c r="E45" i="11"/>
  <c r="E49" i="11"/>
  <c r="E53" i="11"/>
  <c r="E57" i="11"/>
  <c r="E63" i="11"/>
  <c r="E64" i="11"/>
  <c r="E68" i="11"/>
  <c r="E70" i="11"/>
  <c r="E72" i="11"/>
  <c r="E74" i="11"/>
  <c r="E76" i="11"/>
  <c r="E78" i="11"/>
  <c r="E80" i="11"/>
  <c r="E82" i="11"/>
  <c r="E84" i="11"/>
  <c r="E86" i="11"/>
  <c r="E88" i="11"/>
  <c r="E90" i="11"/>
  <c r="E92" i="11"/>
  <c r="E94" i="11"/>
  <c r="E96" i="11"/>
  <c r="E98" i="11"/>
  <c r="E100" i="11"/>
  <c r="E102" i="11"/>
  <c r="E104" i="11"/>
  <c r="E106" i="11"/>
  <c r="E108" i="11"/>
  <c r="E110" i="11"/>
  <c r="E36" i="11"/>
  <c r="E43" i="11"/>
  <c r="E47" i="11"/>
  <c r="E51" i="11"/>
  <c r="E55" i="11"/>
  <c r="E59" i="11"/>
  <c r="E60" i="11"/>
  <c r="E67" i="11"/>
  <c r="E69" i="11"/>
  <c r="E71" i="11"/>
  <c r="E73" i="11"/>
  <c r="E75" i="11"/>
  <c r="E77" i="11"/>
  <c r="E79" i="11"/>
  <c r="E81" i="11"/>
  <c r="E83" i="11"/>
  <c r="E85" i="11"/>
  <c r="E87" i="11"/>
  <c r="E89" i="11"/>
  <c r="E91" i="11"/>
  <c r="E93" i="11"/>
  <c r="E95" i="11"/>
  <c r="E97" i="11"/>
  <c r="E99" i="11"/>
  <c r="E46" i="11"/>
  <c r="E54" i="11"/>
  <c r="E103" i="11"/>
  <c r="E40" i="11"/>
  <c r="E42" i="11"/>
  <c r="E50" i="11"/>
  <c r="E61" i="11"/>
  <c r="E62" i="11"/>
  <c r="E107" i="11"/>
  <c r="E56" i="11"/>
  <c r="E65" i="11"/>
  <c r="E109" i="11"/>
  <c r="E111" i="11"/>
  <c r="E115" i="11"/>
  <c r="E119" i="11"/>
  <c r="E123" i="11"/>
  <c r="E127" i="11"/>
  <c r="E131" i="11"/>
  <c r="E135" i="11"/>
  <c r="E139" i="11"/>
  <c r="E147" i="11"/>
  <c r="E148" i="11"/>
  <c r="E151" i="11"/>
  <c r="E153" i="11"/>
  <c r="E155" i="11"/>
  <c r="E157" i="11"/>
  <c r="E159" i="11"/>
  <c r="E161" i="11"/>
  <c r="E163" i="11"/>
  <c r="E165" i="11"/>
  <c r="E167" i="11"/>
  <c r="E169" i="11"/>
  <c r="E171" i="11"/>
  <c r="E173" i="11"/>
  <c r="E7" i="11"/>
  <c r="E44" i="11"/>
  <c r="E105" i="11"/>
  <c r="E112" i="11"/>
  <c r="E116" i="11"/>
  <c r="E120" i="11"/>
  <c r="E124" i="11"/>
  <c r="E128" i="11"/>
  <c r="E132" i="11"/>
  <c r="E136" i="11"/>
  <c r="E140" i="11"/>
  <c r="E145" i="11"/>
  <c r="E146" i="11"/>
  <c r="E48" i="11"/>
  <c r="E66" i="11"/>
  <c r="E101" i="11"/>
  <c r="E113" i="11"/>
  <c r="E117" i="11"/>
  <c r="E121" i="11"/>
  <c r="E125" i="11"/>
  <c r="E129" i="11"/>
  <c r="E133" i="11"/>
  <c r="E137" i="11"/>
  <c r="E141" i="11"/>
  <c r="E143" i="11"/>
  <c r="E144" i="11"/>
  <c r="E152" i="11"/>
  <c r="E154" i="11"/>
  <c r="E156" i="11"/>
  <c r="E158" i="11"/>
  <c r="E160" i="11"/>
  <c r="E162" i="11"/>
  <c r="E164" i="11"/>
  <c r="E166" i="11"/>
  <c r="E168" i="11"/>
  <c r="E170" i="11"/>
  <c r="E172" i="11"/>
  <c r="E174" i="11"/>
  <c r="E52" i="11"/>
  <c r="E58" i="11"/>
  <c r="E114" i="11"/>
  <c r="E118" i="11"/>
  <c r="E122" i="11"/>
  <c r="E126" i="11"/>
  <c r="E130" i="11"/>
  <c r="E134" i="11"/>
  <c r="E138" i="11"/>
  <c r="E142" i="11"/>
  <c r="E149" i="11"/>
  <c r="E150" i="11"/>
  <c r="C8" i="11"/>
  <c r="C10" i="11"/>
  <c r="C12" i="11"/>
  <c r="C14" i="11"/>
  <c r="C16" i="11"/>
  <c r="C18" i="11"/>
  <c r="C20" i="11"/>
  <c r="C22" i="11"/>
  <c r="C24" i="11"/>
  <c r="C26" i="11"/>
  <c r="C28" i="11"/>
  <c r="C30" i="11"/>
  <c r="C32" i="11"/>
  <c r="C34" i="11"/>
  <c r="C36" i="11"/>
  <c r="C38" i="11"/>
  <c r="C40" i="11"/>
  <c r="C9" i="11"/>
  <c r="C11" i="11"/>
  <c r="C13" i="11"/>
  <c r="C15" i="11"/>
  <c r="C17" i="11"/>
  <c r="C19" i="11"/>
  <c r="C21" i="11"/>
  <c r="C23" i="11"/>
  <c r="C25" i="11"/>
  <c r="C27" i="11"/>
  <c r="C29" i="11"/>
  <c r="C31" i="11"/>
  <c r="C33" i="11"/>
  <c r="C35" i="11"/>
  <c r="C39" i="11"/>
  <c r="C41" i="11"/>
  <c r="C42" i="11"/>
  <c r="C46" i="11"/>
  <c r="C50" i="11"/>
  <c r="C54" i="11"/>
  <c r="C60" i="11"/>
  <c r="C61" i="11"/>
  <c r="C69" i="11"/>
  <c r="C71" i="11"/>
  <c r="C73" i="11"/>
  <c r="C75" i="11"/>
  <c r="C77" i="11"/>
  <c r="C79" i="11"/>
  <c r="C81" i="11"/>
  <c r="C83" i="11"/>
  <c r="C85" i="11"/>
  <c r="C87" i="11"/>
  <c r="C89" i="11"/>
  <c r="C91" i="11"/>
  <c r="C93" i="11"/>
  <c r="C95" i="11"/>
  <c r="C97" i="11"/>
  <c r="C99" i="11"/>
  <c r="C101" i="11"/>
  <c r="C103" i="11"/>
  <c r="C105" i="11"/>
  <c r="C107" i="11"/>
  <c r="C109" i="11"/>
  <c r="C44" i="11"/>
  <c r="C48" i="11"/>
  <c r="C52" i="11"/>
  <c r="C56" i="11"/>
  <c r="C64" i="11"/>
  <c r="C65" i="11"/>
  <c r="C68" i="11"/>
  <c r="C70" i="11"/>
  <c r="C72" i="11"/>
  <c r="C74" i="11"/>
  <c r="C76" i="11"/>
  <c r="C78" i="11"/>
  <c r="C80" i="11"/>
  <c r="C82" i="11"/>
  <c r="C84" i="11"/>
  <c r="C86" i="11"/>
  <c r="C88" i="11"/>
  <c r="C90" i="11"/>
  <c r="C92" i="11"/>
  <c r="C94" i="11"/>
  <c r="C96" i="11"/>
  <c r="C98" i="11"/>
  <c r="C100" i="11"/>
  <c r="C37" i="11"/>
  <c r="C43" i="11"/>
  <c r="C51" i="11"/>
  <c r="C66" i="11"/>
  <c r="C67" i="11"/>
  <c r="C108" i="11"/>
  <c r="C47" i="11"/>
  <c r="C55" i="11"/>
  <c r="C58" i="11"/>
  <c r="C59" i="11"/>
  <c r="C104" i="11"/>
  <c r="C53" i="11"/>
  <c r="C63" i="11"/>
  <c r="C106" i="11"/>
  <c r="C112" i="11"/>
  <c r="C116" i="11"/>
  <c r="C120" i="11"/>
  <c r="C124" i="11"/>
  <c r="C128" i="11"/>
  <c r="C132" i="11"/>
  <c r="C136" i="11"/>
  <c r="C140" i="11"/>
  <c r="C144" i="11"/>
  <c r="C145" i="11"/>
  <c r="C152" i="11"/>
  <c r="C154" i="11"/>
  <c r="C156" i="11"/>
  <c r="C158" i="11"/>
  <c r="C160" i="11"/>
  <c r="C162" i="11"/>
  <c r="C164" i="11"/>
  <c r="C166" i="11"/>
  <c r="C168" i="11"/>
  <c r="C170" i="11"/>
  <c r="C172" i="11"/>
  <c r="C174" i="11"/>
  <c r="C57" i="11"/>
  <c r="C102" i="11"/>
  <c r="C113" i="11"/>
  <c r="C117" i="11"/>
  <c r="C121" i="11"/>
  <c r="C125" i="11"/>
  <c r="C129" i="11"/>
  <c r="C133" i="11"/>
  <c r="C137" i="11"/>
  <c r="C141" i="11"/>
  <c r="C143" i="11"/>
  <c r="C150" i="11"/>
  <c r="C45" i="11"/>
  <c r="C62" i="11"/>
  <c r="C114" i="11"/>
  <c r="C118" i="11"/>
  <c r="C122" i="11"/>
  <c r="C126" i="11"/>
  <c r="C130" i="11"/>
  <c r="C134" i="11"/>
  <c r="C138" i="11"/>
  <c r="C142" i="11"/>
  <c r="C148" i="11"/>
  <c r="C149" i="11"/>
  <c r="C151" i="11"/>
  <c r="C153" i="11"/>
  <c r="C155" i="11"/>
  <c r="C157" i="11"/>
  <c r="C159" i="11"/>
  <c r="C161" i="11"/>
  <c r="C163" i="11"/>
  <c r="C165" i="11"/>
  <c r="C167" i="11"/>
  <c r="C169" i="11"/>
  <c r="C171" i="11"/>
  <c r="C173" i="11"/>
  <c r="C49" i="11"/>
  <c r="C110" i="11"/>
  <c r="C111" i="11"/>
  <c r="C115" i="11"/>
  <c r="C119" i="11"/>
  <c r="C123" i="11"/>
  <c r="C127" i="11"/>
  <c r="C131" i="11"/>
  <c r="C135" i="11"/>
  <c r="C139" i="11"/>
  <c r="C146" i="11"/>
  <c r="C147" i="11"/>
  <c r="J9" i="11"/>
  <c r="J13" i="11"/>
  <c r="J17" i="11"/>
  <c r="J21" i="11"/>
  <c r="J25" i="11"/>
  <c r="J29" i="11"/>
  <c r="J33" i="11"/>
  <c r="J37" i="11"/>
  <c r="J38" i="11"/>
  <c r="J42" i="11"/>
  <c r="J44" i="11"/>
  <c r="J46" i="11"/>
  <c r="J48" i="11"/>
  <c r="J50" i="11"/>
  <c r="J52" i="11"/>
  <c r="J54" i="11"/>
  <c r="J56" i="11"/>
  <c r="J58" i="11"/>
  <c r="J60" i="11"/>
  <c r="J62" i="11"/>
  <c r="J64" i="11"/>
  <c r="J66" i="11"/>
  <c r="J11" i="11"/>
  <c r="J15" i="11"/>
  <c r="J19" i="11"/>
  <c r="J23" i="11"/>
  <c r="J27" i="11"/>
  <c r="J31" i="11"/>
  <c r="J35" i="11"/>
  <c r="J41" i="11"/>
  <c r="J43" i="11"/>
  <c r="J45" i="11"/>
  <c r="J47" i="11"/>
  <c r="J49" i="11"/>
  <c r="J51" i="11"/>
  <c r="J53" i="11"/>
  <c r="J55" i="11"/>
  <c r="J14" i="11"/>
  <c r="J22" i="11"/>
  <c r="J30" i="11"/>
  <c r="J36" i="11"/>
  <c r="J63" i="11"/>
  <c r="J10" i="11"/>
  <c r="J18" i="11"/>
  <c r="J26" i="11"/>
  <c r="J34" i="11"/>
  <c r="J59" i="11"/>
  <c r="J8" i="11"/>
  <c r="J24" i="11"/>
  <c r="J61" i="11"/>
  <c r="J68" i="11"/>
  <c r="J72" i="11"/>
  <c r="J76" i="11"/>
  <c r="J80" i="11"/>
  <c r="J84" i="11"/>
  <c r="J88" i="11"/>
  <c r="J92" i="11"/>
  <c r="J96" i="11"/>
  <c r="J102" i="11"/>
  <c r="J103" i="11"/>
  <c r="J110" i="11"/>
  <c r="J112" i="11"/>
  <c r="J114" i="11"/>
  <c r="J116" i="11"/>
  <c r="J118" i="11"/>
  <c r="J120" i="11"/>
  <c r="J122" i="11"/>
  <c r="J124" i="11"/>
  <c r="J126" i="11"/>
  <c r="J128" i="11"/>
  <c r="J130" i="11"/>
  <c r="J132" i="11"/>
  <c r="J134" i="11"/>
  <c r="J136" i="11"/>
  <c r="J138" i="11"/>
  <c r="J140" i="11"/>
  <c r="J142" i="11"/>
  <c r="J144" i="11"/>
  <c r="J146" i="11"/>
  <c r="J148" i="11"/>
  <c r="J16" i="11"/>
  <c r="J32" i="11"/>
  <c r="J70" i="11"/>
  <c r="J74" i="11"/>
  <c r="J78" i="11"/>
  <c r="J82" i="11"/>
  <c r="J86" i="11"/>
  <c r="J90" i="11"/>
  <c r="J94" i="11"/>
  <c r="J98" i="11"/>
  <c r="J106" i="11"/>
  <c r="J107" i="11"/>
  <c r="J111" i="11"/>
  <c r="J113" i="11"/>
  <c r="J115" i="11"/>
  <c r="J117" i="11"/>
  <c r="J119" i="11"/>
  <c r="J121" i="11"/>
  <c r="J123" i="11"/>
  <c r="J125" i="11"/>
  <c r="J127" i="11"/>
  <c r="J129" i="11"/>
  <c r="J131" i="11"/>
  <c r="J133" i="11"/>
  <c r="J135" i="11"/>
  <c r="J137" i="11"/>
  <c r="J139" i="11"/>
  <c r="J141" i="11"/>
  <c r="J28" i="11"/>
  <c r="J39" i="11"/>
  <c r="J73" i="11"/>
  <c r="J81" i="11"/>
  <c r="J89" i="11"/>
  <c r="J97" i="11"/>
  <c r="J100" i="11"/>
  <c r="J101" i="11"/>
  <c r="J147" i="11"/>
  <c r="J40" i="11"/>
  <c r="J65" i="11"/>
  <c r="J67" i="11"/>
  <c r="J75" i="11"/>
  <c r="J83" i="11"/>
  <c r="J91" i="11"/>
  <c r="J99" i="11"/>
  <c r="J145" i="11"/>
  <c r="J151" i="11"/>
  <c r="J153" i="11"/>
  <c r="J155" i="11"/>
  <c r="J157" i="11"/>
  <c r="J159" i="11"/>
  <c r="J161" i="11"/>
  <c r="J163" i="11"/>
  <c r="J165" i="11"/>
  <c r="J167" i="11"/>
  <c r="J169" i="11"/>
  <c r="J171" i="11"/>
  <c r="J173" i="11"/>
  <c r="J170" i="11"/>
  <c r="J174" i="11"/>
  <c r="J12" i="11"/>
  <c r="J57" i="11"/>
  <c r="J69" i="11"/>
  <c r="J77" i="11"/>
  <c r="J85" i="11"/>
  <c r="J93" i="11"/>
  <c r="J108" i="11"/>
  <c r="J109" i="11"/>
  <c r="J143" i="11"/>
  <c r="J20" i="11"/>
  <c r="J71" i="11"/>
  <c r="J79" i="11"/>
  <c r="J87" i="11"/>
  <c r="J95" i="11"/>
  <c r="J104" i="11"/>
  <c r="J105" i="11"/>
  <c r="J149" i="11"/>
  <c r="J150" i="11"/>
  <c r="J152" i="11"/>
  <c r="J154" i="11"/>
  <c r="J156" i="11"/>
  <c r="J158" i="11"/>
  <c r="J160" i="11"/>
  <c r="J162" i="11"/>
  <c r="J164" i="11"/>
  <c r="J166" i="11"/>
  <c r="J168" i="11"/>
  <c r="J172" i="11"/>
  <c r="H7" i="11"/>
  <c r="L7" i="11"/>
  <c r="I7" i="11"/>
  <c r="K7" i="11"/>
  <c r="J7" i="11"/>
  <c r="C7" i="11"/>
  <c r="B10" i="19" l="1"/>
  <c r="B52" i="19"/>
  <c r="B113" i="19"/>
  <c r="B126" i="19"/>
  <c r="B157" i="19"/>
  <c r="B73" i="19"/>
  <c r="B31" i="19"/>
  <c r="B65" i="19"/>
  <c r="B143" i="19"/>
  <c r="B109" i="19"/>
  <c r="B130" i="19"/>
  <c r="B83" i="19"/>
  <c r="B51" i="19"/>
  <c r="B110" i="19"/>
  <c r="B128" i="19"/>
  <c r="B158" i="19"/>
  <c r="B139" i="19"/>
  <c r="B97" i="19"/>
  <c r="B82" i="19"/>
  <c r="B48" i="19"/>
  <c r="B156" i="19"/>
  <c r="E10" i="19"/>
  <c r="I10" i="19"/>
  <c r="F10" i="19"/>
  <c r="K10" i="19"/>
  <c r="G10" i="19"/>
  <c r="D10" i="19"/>
  <c r="J10" i="19"/>
  <c r="C10" i="19"/>
  <c r="H10" i="19"/>
  <c r="B145" i="19"/>
  <c r="B49" i="19"/>
  <c r="B100" i="19"/>
  <c r="B59" i="19"/>
  <c r="B58" i="19"/>
  <c r="B12" i="19"/>
  <c r="B96" i="19"/>
  <c r="B29" i="19"/>
  <c r="B155" i="19"/>
  <c r="B81" i="19"/>
  <c r="B147" i="19"/>
  <c r="B125" i="19"/>
  <c r="B167" i="19"/>
  <c r="B57" i="19"/>
  <c r="B56" i="19"/>
  <c r="B136" i="19"/>
  <c r="B69" i="19"/>
  <c r="B4" i="19"/>
  <c r="B55" i="19"/>
  <c r="B107" i="19"/>
  <c r="B61" i="19"/>
  <c r="B17" i="19"/>
  <c r="B35" i="19"/>
  <c r="B166" i="19"/>
  <c r="B62" i="19"/>
  <c r="B165" i="19"/>
  <c r="B25" i="19"/>
  <c r="B151" i="19"/>
  <c r="B66" i="19"/>
  <c r="B64" i="19"/>
  <c r="B36" i="19"/>
  <c r="B39" i="19"/>
  <c r="B105" i="19"/>
  <c r="B7" i="19"/>
  <c r="B27" i="19"/>
  <c r="B71" i="19"/>
  <c r="B127" i="19"/>
  <c r="B112" i="19"/>
  <c r="B124" i="19"/>
  <c r="B24" i="19"/>
  <c r="B75" i="19"/>
  <c r="B76" i="19"/>
  <c r="B78" i="19"/>
  <c r="B30" i="19"/>
  <c r="B159" i="19"/>
  <c r="B3" i="19"/>
  <c r="B108" i="19"/>
  <c r="B121" i="19"/>
  <c r="B38" i="19"/>
  <c r="B103" i="19"/>
  <c r="B104" i="19"/>
  <c r="B23" i="19"/>
  <c r="B85" i="19"/>
  <c r="B34" i="19"/>
  <c r="B26" i="19"/>
  <c r="B144" i="19"/>
  <c r="B115" i="19"/>
  <c r="B117" i="19"/>
  <c r="B129" i="19"/>
  <c r="B95" i="19"/>
  <c r="B101" i="19"/>
  <c r="B94" i="19"/>
  <c r="B19" i="19"/>
  <c r="B142" i="19"/>
  <c r="B74" i="19"/>
  <c r="B119" i="19"/>
  <c r="B116" i="19"/>
  <c r="B99" i="19"/>
  <c r="B131" i="19"/>
  <c r="B88" i="19"/>
  <c r="B102" i="19"/>
  <c r="B84" i="19"/>
  <c r="B138" i="19"/>
  <c r="B28" i="19"/>
  <c r="B40" i="19"/>
  <c r="B118" i="19"/>
  <c r="B149" i="19"/>
  <c r="B77" i="19"/>
  <c r="B160" i="19"/>
  <c r="B43" i="19"/>
  <c r="B16" i="19"/>
  <c r="B54" i="19"/>
  <c r="B122" i="19"/>
  <c r="B8" i="19"/>
  <c r="B148" i="19"/>
  <c r="B120" i="19"/>
  <c r="B91" i="19"/>
  <c r="B6" i="19"/>
  <c r="B111" i="19"/>
  <c r="B152" i="19"/>
  <c r="B123" i="19"/>
  <c r="B68" i="19"/>
  <c r="B140" i="19"/>
  <c r="B98" i="19"/>
  <c r="B50" i="19"/>
  <c r="B33" i="19"/>
  <c r="B161" i="19"/>
  <c r="B22" i="19"/>
  <c r="B14" i="19"/>
  <c r="B90" i="19"/>
  <c r="B47" i="19"/>
  <c r="B18" i="19"/>
  <c r="B133" i="19"/>
  <c r="B37" i="19"/>
  <c r="B163" i="19"/>
  <c r="B44" i="19"/>
  <c r="B5" i="19"/>
  <c r="B132" i="19"/>
  <c r="B41" i="19"/>
  <c r="B11" i="19"/>
  <c r="B60" i="19"/>
  <c r="B135" i="19"/>
  <c r="B114" i="19"/>
  <c r="B72" i="19"/>
  <c r="B141" i="19"/>
  <c r="B93" i="19"/>
  <c r="B46" i="19"/>
  <c r="B13" i="19"/>
  <c r="B164" i="19"/>
  <c r="B80" i="19"/>
  <c r="B146" i="19"/>
  <c r="B70" i="19"/>
  <c r="B21" i="19"/>
  <c r="B150" i="19"/>
  <c r="B134" i="19"/>
  <c r="B106" i="19"/>
  <c r="B79" i="19"/>
  <c r="B20" i="19"/>
  <c r="B154" i="19"/>
  <c r="B63" i="19"/>
  <c r="B32" i="19"/>
  <c r="B53" i="19"/>
  <c r="B87" i="19"/>
  <c r="B67" i="19"/>
  <c r="B45" i="19"/>
  <c r="B153" i="19"/>
  <c r="B137" i="19"/>
  <c r="B89" i="19"/>
  <c r="B42" i="19"/>
  <c r="B9" i="19"/>
  <c r="B162" i="19"/>
  <c r="B168" i="19"/>
  <c r="H6" i="19"/>
  <c r="D6" i="19"/>
  <c r="E6" i="19"/>
  <c r="G6" i="19"/>
  <c r="F6" i="19"/>
  <c r="I6" i="19"/>
  <c r="J6" i="19"/>
  <c r="C6" i="19"/>
  <c r="K6" i="19"/>
  <c r="K14" i="19"/>
  <c r="D14" i="19"/>
  <c r="F14" i="19"/>
  <c r="J14" i="19"/>
  <c r="I14" i="19"/>
  <c r="H14" i="19"/>
  <c r="G14" i="19"/>
  <c r="C14" i="19"/>
  <c r="E14" i="19"/>
  <c r="F18" i="19"/>
  <c r="E18" i="19"/>
  <c r="J18" i="19"/>
  <c r="D18" i="19"/>
  <c r="H18" i="19"/>
  <c r="G18" i="19"/>
  <c r="I18" i="19"/>
  <c r="C18" i="19"/>
  <c r="K18" i="19"/>
  <c r="K22" i="19"/>
  <c r="F22" i="19"/>
  <c r="J22" i="19"/>
  <c r="H22" i="19"/>
  <c r="I22" i="19"/>
  <c r="G22" i="19"/>
  <c r="D22" i="19"/>
  <c r="C22" i="19"/>
  <c r="E22" i="19"/>
  <c r="J26" i="19"/>
  <c r="G26" i="19"/>
  <c r="E26" i="19"/>
  <c r="F26" i="19"/>
  <c r="H26" i="19"/>
  <c r="D26" i="19"/>
  <c r="I26" i="19"/>
  <c r="C26" i="19"/>
  <c r="K26" i="19"/>
  <c r="H30" i="19"/>
  <c r="D30" i="19"/>
  <c r="F30" i="19"/>
  <c r="K30" i="19"/>
  <c r="G30" i="19"/>
  <c r="J30" i="19"/>
  <c r="I30" i="19"/>
  <c r="C30" i="19"/>
  <c r="E30" i="19"/>
  <c r="I34" i="19"/>
  <c r="J34" i="19"/>
  <c r="F34" i="19"/>
  <c r="E34" i="19"/>
  <c r="G34" i="19"/>
  <c r="H34" i="19"/>
  <c r="D34" i="19"/>
  <c r="C34" i="19"/>
  <c r="K34" i="19"/>
  <c r="J38" i="19"/>
  <c r="F38" i="19"/>
  <c r="K38" i="19"/>
  <c r="H38" i="19"/>
  <c r="I38" i="19"/>
  <c r="D38" i="19"/>
  <c r="G38" i="19"/>
  <c r="C38" i="19"/>
  <c r="E38" i="19"/>
  <c r="I42" i="19"/>
  <c r="E42" i="19"/>
  <c r="D42" i="19"/>
  <c r="J42" i="19"/>
  <c r="F42" i="19"/>
  <c r="G42" i="19"/>
  <c r="H42" i="19"/>
  <c r="C42" i="19"/>
  <c r="K42" i="19"/>
  <c r="E46" i="19"/>
  <c r="K46" i="19"/>
  <c r="D46" i="19"/>
  <c r="F46" i="19"/>
  <c r="H46" i="19"/>
  <c r="G46" i="19"/>
  <c r="J46" i="19"/>
  <c r="C46" i="19"/>
  <c r="I46" i="19"/>
  <c r="G50" i="19"/>
  <c r="E50" i="19"/>
  <c r="H50" i="19"/>
  <c r="I50" i="19"/>
  <c r="J50" i="19"/>
  <c r="F50" i="19"/>
  <c r="D50" i="19"/>
  <c r="C50" i="19"/>
  <c r="K50" i="19"/>
  <c r="E54" i="19"/>
  <c r="I54" i="19"/>
  <c r="G54" i="19"/>
  <c r="D54" i="19"/>
  <c r="F54" i="19"/>
  <c r="K54" i="19"/>
  <c r="H54" i="19"/>
  <c r="C54" i="19"/>
  <c r="J54" i="19"/>
  <c r="F58" i="19"/>
  <c r="E58" i="19"/>
  <c r="D58" i="19"/>
  <c r="G58" i="19"/>
  <c r="J58" i="19"/>
  <c r="H58" i="19"/>
  <c r="I58" i="19"/>
  <c r="C58" i="19"/>
  <c r="K58" i="19"/>
  <c r="G62" i="19"/>
  <c r="D62" i="19"/>
  <c r="F62" i="19"/>
  <c r="E62" i="19"/>
  <c r="I62" i="19"/>
  <c r="K62" i="19"/>
  <c r="H62" i="19"/>
  <c r="C62" i="19"/>
  <c r="J62" i="19"/>
  <c r="I66" i="19"/>
  <c r="G66" i="19"/>
  <c r="J66" i="19"/>
  <c r="E66" i="19"/>
  <c r="D66" i="19"/>
  <c r="H66" i="19"/>
  <c r="F66" i="19"/>
  <c r="C66" i="19"/>
  <c r="K66" i="19"/>
  <c r="E70" i="19"/>
  <c r="F70" i="19"/>
  <c r="G70" i="19"/>
  <c r="H70" i="19"/>
  <c r="I70" i="19"/>
  <c r="K70" i="19"/>
  <c r="D70" i="19"/>
  <c r="C70" i="19"/>
  <c r="J70" i="19"/>
  <c r="F74" i="19"/>
  <c r="D74" i="19"/>
  <c r="E74" i="19"/>
  <c r="G74" i="19"/>
  <c r="I74" i="19"/>
  <c r="H74" i="19"/>
  <c r="J74" i="19"/>
  <c r="C74" i="19"/>
  <c r="K74" i="19"/>
  <c r="H78" i="19"/>
  <c r="I78" i="19"/>
  <c r="F78" i="19"/>
  <c r="G78" i="19"/>
  <c r="E78" i="19"/>
  <c r="D78" i="19"/>
  <c r="K78" i="19"/>
  <c r="C78" i="19"/>
  <c r="J78" i="19"/>
  <c r="F82" i="19"/>
  <c r="G82" i="19"/>
  <c r="E82" i="19"/>
  <c r="I82" i="19"/>
  <c r="J82" i="19"/>
  <c r="H82" i="19"/>
  <c r="D82" i="19"/>
  <c r="C82" i="19"/>
  <c r="K82" i="19"/>
  <c r="E90" i="19"/>
  <c r="G90" i="19"/>
  <c r="F90" i="19"/>
  <c r="D90" i="19"/>
  <c r="H90" i="19"/>
  <c r="J90" i="19"/>
  <c r="I90" i="19"/>
  <c r="C90" i="19"/>
  <c r="K90" i="19"/>
  <c r="I94" i="19"/>
  <c r="K94" i="19"/>
  <c r="E94" i="19"/>
  <c r="F94" i="19"/>
  <c r="G94" i="19"/>
  <c r="H94" i="19"/>
  <c r="D94" i="19"/>
  <c r="C94" i="19"/>
  <c r="J94" i="19"/>
  <c r="I98" i="19"/>
  <c r="H98" i="19"/>
  <c r="D98" i="19"/>
  <c r="F98" i="19"/>
  <c r="E98" i="19"/>
  <c r="G98" i="19"/>
  <c r="J98" i="19"/>
  <c r="C98" i="19"/>
  <c r="K98" i="19"/>
  <c r="F102" i="19"/>
  <c r="K102" i="19"/>
  <c r="D102" i="19"/>
  <c r="G102" i="19"/>
  <c r="E102" i="19"/>
  <c r="H102" i="19"/>
  <c r="I102" i="19"/>
  <c r="C102" i="19"/>
  <c r="J102" i="19"/>
  <c r="D106" i="19"/>
  <c r="E106" i="19"/>
  <c r="I106" i="19"/>
  <c r="J106" i="19"/>
  <c r="H106" i="19"/>
  <c r="F106" i="19"/>
  <c r="G106" i="19"/>
  <c r="C106" i="19"/>
  <c r="K106" i="19"/>
  <c r="G110" i="19"/>
  <c r="D110" i="19"/>
  <c r="E110" i="19"/>
  <c r="J110" i="19"/>
  <c r="H110" i="19"/>
  <c r="F110" i="19"/>
  <c r="I110" i="19"/>
  <c r="C110" i="19"/>
  <c r="K110" i="19"/>
  <c r="E114" i="19"/>
  <c r="I114" i="19"/>
  <c r="K114" i="19"/>
  <c r="H114" i="19"/>
  <c r="F114" i="19"/>
  <c r="G114" i="19"/>
  <c r="D114" i="19"/>
  <c r="C114" i="19"/>
  <c r="J114" i="19"/>
  <c r="D118" i="19"/>
  <c r="G118" i="19"/>
  <c r="J118" i="19"/>
  <c r="F118" i="19"/>
  <c r="H118" i="19"/>
  <c r="E118" i="19"/>
  <c r="I118" i="19"/>
  <c r="C118" i="19"/>
  <c r="K118" i="19"/>
  <c r="E122" i="19"/>
  <c r="H122" i="19"/>
  <c r="D122" i="19"/>
  <c r="K122" i="19"/>
  <c r="F122" i="19"/>
  <c r="G122" i="19"/>
  <c r="I122" i="19"/>
  <c r="C122" i="19"/>
  <c r="J122" i="19"/>
  <c r="E126" i="19"/>
  <c r="D126" i="19"/>
  <c r="G126" i="19"/>
  <c r="J126" i="19"/>
  <c r="H126" i="19"/>
  <c r="F126" i="19"/>
  <c r="I126" i="19"/>
  <c r="C126" i="19"/>
  <c r="K126" i="19"/>
  <c r="E130" i="19"/>
  <c r="I130" i="19"/>
  <c r="K130" i="19"/>
  <c r="H130" i="19"/>
  <c r="F130" i="19"/>
  <c r="G130" i="19"/>
  <c r="D130" i="19"/>
  <c r="C130" i="19"/>
  <c r="J130" i="19"/>
  <c r="J134" i="19"/>
  <c r="G134" i="19"/>
  <c r="D134" i="19"/>
  <c r="F134" i="19"/>
  <c r="H134" i="19"/>
  <c r="E134" i="19"/>
  <c r="I134" i="19"/>
  <c r="C134" i="19"/>
  <c r="K134" i="19"/>
  <c r="H138" i="19"/>
  <c r="E138" i="19"/>
  <c r="D138" i="19"/>
  <c r="K138" i="19"/>
  <c r="F138" i="19"/>
  <c r="G138" i="19"/>
  <c r="I138" i="19"/>
  <c r="C138" i="19"/>
  <c r="J138" i="19"/>
  <c r="G142" i="19"/>
  <c r="D142" i="19"/>
  <c r="E142" i="19"/>
  <c r="J142" i="19"/>
  <c r="H142" i="19"/>
  <c r="F142" i="19"/>
  <c r="I142" i="19"/>
  <c r="C142" i="19"/>
  <c r="K142" i="19"/>
  <c r="I146" i="19"/>
  <c r="E146" i="19"/>
  <c r="K146" i="19"/>
  <c r="F146" i="19"/>
  <c r="H146" i="19"/>
  <c r="G146" i="19"/>
  <c r="D146" i="19"/>
  <c r="C146" i="19"/>
  <c r="J146" i="19"/>
  <c r="D150" i="19"/>
  <c r="G150" i="19"/>
  <c r="I150" i="19"/>
  <c r="F150" i="19"/>
  <c r="H150" i="19"/>
  <c r="E150" i="19"/>
  <c r="J150" i="19"/>
  <c r="C150" i="19"/>
  <c r="K150" i="19"/>
  <c r="E154" i="19"/>
  <c r="H154" i="19"/>
  <c r="K154" i="19"/>
  <c r="D154" i="19"/>
  <c r="F154" i="19"/>
  <c r="G154" i="19"/>
  <c r="I154" i="19"/>
  <c r="C154" i="19"/>
  <c r="J154" i="19"/>
  <c r="F158" i="19"/>
  <c r="I158" i="19"/>
  <c r="G158" i="19"/>
  <c r="E158" i="19"/>
  <c r="H158" i="19"/>
  <c r="J158" i="19"/>
  <c r="D158" i="19"/>
  <c r="C158" i="19"/>
  <c r="K158" i="19"/>
  <c r="E162" i="19"/>
  <c r="H162" i="19"/>
  <c r="F162" i="19"/>
  <c r="K162" i="19"/>
  <c r="I162" i="19"/>
  <c r="D162" i="19"/>
  <c r="G162" i="19"/>
  <c r="C162" i="19"/>
  <c r="J162" i="19"/>
  <c r="H7" i="19"/>
  <c r="I7" i="19"/>
  <c r="J7" i="19"/>
  <c r="K7" i="19"/>
  <c r="E7" i="19"/>
  <c r="D7" i="19"/>
  <c r="G7" i="19"/>
  <c r="C7" i="19"/>
  <c r="F7" i="19"/>
  <c r="J11" i="19"/>
  <c r="D11" i="19"/>
  <c r="E11" i="19"/>
  <c r="K11" i="19"/>
  <c r="H11" i="19"/>
  <c r="G11" i="19"/>
  <c r="F11" i="19"/>
  <c r="C11" i="19"/>
  <c r="I11" i="19"/>
  <c r="G19" i="19"/>
  <c r="F19" i="19"/>
  <c r="H19" i="19"/>
  <c r="I19" i="19"/>
  <c r="E19" i="19"/>
  <c r="D19" i="19"/>
  <c r="J19" i="19"/>
  <c r="C19" i="19"/>
  <c r="K19" i="19"/>
  <c r="D23" i="19"/>
  <c r="F23" i="19"/>
  <c r="H23" i="19"/>
  <c r="K23" i="19"/>
  <c r="J23" i="19"/>
  <c r="I23" i="19"/>
  <c r="G23" i="19"/>
  <c r="C23" i="19"/>
  <c r="E23" i="19"/>
  <c r="E27" i="19"/>
  <c r="G27" i="19"/>
  <c r="J27" i="19"/>
  <c r="H27" i="19"/>
  <c r="I27" i="19"/>
  <c r="D27" i="19"/>
  <c r="F27" i="19"/>
  <c r="C27" i="19"/>
  <c r="K27" i="19"/>
  <c r="F31" i="19"/>
  <c r="J31" i="19"/>
  <c r="K31" i="19"/>
  <c r="E31" i="19"/>
  <c r="D31" i="19"/>
  <c r="G31" i="19"/>
  <c r="I31" i="19"/>
  <c r="C31" i="19"/>
  <c r="H31" i="19"/>
  <c r="F35" i="19"/>
  <c r="G35" i="19"/>
  <c r="E35" i="19"/>
  <c r="I35" i="19"/>
  <c r="H35" i="19"/>
  <c r="D35" i="19"/>
  <c r="J35" i="19"/>
  <c r="C35" i="19"/>
  <c r="K35" i="19"/>
  <c r="J39" i="19"/>
  <c r="H39" i="19"/>
  <c r="D39" i="19"/>
  <c r="F39" i="19"/>
  <c r="I39" i="19"/>
  <c r="K39" i="19"/>
  <c r="G39" i="19"/>
  <c r="C39" i="19"/>
  <c r="E39" i="19"/>
  <c r="K43" i="19"/>
  <c r="I43" i="19"/>
  <c r="J43" i="19"/>
  <c r="H43" i="19"/>
  <c r="E43" i="19"/>
  <c r="F43" i="19"/>
  <c r="G43" i="19"/>
  <c r="C43" i="19"/>
  <c r="D43" i="19"/>
  <c r="F47" i="19"/>
  <c r="J47" i="19"/>
  <c r="I47" i="19"/>
  <c r="H47" i="19"/>
  <c r="D47" i="19"/>
  <c r="G47" i="19"/>
  <c r="K47" i="19"/>
  <c r="C47" i="19"/>
  <c r="E47" i="19"/>
  <c r="I51" i="19"/>
  <c r="G51" i="19"/>
  <c r="K51" i="19"/>
  <c r="F51" i="19"/>
  <c r="E51" i="19"/>
  <c r="J51" i="19"/>
  <c r="H51" i="19"/>
  <c r="C51" i="19"/>
  <c r="D51" i="19"/>
  <c r="J55" i="19"/>
  <c r="K55" i="19"/>
  <c r="F55" i="19"/>
  <c r="D55" i="19"/>
  <c r="H55" i="19"/>
  <c r="I55" i="19"/>
  <c r="G55" i="19"/>
  <c r="C55" i="19"/>
  <c r="E55" i="19"/>
  <c r="K59" i="19"/>
  <c r="I59" i="19"/>
  <c r="G59" i="19"/>
  <c r="D59" i="19"/>
  <c r="E59" i="19"/>
  <c r="J59" i="19"/>
  <c r="H59" i="19"/>
  <c r="C59" i="19"/>
  <c r="F59" i="19"/>
  <c r="K63" i="19"/>
  <c r="H63" i="19"/>
  <c r="F63" i="19"/>
  <c r="J63" i="19"/>
  <c r="I63" i="19"/>
  <c r="D63" i="19"/>
  <c r="G63" i="19"/>
  <c r="C63" i="19"/>
  <c r="E63" i="19"/>
  <c r="F67" i="19"/>
  <c r="J67" i="19"/>
  <c r="I67" i="19"/>
  <c r="G67" i="19"/>
  <c r="E67" i="19"/>
  <c r="D67" i="19"/>
  <c r="H67" i="19"/>
  <c r="C67" i="19"/>
  <c r="K67" i="19"/>
  <c r="J71" i="19"/>
  <c r="K71" i="19"/>
  <c r="F71" i="19"/>
  <c r="H71" i="19"/>
  <c r="I71" i="19"/>
  <c r="G71" i="19"/>
  <c r="D71" i="19"/>
  <c r="C71" i="19"/>
  <c r="E71" i="19"/>
  <c r="I75" i="19"/>
  <c r="F75" i="19"/>
  <c r="K75" i="19"/>
  <c r="G75" i="19"/>
  <c r="E75" i="19"/>
  <c r="D75" i="19"/>
  <c r="H75" i="19"/>
  <c r="C75" i="19"/>
  <c r="J75" i="19"/>
  <c r="G79" i="19"/>
  <c r="K79" i="19"/>
  <c r="D79" i="19"/>
  <c r="F79" i="19"/>
  <c r="H79" i="19"/>
  <c r="J79" i="19"/>
  <c r="I79" i="19"/>
  <c r="C79" i="19"/>
  <c r="E79" i="19"/>
  <c r="I83" i="19"/>
  <c r="J83" i="19"/>
  <c r="G83" i="19"/>
  <c r="F83" i="19"/>
  <c r="E83" i="19"/>
  <c r="D83" i="19"/>
  <c r="H83" i="19"/>
  <c r="C83" i="19"/>
  <c r="K83" i="19"/>
  <c r="K87" i="19"/>
  <c r="J87" i="19"/>
  <c r="F87" i="19"/>
  <c r="G87" i="19"/>
  <c r="H87" i="19"/>
  <c r="I87" i="19"/>
  <c r="D87" i="19"/>
  <c r="C87" i="19"/>
  <c r="E87" i="19"/>
  <c r="J91" i="19"/>
  <c r="G91" i="19"/>
  <c r="H91" i="19"/>
  <c r="D91" i="19"/>
  <c r="I91" i="19"/>
  <c r="K91" i="19"/>
  <c r="E91" i="19"/>
  <c r="C91" i="19"/>
  <c r="F91" i="19"/>
  <c r="I95" i="19"/>
  <c r="K95" i="19"/>
  <c r="J95" i="19"/>
  <c r="G95" i="19"/>
  <c r="H95" i="19"/>
  <c r="E95" i="19"/>
  <c r="F95" i="19"/>
  <c r="C95" i="19"/>
  <c r="D95" i="19"/>
  <c r="G99" i="19"/>
  <c r="I99" i="19"/>
  <c r="H99" i="19"/>
  <c r="E99" i="19"/>
  <c r="D99" i="19"/>
  <c r="J99" i="19"/>
  <c r="K99" i="19"/>
  <c r="C99" i="19"/>
  <c r="F99" i="19"/>
  <c r="I103" i="19"/>
  <c r="F103" i="19"/>
  <c r="J103" i="19"/>
  <c r="K103" i="19"/>
  <c r="H103" i="19"/>
  <c r="G103" i="19"/>
  <c r="E103" i="19"/>
  <c r="C103" i="19"/>
  <c r="D103" i="19"/>
  <c r="I107" i="19"/>
  <c r="G107" i="19"/>
  <c r="J107" i="19"/>
  <c r="E107" i="19"/>
  <c r="H107" i="19"/>
  <c r="K107" i="19"/>
  <c r="D107" i="19"/>
  <c r="C107" i="19"/>
  <c r="F107" i="19"/>
  <c r="K111" i="19"/>
  <c r="H111" i="19"/>
  <c r="G111" i="19"/>
  <c r="F111" i="19"/>
  <c r="J111" i="19"/>
  <c r="I111" i="19"/>
  <c r="D111" i="19"/>
  <c r="C111" i="19"/>
  <c r="E111" i="19"/>
  <c r="I115" i="19"/>
  <c r="G115" i="19"/>
  <c r="H115" i="19"/>
  <c r="D115" i="19"/>
  <c r="E115" i="19"/>
  <c r="K115" i="19"/>
  <c r="J115" i="19"/>
  <c r="C115" i="19"/>
  <c r="F115" i="19"/>
  <c r="F119" i="19"/>
  <c r="H119" i="19"/>
  <c r="K119" i="19"/>
  <c r="J119" i="19"/>
  <c r="I119" i="19"/>
  <c r="G119" i="19"/>
  <c r="D119" i="19"/>
  <c r="C119" i="19"/>
  <c r="E119" i="19"/>
  <c r="G123" i="19"/>
  <c r="I123" i="19"/>
  <c r="J123" i="19"/>
  <c r="E123" i="19"/>
  <c r="H123" i="19"/>
  <c r="K123" i="19"/>
  <c r="D123" i="19"/>
  <c r="C123" i="19"/>
  <c r="F123" i="19"/>
  <c r="H127" i="19"/>
  <c r="K127" i="19"/>
  <c r="G127" i="19"/>
  <c r="F127" i="19"/>
  <c r="J127" i="19"/>
  <c r="I127" i="19"/>
  <c r="D127" i="19"/>
  <c r="C127" i="19"/>
  <c r="E127" i="19"/>
  <c r="H131" i="19"/>
  <c r="G131" i="19"/>
  <c r="D131" i="19"/>
  <c r="F131" i="19"/>
  <c r="I131" i="19"/>
  <c r="J131" i="19"/>
  <c r="E131" i="19"/>
  <c r="C131" i="19"/>
  <c r="K131" i="19"/>
  <c r="F135" i="19"/>
  <c r="D135" i="19"/>
  <c r="H135" i="19"/>
  <c r="G135" i="19"/>
  <c r="E135" i="19"/>
  <c r="K135" i="19"/>
  <c r="J135" i="19"/>
  <c r="C135" i="19"/>
  <c r="I135" i="19"/>
  <c r="I139" i="19"/>
  <c r="D139" i="19"/>
  <c r="G139" i="19"/>
  <c r="F139" i="19"/>
  <c r="J139" i="19"/>
  <c r="E139" i="19"/>
  <c r="H139" i="19"/>
  <c r="C139" i="19"/>
  <c r="K139" i="19"/>
  <c r="H143" i="19"/>
  <c r="E143" i="19"/>
  <c r="K143" i="19"/>
  <c r="D143" i="19"/>
  <c r="G143" i="19"/>
  <c r="F143" i="19"/>
  <c r="J143" i="19"/>
  <c r="C143" i="19"/>
  <c r="I143" i="19"/>
  <c r="F147" i="19"/>
  <c r="J147" i="19"/>
  <c r="G147" i="19"/>
  <c r="I147" i="19"/>
  <c r="D147" i="19"/>
  <c r="E147" i="19"/>
  <c r="H147" i="19"/>
  <c r="C147" i="19"/>
  <c r="K147" i="19"/>
  <c r="K151" i="19"/>
  <c r="G151" i="19"/>
  <c r="E151" i="19"/>
  <c r="D151" i="19"/>
  <c r="H151" i="19"/>
  <c r="J151" i="19"/>
  <c r="F151" i="19"/>
  <c r="C151" i="19"/>
  <c r="I151" i="19"/>
  <c r="D155" i="19"/>
  <c r="F155" i="19"/>
  <c r="H155" i="19"/>
  <c r="J155" i="19"/>
  <c r="I155" i="19"/>
  <c r="E155" i="19"/>
  <c r="G155" i="19"/>
  <c r="C155" i="19"/>
  <c r="K155" i="19"/>
  <c r="E163" i="19"/>
  <c r="D163" i="19"/>
  <c r="J163" i="19"/>
  <c r="K163" i="19"/>
  <c r="F163" i="19"/>
  <c r="G163" i="19"/>
  <c r="H163" i="19"/>
  <c r="C163" i="19"/>
  <c r="I163" i="19"/>
  <c r="E8" i="19"/>
  <c r="K8" i="19"/>
  <c r="J8" i="19"/>
  <c r="F8" i="19"/>
  <c r="G8" i="19"/>
  <c r="I8" i="19"/>
  <c r="H8" i="19"/>
  <c r="C8" i="19"/>
  <c r="D8" i="19"/>
  <c r="F12" i="19"/>
  <c r="E12" i="19"/>
  <c r="G12" i="19"/>
  <c r="J12" i="19"/>
  <c r="K12" i="19"/>
  <c r="D12" i="19"/>
  <c r="H12" i="19"/>
  <c r="C12" i="19"/>
  <c r="I12" i="19"/>
  <c r="K16" i="19"/>
  <c r="D16" i="19"/>
  <c r="I16" i="19"/>
  <c r="F16" i="19"/>
  <c r="H16" i="19"/>
  <c r="E16" i="19"/>
  <c r="J16" i="19"/>
  <c r="C16" i="19"/>
  <c r="G16" i="19"/>
  <c r="E20" i="19"/>
  <c r="G20" i="19"/>
  <c r="J20" i="19"/>
  <c r="H20" i="19"/>
  <c r="D20" i="19"/>
  <c r="F20" i="19"/>
  <c r="K20" i="19"/>
  <c r="C20" i="19"/>
  <c r="I20" i="19"/>
  <c r="D24" i="19"/>
  <c r="K24" i="19"/>
  <c r="H24" i="19"/>
  <c r="I24" i="19"/>
  <c r="F24" i="19"/>
  <c r="E24" i="19"/>
  <c r="J24" i="19"/>
  <c r="C24" i="19"/>
  <c r="G24" i="19"/>
  <c r="G28" i="19"/>
  <c r="E28" i="19"/>
  <c r="J28" i="19"/>
  <c r="F28" i="19"/>
  <c r="D28" i="19"/>
  <c r="K28" i="19"/>
  <c r="H28" i="19"/>
  <c r="C28" i="19"/>
  <c r="I28" i="19"/>
  <c r="J32" i="19"/>
  <c r="K32" i="19"/>
  <c r="I32" i="19"/>
  <c r="H32" i="19"/>
  <c r="D32" i="19"/>
  <c r="E32" i="19"/>
  <c r="F32" i="19"/>
  <c r="C32" i="19"/>
  <c r="G32" i="19"/>
  <c r="E36" i="19"/>
  <c r="H36" i="19"/>
  <c r="G36" i="19"/>
  <c r="J36" i="19"/>
  <c r="K36" i="19"/>
  <c r="D36" i="19"/>
  <c r="F36" i="19"/>
  <c r="C36" i="19"/>
  <c r="I36" i="19"/>
  <c r="F40" i="19"/>
  <c r="K40" i="19"/>
  <c r="D40" i="19"/>
  <c r="G40" i="19"/>
  <c r="I40" i="19"/>
  <c r="J40" i="19"/>
  <c r="H40" i="19"/>
  <c r="C40" i="19"/>
  <c r="E40" i="19"/>
  <c r="H44" i="19"/>
  <c r="J44" i="19"/>
  <c r="E44" i="19"/>
  <c r="D44" i="19"/>
  <c r="K44" i="19"/>
  <c r="I44" i="19"/>
  <c r="F44" i="19"/>
  <c r="C44" i="19"/>
  <c r="G44" i="19"/>
  <c r="I48" i="19"/>
  <c r="K48" i="19"/>
  <c r="D48" i="19"/>
  <c r="G48" i="19"/>
  <c r="J48" i="19"/>
  <c r="H48" i="19"/>
  <c r="E48" i="19"/>
  <c r="C48" i="19"/>
  <c r="F48" i="19"/>
  <c r="H52" i="19"/>
  <c r="I52" i="19"/>
  <c r="E52" i="19"/>
  <c r="D52" i="19"/>
  <c r="J52" i="19"/>
  <c r="K52" i="19"/>
  <c r="F52" i="19"/>
  <c r="C52" i="19"/>
  <c r="G52" i="19"/>
  <c r="K56" i="19"/>
  <c r="J56" i="19"/>
  <c r="D56" i="19"/>
  <c r="H56" i="19"/>
  <c r="G56" i="19"/>
  <c r="I56" i="19"/>
  <c r="E56" i="19"/>
  <c r="C56" i="19"/>
  <c r="F56" i="19"/>
  <c r="E60" i="19"/>
  <c r="I60" i="19"/>
  <c r="J60" i="19"/>
  <c r="D60" i="19"/>
  <c r="K60" i="19"/>
  <c r="F60" i="19"/>
  <c r="H60" i="19"/>
  <c r="C60" i="19"/>
  <c r="G60" i="19"/>
  <c r="E64" i="19"/>
  <c r="K64" i="19"/>
  <c r="I64" i="19"/>
  <c r="J64" i="19"/>
  <c r="G64" i="19"/>
  <c r="H64" i="19"/>
  <c r="D64" i="19"/>
  <c r="C64" i="19"/>
  <c r="F64" i="19"/>
  <c r="E68" i="19"/>
  <c r="I68" i="19"/>
  <c r="D68" i="19"/>
  <c r="J68" i="19"/>
  <c r="K68" i="19"/>
  <c r="H68" i="19"/>
  <c r="F68" i="19"/>
  <c r="C68" i="19"/>
  <c r="G68" i="19"/>
  <c r="H72" i="19"/>
  <c r="K72" i="19"/>
  <c r="E72" i="19"/>
  <c r="I72" i="19"/>
  <c r="G72" i="19"/>
  <c r="D72" i="19"/>
  <c r="J72" i="19"/>
  <c r="C72" i="19"/>
  <c r="F72" i="19"/>
  <c r="I76" i="19"/>
  <c r="H76" i="19"/>
  <c r="D76" i="19"/>
  <c r="F76" i="19"/>
  <c r="K76" i="19"/>
  <c r="J76" i="19"/>
  <c r="E76" i="19"/>
  <c r="C76" i="19"/>
  <c r="G76" i="19"/>
  <c r="E80" i="19"/>
  <c r="K80" i="19"/>
  <c r="I80" i="19"/>
  <c r="D80" i="19"/>
  <c r="G80" i="19"/>
  <c r="H80" i="19"/>
  <c r="J80" i="19"/>
  <c r="C80" i="19"/>
  <c r="F80" i="19"/>
  <c r="H84" i="19"/>
  <c r="I84" i="19"/>
  <c r="E84" i="19"/>
  <c r="D84" i="19"/>
  <c r="J84" i="19"/>
  <c r="K84" i="19"/>
  <c r="F84" i="19"/>
  <c r="C84" i="19"/>
  <c r="G84" i="19"/>
  <c r="K88" i="19"/>
  <c r="D88" i="19"/>
  <c r="I88" i="19"/>
  <c r="G88" i="19"/>
  <c r="H88" i="19"/>
  <c r="E88" i="19"/>
  <c r="J88" i="19"/>
  <c r="C88" i="19"/>
  <c r="F88" i="19"/>
  <c r="G96" i="19"/>
  <c r="I96" i="19"/>
  <c r="E96" i="19"/>
  <c r="D96" i="19"/>
  <c r="K96" i="19"/>
  <c r="F96" i="19"/>
  <c r="H96" i="19"/>
  <c r="C96" i="19"/>
  <c r="J96" i="19"/>
  <c r="I100" i="19"/>
  <c r="H100" i="19"/>
  <c r="F100" i="19"/>
  <c r="K100" i="19"/>
  <c r="E100" i="19"/>
  <c r="G100" i="19"/>
  <c r="D100" i="19"/>
  <c r="C100" i="19"/>
  <c r="J100" i="19"/>
  <c r="D104" i="19"/>
  <c r="K104" i="19"/>
  <c r="J104" i="19"/>
  <c r="E104" i="19"/>
  <c r="H104" i="19"/>
  <c r="F104" i="19"/>
  <c r="G104" i="19"/>
  <c r="C104" i="19"/>
  <c r="I104" i="19"/>
  <c r="D108" i="19"/>
  <c r="H108" i="19"/>
  <c r="G108" i="19"/>
  <c r="J108" i="19"/>
  <c r="I108" i="19"/>
  <c r="F108" i="19"/>
  <c r="E108" i="19"/>
  <c r="C108" i="19"/>
  <c r="K108" i="19"/>
  <c r="H112" i="19"/>
  <c r="D112" i="19"/>
  <c r="J112" i="19"/>
  <c r="K112" i="19"/>
  <c r="F112" i="19"/>
  <c r="E112" i="19"/>
  <c r="G112" i="19"/>
  <c r="C112" i="19"/>
  <c r="I112" i="19"/>
  <c r="G116" i="19"/>
  <c r="I116" i="19"/>
  <c r="H116" i="19"/>
  <c r="E116" i="19"/>
  <c r="D116" i="19"/>
  <c r="F116" i="19"/>
  <c r="J116" i="19"/>
  <c r="C116" i="19"/>
  <c r="K116" i="19"/>
  <c r="D120" i="19"/>
  <c r="J120" i="19"/>
  <c r="K120" i="19"/>
  <c r="H120" i="19"/>
  <c r="E120" i="19"/>
  <c r="G120" i="19"/>
  <c r="F120" i="19"/>
  <c r="C120" i="19"/>
  <c r="I120" i="19"/>
  <c r="H124" i="19"/>
  <c r="G124" i="19"/>
  <c r="D124" i="19"/>
  <c r="J124" i="19"/>
  <c r="I124" i="19"/>
  <c r="F124" i="19"/>
  <c r="E124" i="19"/>
  <c r="C124" i="19"/>
  <c r="K124" i="19"/>
  <c r="H128" i="19"/>
  <c r="D128" i="19"/>
  <c r="J128" i="19"/>
  <c r="K128" i="19"/>
  <c r="F128" i="19"/>
  <c r="E128" i="19"/>
  <c r="G128" i="19"/>
  <c r="C128" i="19"/>
  <c r="I128" i="19"/>
  <c r="I132" i="19"/>
  <c r="H132" i="19"/>
  <c r="G132" i="19"/>
  <c r="E132" i="19"/>
  <c r="D132" i="19"/>
  <c r="F132" i="19"/>
  <c r="J132" i="19"/>
  <c r="C132" i="19"/>
  <c r="K132" i="19"/>
  <c r="D136" i="19"/>
  <c r="J136" i="19"/>
  <c r="K136" i="19"/>
  <c r="H136" i="19"/>
  <c r="E136" i="19"/>
  <c r="G136" i="19"/>
  <c r="F136" i="19"/>
  <c r="C136" i="19"/>
  <c r="I136" i="19"/>
  <c r="D140" i="19"/>
  <c r="H140" i="19"/>
  <c r="G140" i="19"/>
  <c r="J140" i="19"/>
  <c r="I140" i="19"/>
  <c r="F140" i="19"/>
  <c r="E140" i="19"/>
  <c r="C140" i="19"/>
  <c r="K140" i="19"/>
  <c r="D144" i="19"/>
  <c r="H144" i="19"/>
  <c r="K144" i="19"/>
  <c r="E144" i="19"/>
  <c r="F144" i="19"/>
  <c r="G144" i="19"/>
  <c r="J144" i="19"/>
  <c r="C144" i="19"/>
  <c r="I144" i="19"/>
  <c r="G148" i="19"/>
  <c r="H148" i="19"/>
  <c r="I148" i="19"/>
  <c r="E148" i="19"/>
  <c r="J148" i="19"/>
  <c r="F148" i="19"/>
  <c r="D148" i="19"/>
  <c r="C148" i="19"/>
  <c r="K148" i="19"/>
  <c r="H152" i="19"/>
  <c r="D152" i="19"/>
  <c r="F152" i="19"/>
  <c r="K152" i="19"/>
  <c r="J152" i="19"/>
  <c r="E152" i="19"/>
  <c r="G152" i="19"/>
  <c r="C152" i="19"/>
  <c r="I152" i="19"/>
  <c r="G156" i="19"/>
  <c r="E156" i="19"/>
  <c r="J156" i="19"/>
  <c r="H156" i="19"/>
  <c r="D156" i="19"/>
  <c r="F156" i="19"/>
  <c r="I156" i="19"/>
  <c r="C156" i="19"/>
  <c r="K156" i="19"/>
  <c r="I164" i="19"/>
  <c r="F164" i="19"/>
  <c r="K164" i="19"/>
  <c r="J164" i="19"/>
  <c r="H164" i="19"/>
  <c r="G164" i="19"/>
  <c r="D164" i="19"/>
  <c r="C164" i="19"/>
  <c r="E164" i="19"/>
  <c r="H5" i="19"/>
  <c r="I5" i="19"/>
  <c r="D5" i="19"/>
  <c r="E5" i="19"/>
  <c r="J5" i="19"/>
  <c r="K5" i="19"/>
  <c r="G5" i="19"/>
  <c r="C5" i="19"/>
  <c r="F5" i="19"/>
  <c r="H9" i="19"/>
  <c r="G9" i="19"/>
  <c r="F9" i="19"/>
  <c r="K9" i="19"/>
  <c r="I9" i="19"/>
  <c r="J9" i="19"/>
  <c r="D9" i="19"/>
  <c r="C9" i="19"/>
  <c r="E9" i="19"/>
  <c r="H13" i="19"/>
  <c r="G13" i="19"/>
  <c r="F13" i="19"/>
  <c r="J13" i="19"/>
  <c r="D13" i="19"/>
  <c r="E13" i="19"/>
  <c r="I13" i="19"/>
  <c r="C13" i="19"/>
  <c r="K13" i="19"/>
  <c r="D17" i="19"/>
  <c r="J17" i="19"/>
  <c r="K17" i="19"/>
  <c r="I17" i="19"/>
  <c r="E17" i="19"/>
  <c r="G17" i="19"/>
  <c r="F17" i="19"/>
  <c r="C17" i="19"/>
  <c r="H17" i="19"/>
  <c r="G21" i="19"/>
  <c r="D21" i="19"/>
  <c r="H21" i="19"/>
  <c r="F21" i="19"/>
  <c r="J21" i="19"/>
  <c r="E21" i="19"/>
  <c r="I21" i="19"/>
  <c r="C21" i="19"/>
  <c r="K21" i="19"/>
  <c r="F25" i="19"/>
  <c r="J25" i="19"/>
  <c r="K25" i="19"/>
  <c r="E25" i="19"/>
  <c r="D25" i="19"/>
  <c r="G25" i="19"/>
  <c r="I25" i="19"/>
  <c r="C25" i="19"/>
  <c r="H25" i="19"/>
  <c r="F29" i="19"/>
  <c r="G29" i="19"/>
  <c r="I29" i="19"/>
  <c r="J29" i="19"/>
  <c r="H29" i="19"/>
  <c r="E29" i="19"/>
  <c r="D29" i="19"/>
  <c r="C29" i="19"/>
  <c r="K29" i="19"/>
  <c r="E33" i="19"/>
  <c r="D33" i="19"/>
  <c r="K33" i="19"/>
  <c r="J33" i="19"/>
  <c r="I33" i="19"/>
  <c r="G33" i="19"/>
  <c r="F33" i="19"/>
  <c r="C33" i="19"/>
  <c r="H33" i="19"/>
  <c r="H37" i="19"/>
  <c r="D37" i="19"/>
  <c r="G37" i="19"/>
  <c r="F37" i="19"/>
  <c r="J37" i="19"/>
  <c r="E37" i="19"/>
  <c r="I37" i="19"/>
  <c r="C37" i="19"/>
  <c r="K37" i="19"/>
  <c r="H41" i="19"/>
  <c r="I41" i="19"/>
  <c r="J41" i="19"/>
  <c r="E41" i="19"/>
  <c r="G41" i="19"/>
  <c r="K41" i="19"/>
  <c r="D41" i="19"/>
  <c r="C41" i="19"/>
  <c r="F41" i="19"/>
  <c r="F45" i="19"/>
  <c r="H45" i="19"/>
  <c r="J45" i="19"/>
  <c r="K45" i="19"/>
  <c r="I45" i="19"/>
  <c r="G45" i="19"/>
  <c r="D45" i="19"/>
  <c r="C45" i="19"/>
  <c r="E45" i="19"/>
  <c r="H49" i="19"/>
  <c r="K49" i="19"/>
  <c r="I49" i="19"/>
  <c r="D49" i="19"/>
  <c r="E49" i="19"/>
  <c r="J49" i="19"/>
  <c r="G49" i="19"/>
  <c r="C49" i="19"/>
  <c r="F49" i="19"/>
  <c r="J53" i="19"/>
  <c r="H53" i="19"/>
  <c r="D53" i="19"/>
  <c r="F53" i="19"/>
  <c r="I53" i="19"/>
  <c r="K53" i="19"/>
  <c r="G53" i="19"/>
  <c r="C53" i="19"/>
  <c r="E53" i="19"/>
  <c r="H57" i="19"/>
  <c r="J57" i="19"/>
  <c r="I57" i="19"/>
  <c r="F57" i="19"/>
  <c r="E57" i="19"/>
  <c r="K57" i="19"/>
  <c r="G57" i="19"/>
  <c r="C57" i="19"/>
  <c r="D57" i="19"/>
  <c r="H61" i="19"/>
  <c r="J61" i="19"/>
  <c r="D61" i="19"/>
  <c r="K61" i="19"/>
  <c r="G61" i="19"/>
  <c r="I61" i="19"/>
  <c r="F61" i="19"/>
  <c r="C61" i="19"/>
  <c r="E61" i="19"/>
  <c r="I65" i="19"/>
  <c r="D65" i="19"/>
  <c r="K65" i="19"/>
  <c r="H65" i="19"/>
  <c r="E65" i="19"/>
  <c r="F65" i="19"/>
  <c r="G65" i="19"/>
  <c r="C65" i="19"/>
  <c r="J65" i="19"/>
  <c r="J69" i="19"/>
  <c r="H69" i="19"/>
  <c r="D69" i="19"/>
  <c r="F69" i="19"/>
  <c r="K69" i="19"/>
  <c r="I69" i="19"/>
  <c r="G69" i="19"/>
  <c r="C69" i="19"/>
  <c r="E69" i="19"/>
  <c r="H73" i="19"/>
  <c r="I73" i="19"/>
  <c r="K73" i="19"/>
  <c r="F73" i="19"/>
  <c r="E73" i="19"/>
  <c r="D73" i="19"/>
  <c r="G73" i="19"/>
  <c r="C73" i="19"/>
  <c r="J73" i="19"/>
  <c r="G77" i="19"/>
  <c r="J77" i="19"/>
  <c r="F77" i="19"/>
  <c r="D77" i="19"/>
  <c r="K77" i="19"/>
  <c r="H77" i="19"/>
  <c r="I77" i="19"/>
  <c r="C77" i="19"/>
  <c r="E77" i="19"/>
  <c r="J81" i="19"/>
  <c r="K81" i="19"/>
  <c r="I81" i="19"/>
  <c r="H81" i="19"/>
  <c r="D81" i="19"/>
  <c r="E81" i="19"/>
  <c r="F81" i="19"/>
  <c r="C81" i="19"/>
  <c r="G81" i="19"/>
  <c r="J85" i="19"/>
  <c r="K85" i="19"/>
  <c r="D85" i="19"/>
  <c r="H85" i="19"/>
  <c r="I85" i="19"/>
  <c r="F85" i="19"/>
  <c r="G85" i="19"/>
  <c r="C85" i="19"/>
  <c r="E85" i="19"/>
  <c r="F89" i="19"/>
  <c r="J89" i="19"/>
  <c r="I89" i="19"/>
  <c r="D89" i="19"/>
  <c r="E89" i="19"/>
  <c r="K89" i="19"/>
  <c r="G89" i="19"/>
  <c r="C89" i="19"/>
  <c r="H89" i="19"/>
  <c r="G93" i="19"/>
  <c r="F93" i="19"/>
  <c r="J93" i="19"/>
  <c r="K93" i="19"/>
  <c r="H93" i="19"/>
  <c r="I93" i="19"/>
  <c r="E93" i="19"/>
  <c r="C93" i="19"/>
  <c r="D93" i="19"/>
  <c r="H97" i="19"/>
  <c r="K97" i="19"/>
  <c r="G97" i="19"/>
  <c r="D97" i="19"/>
  <c r="F97" i="19"/>
  <c r="J97" i="19"/>
  <c r="I97" i="19"/>
  <c r="C97" i="19"/>
  <c r="E97" i="19"/>
  <c r="K101" i="19"/>
  <c r="G101" i="19"/>
  <c r="E101" i="19"/>
  <c r="F101" i="19"/>
  <c r="J101" i="19"/>
  <c r="H101" i="19"/>
  <c r="I101" i="19"/>
  <c r="C101" i="19"/>
  <c r="D101" i="19"/>
  <c r="G105" i="19"/>
  <c r="H105" i="19"/>
  <c r="I105" i="19"/>
  <c r="F105" i="19"/>
  <c r="D105" i="19"/>
  <c r="J105" i="19"/>
  <c r="K105" i="19"/>
  <c r="C105" i="19"/>
  <c r="E105" i="19"/>
  <c r="J109" i="19"/>
  <c r="G109" i="19"/>
  <c r="F109" i="19"/>
  <c r="D109" i="19"/>
  <c r="H109" i="19"/>
  <c r="I109" i="19"/>
  <c r="K109" i="19"/>
  <c r="C109" i="19"/>
  <c r="E109" i="19"/>
  <c r="G113" i="19"/>
  <c r="K113" i="19"/>
  <c r="I113" i="19"/>
  <c r="F113" i="19"/>
  <c r="E113" i="19"/>
  <c r="J113" i="19"/>
  <c r="H113" i="19"/>
  <c r="C113" i="19"/>
  <c r="D113" i="19"/>
  <c r="G117" i="19"/>
  <c r="D117" i="19"/>
  <c r="K117" i="19"/>
  <c r="J117" i="19"/>
  <c r="H117" i="19"/>
  <c r="I117" i="19"/>
  <c r="F117" i="19"/>
  <c r="C117" i="19"/>
  <c r="E117" i="19"/>
  <c r="K121" i="19"/>
  <c r="I121" i="19"/>
  <c r="H121" i="19"/>
  <c r="F121" i="19"/>
  <c r="E121" i="19"/>
  <c r="G121" i="19"/>
  <c r="J121" i="19"/>
  <c r="C121" i="19"/>
  <c r="D121" i="19"/>
  <c r="J125" i="19"/>
  <c r="G125" i="19"/>
  <c r="F125" i="19"/>
  <c r="D125" i="19"/>
  <c r="H125" i="19"/>
  <c r="I125" i="19"/>
  <c r="K125" i="19"/>
  <c r="C125" i="19"/>
  <c r="E125" i="19"/>
  <c r="I129" i="19"/>
  <c r="G129" i="19"/>
  <c r="K129" i="19"/>
  <c r="F129" i="19"/>
  <c r="E129" i="19"/>
  <c r="J129" i="19"/>
  <c r="H129" i="19"/>
  <c r="C129" i="19"/>
  <c r="D129" i="19"/>
  <c r="D133" i="19"/>
  <c r="G133" i="19"/>
  <c r="K133" i="19"/>
  <c r="J133" i="19"/>
  <c r="H133" i="19"/>
  <c r="I133" i="19"/>
  <c r="F133" i="19"/>
  <c r="C133" i="19"/>
  <c r="E133" i="19"/>
  <c r="K137" i="19"/>
  <c r="I137" i="19"/>
  <c r="H137" i="19"/>
  <c r="F137" i="19"/>
  <c r="E137" i="19"/>
  <c r="G137" i="19"/>
  <c r="J137" i="19"/>
  <c r="C137" i="19"/>
  <c r="D137" i="19"/>
  <c r="J141" i="19"/>
  <c r="G141" i="19"/>
  <c r="F141" i="19"/>
  <c r="D141" i="19"/>
  <c r="H141" i="19"/>
  <c r="I141" i="19"/>
  <c r="K141" i="19"/>
  <c r="C141" i="19"/>
  <c r="E141" i="19"/>
  <c r="H145" i="19"/>
  <c r="K145" i="19"/>
  <c r="I145" i="19"/>
  <c r="E145" i="19"/>
  <c r="G145" i="19"/>
  <c r="J145" i="19"/>
  <c r="F145" i="19"/>
  <c r="C145" i="19"/>
  <c r="D145" i="19"/>
  <c r="G149" i="19"/>
  <c r="J149" i="19"/>
  <c r="K149" i="19"/>
  <c r="H149" i="19"/>
  <c r="I149" i="19"/>
  <c r="D149" i="19"/>
  <c r="F149" i="19"/>
  <c r="C149" i="19"/>
  <c r="E149" i="19"/>
  <c r="G153" i="19"/>
  <c r="H153" i="19"/>
  <c r="I153" i="19"/>
  <c r="F153" i="19"/>
  <c r="E153" i="19"/>
  <c r="K153" i="19"/>
  <c r="J153" i="19"/>
  <c r="C153" i="19"/>
  <c r="D153" i="19"/>
  <c r="H157" i="19"/>
  <c r="G157" i="19"/>
  <c r="F157" i="19"/>
  <c r="J157" i="19"/>
  <c r="K157" i="19"/>
  <c r="I157" i="19"/>
  <c r="D157" i="19"/>
  <c r="C157" i="19"/>
  <c r="E157" i="19"/>
  <c r="I161" i="19"/>
  <c r="F161" i="19"/>
  <c r="K161" i="19"/>
  <c r="G161" i="19"/>
  <c r="E161" i="19"/>
  <c r="J161" i="19"/>
  <c r="H161" i="19"/>
  <c r="C161" i="19"/>
  <c r="D161" i="19"/>
  <c r="G160" i="19"/>
  <c r="J160" i="19"/>
  <c r="D160" i="19"/>
  <c r="F160" i="19"/>
  <c r="K160" i="19"/>
  <c r="I160" i="19"/>
  <c r="E160" i="19"/>
  <c r="C160" i="19"/>
  <c r="H160" i="19"/>
  <c r="E159" i="19"/>
  <c r="J159" i="19"/>
  <c r="I159" i="19"/>
  <c r="H159" i="19"/>
  <c r="D159" i="19"/>
  <c r="G159" i="19"/>
  <c r="K159" i="19"/>
  <c r="C159" i="19"/>
  <c r="F159" i="19"/>
  <c r="K4" i="19"/>
  <c r="G4" i="19"/>
  <c r="J4" i="19"/>
  <c r="I4" i="19"/>
  <c r="E4" i="19"/>
  <c r="F4" i="19"/>
  <c r="H4" i="19"/>
  <c r="C4" i="19"/>
  <c r="D4" i="19"/>
  <c r="F166" i="19"/>
  <c r="K166" i="19"/>
  <c r="I166" i="19"/>
  <c r="G166" i="19"/>
  <c r="H166" i="19"/>
  <c r="E166" i="19"/>
  <c r="D166" i="19"/>
  <c r="C166" i="19"/>
  <c r="J166" i="19"/>
  <c r="D165" i="19"/>
  <c r="F165" i="19"/>
  <c r="G165" i="19"/>
  <c r="K165" i="19"/>
  <c r="I165" i="19"/>
  <c r="H165" i="19"/>
  <c r="E165" i="19"/>
  <c r="C165" i="19"/>
  <c r="J165" i="19"/>
  <c r="G3" i="19"/>
  <c r="K3" i="19"/>
  <c r="I3" i="19"/>
  <c r="H3" i="19"/>
  <c r="J3" i="19"/>
  <c r="F3" i="19"/>
  <c r="E3" i="19"/>
  <c r="C3" i="19"/>
  <c r="D3" i="19"/>
  <c r="G167" i="19"/>
  <c r="D167" i="19"/>
  <c r="E167" i="19"/>
  <c r="F167" i="19"/>
  <c r="I167" i="19"/>
  <c r="J167" i="19"/>
  <c r="K167" i="19"/>
  <c r="C167" i="19"/>
  <c r="H167" i="19"/>
  <c r="I168" i="19"/>
  <c r="H168" i="19"/>
  <c r="K168" i="19"/>
  <c r="J168" i="19"/>
  <c r="F168" i="19"/>
  <c r="E168" i="19"/>
  <c r="G168" i="19"/>
  <c r="C168" i="19"/>
  <c r="D168" i="19"/>
  <c r="N162" i="19" l="1"/>
  <c r="N137" i="19"/>
  <c r="N87" i="19"/>
  <c r="N154" i="19"/>
  <c r="N134" i="19"/>
  <c r="BG141" i="16" s="1"/>
  <c r="N146" i="19"/>
  <c r="BG153" i="16" s="1"/>
  <c r="N46" i="19"/>
  <c r="AA53" i="16" s="1"/>
  <c r="N114" i="19"/>
  <c r="BG121" i="16" s="1"/>
  <c r="N41" i="19"/>
  <c r="AU48" i="16" s="1"/>
  <c r="N163" i="19"/>
  <c r="N47" i="19"/>
  <c r="N161" i="19"/>
  <c r="N140" i="19"/>
  <c r="BK147" i="16" s="1"/>
  <c r="N111" i="19"/>
  <c r="N148" i="19"/>
  <c r="BG155" i="16" s="1"/>
  <c r="N16" i="19"/>
  <c r="N149" i="19"/>
  <c r="N138" i="19"/>
  <c r="N131" i="19"/>
  <c r="N74" i="19"/>
  <c r="BK81" i="16" s="1"/>
  <c r="N101" i="19"/>
  <c r="N115" i="19"/>
  <c r="N85" i="19"/>
  <c r="N38" i="19"/>
  <c r="BG45" i="16" s="1"/>
  <c r="N159" i="19"/>
  <c r="AI166" i="16" s="1"/>
  <c r="N75" i="19"/>
  <c r="BK82" i="16" s="1"/>
  <c r="N127" i="19"/>
  <c r="N105" i="19"/>
  <c r="N66" i="19"/>
  <c r="N62" i="19"/>
  <c r="BG69" i="16" s="1"/>
  <c r="N61" i="19"/>
  <c r="N69" i="19"/>
  <c r="N167" i="19"/>
  <c r="N155" i="19"/>
  <c r="BK162" i="16" s="1"/>
  <c r="N58" i="19"/>
  <c r="BG65" i="16" s="1"/>
  <c r="N145" i="19"/>
  <c r="BG152" i="16" s="1"/>
  <c r="N82" i="19"/>
  <c r="N128" i="19"/>
  <c r="N130" i="19"/>
  <c r="N31" i="19"/>
  <c r="N113" i="19"/>
  <c r="N9" i="19"/>
  <c r="N153" i="19"/>
  <c r="BK160" i="16" s="1"/>
  <c r="N53" i="19"/>
  <c r="N20" i="19"/>
  <c r="N150" i="19"/>
  <c r="N80" i="19"/>
  <c r="N93" i="19"/>
  <c r="N135" i="19"/>
  <c r="BG142" i="16" s="1"/>
  <c r="N132" i="19"/>
  <c r="N37" i="19"/>
  <c r="N90" i="19"/>
  <c r="N33" i="19"/>
  <c r="N68" i="19"/>
  <c r="N6" i="19"/>
  <c r="BK13" i="16" s="1"/>
  <c r="N8" i="19"/>
  <c r="BG15" i="16" s="1"/>
  <c r="N43" i="19"/>
  <c r="BG50" i="16" s="1"/>
  <c r="N118" i="19"/>
  <c r="BG125" i="16" s="1"/>
  <c r="N84" i="19"/>
  <c r="AQ91" i="16" s="1"/>
  <c r="N99" i="19"/>
  <c r="BG106" i="16" s="1"/>
  <c r="N142" i="19"/>
  <c r="N95" i="19"/>
  <c r="N144" i="19"/>
  <c r="N23" i="19"/>
  <c r="N121" i="19"/>
  <c r="N30" i="19"/>
  <c r="BG37" i="16" s="1"/>
  <c r="N24" i="19"/>
  <c r="N71" i="19"/>
  <c r="N39" i="19"/>
  <c r="N151" i="19"/>
  <c r="BK158" i="16" s="1"/>
  <c r="N166" i="19"/>
  <c r="N107" i="19"/>
  <c r="N136" i="19"/>
  <c r="N125" i="19"/>
  <c r="N29" i="19"/>
  <c r="N59" i="19"/>
  <c r="N97" i="19"/>
  <c r="N110" i="19"/>
  <c r="N109" i="19"/>
  <c r="N73" i="19"/>
  <c r="N52" i="19"/>
  <c r="N42" i="19"/>
  <c r="N45" i="19"/>
  <c r="N32" i="19"/>
  <c r="N79" i="19"/>
  <c r="N21" i="19"/>
  <c r="N164" i="19"/>
  <c r="N141" i="19"/>
  <c r="N60" i="19"/>
  <c r="N5" i="19"/>
  <c r="N133" i="19"/>
  <c r="N14" i="19"/>
  <c r="BK21" i="16" s="1"/>
  <c r="N50" i="19"/>
  <c r="N123" i="19"/>
  <c r="N91" i="19"/>
  <c r="N122" i="19"/>
  <c r="N160" i="19"/>
  <c r="N40" i="19"/>
  <c r="BG47" i="16" s="1"/>
  <c r="N102" i="19"/>
  <c r="N116" i="19"/>
  <c r="BK123" i="16" s="1"/>
  <c r="N19" i="19"/>
  <c r="N129" i="19"/>
  <c r="BG136" i="16" s="1"/>
  <c r="N26" i="19"/>
  <c r="N104" i="19"/>
  <c r="N108" i="19"/>
  <c r="N78" i="19"/>
  <c r="N124" i="19"/>
  <c r="N27" i="19"/>
  <c r="N36" i="19"/>
  <c r="AQ43" i="16" s="1"/>
  <c r="N25" i="19"/>
  <c r="N35" i="19"/>
  <c r="N55" i="19"/>
  <c r="N56" i="19"/>
  <c r="N147" i="19"/>
  <c r="N96" i="19"/>
  <c r="N100" i="19"/>
  <c r="N156" i="19"/>
  <c r="BK163" i="16" s="1"/>
  <c r="N139" i="19"/>
  <c r="N51" i="19"/>
  <c r="N143" i="19"/>
  <c r="N157" i="19"/>
  <c r="N10" i="19"/>
  <c r="N168" i="19"/>
  <c r="N89" i="19"/>
  <c r="N67" i="19"/>
  <c r="N63" i="19"/>
  <c r="BG70" i="16" s="1"/>
  <c r="N106" i="19"/>
  <c r="N70" i="19"/>
  <c r="N13" i="19"/>
  <c r="N72" i="19"/>
  <c r="N11" i="19"/>
  <c r="N44" i="19"/>
  <c r="N18" i="19"/>
  <c r="N22" i="19"/>
  <c r="N98" i="19"/>
  <c r="N152" i="19"/>
  <c r="N120" i="19"/>
  <c r="N54" i="19"/>
  <c r="N77" i="19"/>
  <c r="N28" i="19"/>
  <c r="N88" i="19"/>
  <c r="N119" i="19"/>
  <c r="BG126" i="16" s="1"/>
  <c r="N94" i="19"/>
  <c r="N117" i="19"/>
  <c r="N34" i="19"/>
  <c r="N103" i="19"/>
  <c r="BK110" i="16" s="1"/>
  <c r="N76" i="19"/>
  <c r="N112" i="19"/>
  <c r="N7" i="19"/>
  <c r="N64" i="19"/>
  <c r="BK71" i="16" s="1"/>
  <c r="N165" i="19"/>
  <c r="N17" i="19"/>
  <c r="N4" i="19"/>
  <c r="N57" i="19"/>
  <c r="N81" i="19"/>
  <c r="BG88" i="16" s="1"/>
  <c r="N12" i="19"/>
  <c r="N49" i="19"/>
  <c r="N48" i="19"/>
  <c r="N158" i="19"/>
  <c r="BK165" i="16" s="1"/>
  <c r="N83" i="19"/>
  <c r="N65" i="19"/>
  <c r="N126" i="19"/>
  <c r="N3" i="19"/>
  <c r="AE101" i="16" l="1"/>
  <c r="BG101" i="16"/>
  <c r="AQ101" i="16"/>
  <c r="BK101" i="16"/>
  <c r="AQ58" i="16"/>
  <c r="BK58" i="16"/>
  <c r="BK98" i="16"/>
  <c r="AU98" i="16"/>
  <c r="AI52" i="16"/>
  <c r="AE52" i="16"/>
  <c r="BG52" i="16"/>
  <c r="AQ173" i="16"/>
  <c r="BK173" i="16"/>
  <c r="BC173" i="16"/>
  <c r="BG173" i="16"/>
  <c r="AQ87" i="16"/>
  <c r="BK87" i="16"/>
  <c r="BG87" i="16"/>
  <c r="BG92" i="16"/>
  <c r="BK92" i="16"/>
  <c r="AU54" i="16"/>
  <c r="BG54" i="16"/>
  <c r="BK54" i="16"/>
  <c r="BC114" i="16"/>
  <c r="BK114" i="16"/>
  <c r="AQ64" i="16"/>
  <c r="AU64" i="16"/>
  <c r="BG64" i="16"/>
  <c r="BK64" i="16"/>
  <c r="BG79" i="16"/>
  <c r="BK79" i="16"/>
  <c r="BG85" i="16"/>
  <c r="BK85" i="16"/>
  <c r="BK130" i="16"/>
  <c r="BC130" i="16"/>
  <c r="AU130" i="16"/>
  <c r="BG130" i="16"/>
  <c r="AM122" i="16"/>
  <c r="AQ122" i="16"/>
  <c r="BK122" i="16"/>
  <c r="BG170" i="16"/>
  <c r="BK170" i="16"/>
  <c r="AM129" i="16"/>
  <c r="BK129" i="16"/>
  <c r="BK115" i="16"/>
  <c r="AQ115" i="16"/>
  <c r="BG115" i="16"/>
  <c r="BK57" i="16"/>
  <c r="BC57" i="16"/>
  <c r="BG57" i="16"/>
  <c r="AY59" i="16"/>
  <c r="BK59" i="16"/>
  <c r="AQ59" i="16"/>
  <c r="BG27" i="16"/>
  <c r="BK27" i="16"/>
  <c r="BK174" i="16"/>
  <c r="BG174" i="16"/>
  <c r="AI108" i="16"/>
  <c r="BK108" i="16"/>
  <c r="BG77" i="16"/>
  <c r="BC77" i="16"/>
  <c r="BK77" i="16"/>
  <c r="BK107" i="16"/>
  <c r="BG107" i="16"/>
  <c r="AM111" i="16"/>
  <c r="BG111" i="16"/>
  <c r="AQ111" i="16"/>
  <c r="BK111" i="16"/>
  <c r="BK80" i="16"/>
  <c r="BG80" i="16"/>
  <c r="BK78" i="16"/>
  <c r="BG78" i="16"/>
  <c r="AY60" i="16"/>
  <c r="BK60" i="16"/>
  <c r="AQ60" i="16"/>
  <c r="AU60" i="16"/>
  <c r="AQ76" i="16"/>
  <c r="BG76" i="16"/>
  <c r="BK76" i="16"/>
  <c r="AA24" i="16"/>
  <c r="AQ24" i="16"/>
  <c r="BG24" i="16"/>
  <c r="BK24" i="16"/>
  <c r="AA84" i="16"/>
  <c r="BK84" i="16"/>
  <c r="BG84" i="16"/>
  <c r="AE103" i="16"/>
  <c r="BG103" i="16"/>
  <c r="BK103" i="16"/>
  <c r="AI33" i="16"/>
  <c r="BG33" i="16"/>
  <c r="AQ33" i="16"/>
  <c r="BC33" i="16"/>
  <c r="BK33" i="16"/>
  <c r="AQ140" i="16"/>
  <c r="BG140" i="16"/>
  <c r="AU140" i="16"/>
  <c r="BK140" i="16"/>
  <c r="AY116" i="16"/>
  <c r="BG116" i="16"/>
  <c r="AQ31" i="16"/>
  <c r="BK31" i="16"/>
  <c r="BG31" i="16"/>
  <c r="AY138" i="16"/>
  <c r="AU138" i="16"/>
  <c r="BG138" i="16"/>
  <c r="BC138" i="16"/>
  <c r="BK138" i="16"/>
  <c r="AE61" i="16"/>
  <c r="AY61" i="16"/>
  <c r="BG61" i="16"/>
  <c r="AU61" i="16"/>
  <c r="BK61" i="16"/>
  <c r="AM12" i="16"/>
  <c r="BK12" i="16"/>
  <c r="BG12" i="16"/>
  <c r="AY117" i="16"/>
  <c r="AM117" i="16"/>
  <c r="BK117" i="16"/>
  <c r="AY75" i="16"/>
  <c r="BK75" i="16"/>
  <c r="AQ75" i="16"/>
  <c r="AU75" i="16"/>
  <c r="BG75" i="16"/>
  <c r="AY16" i="16"/>
  <c r="BG16" i="16"/>
  <c r="AM145" i="16"/>
  <c r="BK145" i="16"/>
  <c r="BG145" i="16"/>
  <c r="BK19" i="16"/>
  <c r="BG19" i="16"/>
  <c r="AY150" i="16"/>
  <c r="BK150" i="16"/>
  <c r="BG150" i="16"/>
  <c r="AY72" i="16"/>
  <c r="BG72" i="16"/>
  <c r="BK14" i="16"/>
  <c r="BG14" i="16"/>
  <c r="AY127" i="16"/>
  <c r="BK127" i="16"/>
  <c r="BG127" i="16"/>
  <c r="BK63" i="16"/>
  <c r="BG63" i="16"/>
  <c r="BG26" i="16"/>
  <c r="AA26" i="16"/>
  <c r="BK26" i="16"/>
  <c r="BG67" i="16"/>
  <c r="BK67" i="16"/>
  <c r="BG104" i="16"/>
  <c r="BK104" i="16"/>
  <c r="AY128" i="16"/>
  <c r="BG128" i="16"/>
  <c r="AI120" i="16"/>
  <c r="AY120" i="16"/>
  <c r="AQ120" i="16"/>
  <c r="BK120" i="16"/>
  <c r="AU120" i="16"/>
  <c r="AY73" i="16"/>
  <c r="AU73" i="16"/>
  <c r="AE156" i="16"/>
  <c r="BG156" i="16"/>
  <c r="BK156" i="16"/>
  <c r="BG11" i="16"/>
  <c r="BC11" i="16"/>
  <c r="BK11" i="16"/>
  <c r="BK133" i="16"/>
  <c r="BC133" i="16"/>
  <c r="BG133" i="16"/>
  <c r="AE90" i="16"/>
  <c r="BK90" i="16"/>
  <c r="BK119" i="16"/>
  <c r="AQ119" i="16"/>
  <c r="AU119" i="16"/>
  <c r="BK159" i="16"/>
  <c r="BG159" i="16"/>
  <c r="AY96" i="16"/>
  <c r="BG96" i="16"/>
  <c r="AU96" i="16"/>
  <c r="BK96" i="16"/>
  <c r="AQ96" i="16"/>
  <c r="AQ62" i="16"/>
  <c r="BK62" i="16"/>
  <c r="BK148" i="16"/>
  <c r="BC148" i="16"/>
  <c r="BG148" i="16"/>
  <c r="BK66" i="16"/>
  <c r="AQ66" i="16"/>
  <c r="AU66" i="16"/>
  <c r="AU30" i="16"/>
  <c r="BK30" i="16"/>
  <c r="BK97" i="16"/>
  <c r="AU97" i="16"/>
  <c r="BG97" i="16"/>
  <c r="AY112" i="16"/>
  <c r="AQ112" i="16"/>
  <c r="AU112" i="16"/>
  <c r="BK112" i="16"/>
  <c r="BC112" i="16"/>
  <c r="BG112" i="16"/>
  <c r="AQ23" i="16"/>
  <c r="AY23" i="16"/>
  <c r="BK23" i="16"/>
  <c r="BC23" i="16"/>
  <c r="BG23" i="16"/>
  <c r="AU23" i="16"/>
  <c r="AA161" i="16"/>
  <c r="BK161" i="16"/>
  <c r="BK168" i="16"/>
  <c r="AU168" i="16"/>
  <c r="BG168" i="16"/>
  <c r="BK35" i="16"/>
  <c r="AQ35" i="16"/>
  <c r="BG35" i="16"/>
  <c r="AU35" i="16"/>
  <c r="BG172" i="16"/>
  <c r="BK172" i="16"/>
  <c r="BK154" i="16"/>
  <c r="BG154" i="16"/>
  <c r="BK83" i="16"/>
  <c r="BG83" i="16"/>
  <c r="BK105" i="16"/>
  <c r="BG105" i="16"/>
  <c r="AE42" i="16"/>
  <c r="AM42" i="16"/>
  <c r="BK42" i="16"/>
  <c r="BG42" i="16"/>
  <c r="AI109" i="16"/>
  <c r="AM109" i="16"/>
  <c r="BK109" i="16"/>
  <c r="BG171" i="16"/>
  <c r="BK171" i="16"/>
  <c r="AY36" i="16"/>
  <c r="AU36" i="16"/>
  <c r="AQ151" i="16"/>
  <c r="BG151" i="16"/>
  <c r="BK151" i="16"/>
  <c r="AQ44" i="16"/>
  <c r="BK44" i="16"/>
  <c r="BG44" i="16"/>
  <c r="BG134" i="16"/>
  <c r="BK134" i="16"/>
  <c r="AI94" i="16"/>
  <c r="BK94" i="16"/>
  <c r="BG94" i="16"/>
  <c r="AA34" i="16"/>
  <c r="BG34" i="16"/>
  <c r="BC34" i="16"/>
  <c r="BK34" i="16"/>
  <c r="BK55" i="16"/>
  <c r="BG55" i="16"/>
  <c r="AA29" i="16"/>
  <c r="BG29" i="16"/>
  <c r="BK29" i="16"/>
  <c r="BG17" i="16"/>
  <c r="BK17" i="16"/>
  <c r="AQ32" i="16"/>
  <c r="BK32" i="16"/>
  <c r="BG32" i="16"/>
  <c r="AY28" i="16"/>
  <c r="AQ28" i="16"/>
  <c r="BK28" i="16"/>
  <c r="BG28" i="16"/>
  <c r="AI132" i="16"/>
  <c r="AQ132" i="16"/>
  <c r="BK132" i="16"/>
  <c r="BG132" i="16"/>
  <c r="AU102" i="16"/>
  <c r="BK102" i="16"/>
  <c r="AU139" i="16"/>
  <c r="BG139" i="16"/>
  <c r="BK139" i="16"/>
  <c r="AM135" i="16"/>
  <c r="BK135" i="16"/>
  <c r="BG135" i="16"/>
  <c r="AU118" i="16"/>
  <c r="BG118" i="16"/>
  <c r="AQ144" i="16"/>
  <c r="BK144" i="16"/>
  <c r="BG144" i="16"/>
  <c r="AY100" i="16"/>
  <c r="AQ100" i="16"/>
  <c r="BK100" i="16"/>
  <c r="BG100" i="16"/>
  <c r="AY20" i="16"/>
  <c r="AQ20" i="16"/>
  <c r="BK20" i="16"/>
  <c r="BK113" i="16"/>
  <c r="BG113" i="16"/>
  <c r="BG56" i="16"/>
  <c r="BC56" i="16"/>
  <c r="BK56" i="16"/>
  <c r="AA25" i="16"/>
  <c r="BG25" i="16"/>
  <c r="BK25" i="16"/>
  <c r="AQ164" i="16"/>
  <c r="BG164" i="16"/>
  <c r="BK164" i="16"/>
  <c r="AI167" i="16"/>
  <c r="BG167" i="16"/>
  <c r="BK167" i="16"/>
  <c r="AQ167" i="16"/>
  <c r="AA86" i="16"/>
  <c r="BG86" i="16"/>
  <c r="BK86" i="16"/>
  <c r="BK143" i="16"/>
  <c r="BG143" i="16"/>
  <c r="BG149" i="16"/>
  <c r="BK149" i="16"/>
  <c r="AE89" i="16"/>
  <c r="AQ89" i="16"/>
  <c r="BK89" i="16"/>
  <c r="AA169" i="16"/>
  <c r="BG169" i="16"/>
  <c r="AY168" i="16"/>
  <c r="AA168" i="16"/>
  <c r="AA101" i="16"/>
  <c r="AI101" i="16"/>
  <c r="AM101" i="16"/>
  <c r="AE98" i="16"/>
  <c r="AA98" i="16"/>
  <c r="AY49" i="16"/>
  <c r="AU49" i="16"/>
  <c r="AM158" i="16"/>
  <c r="AY158" i="16"/>
  <c r="AA158" i="16"/>
  <c r="AE57" i="16"/>
  <c r="AY57" i="16"/>
  <c r="AM57" i="16"/>
  <c r="AA57" i="16"/>
  <c r="AQ57" i="16"/>
  <c r="AU77" i="16"/>
  <c r="AQ77" i="16"/>
  <c r="AE80" i="16"/>
  <c r="AU80" i="16"/>
  <c r="AM78" i="16"/>
  <c r="AA78" i="16"/>
  <c r="AI37" i="16"/>
  <c r="AA37" i="16"/>
  <c r="AA73" i="16"/>
  <c r="AI73" i="16"/>
  <c r="AQ133" i="16"/>
  <c r="AM133" i="16"/>
  <c r="AE159" i="16"/>
  <c r="AM159" i="16"/>
  <c r="AA96" i="16"/>
  <c r="AI96" i="16"/>
  <c r="AQ95" i="16"/>
  <c r="AY95" i="16"/>
  <c r="AY88" i="16"/>
  <c r="AM88" i="16"/>
  <c r="AA139" i="16"/>
  <c r="AQ139" i="16"/>
  <c r="AU100" i="16"/>
  <c r="AA100" i="16"/>
  <c r="AI88" i="16"/>
  <c r="AU88" i="16"/>
  <c r="AU52" i="16"/>
  <c r="AQ52" i="16"/>
  <c r="AM125" i="16"/>
  <c r="AA125" i="16"/>
  <c r="AY121" i="16"/>
  <c r="AM121" i="16"/>
  <c r="AI39" i="16"/>
  <c r="AE39" i="16"/>
  <c r="AY39" i="16"/>
  <c r="AM39" i="16"/>
  <c r="AA39" i="16"/>
  <c r="AM37" i="16"/>
  <c r="AE37" i="16"/>
  <c r="AY69" i="16"/>
  <c r="AM69" i="16"/>
  <c r="AA69" i="16"/>
  <c r="AM20" i="16"/>
  <c r="AA20" i="16"/>
  <c r="AM107" i="16"/>
  <c r="AA107" i="16"/>
  <c r="AM70" i="16"/>
  <c r="AQ70" i="16"/>
  <c r="AM104" i="16"/>
  <c r="AA104" i="16"/>
  <c r="AY40" i="16"/>
  <c r="AA40" i="16"/>
  <c r="AY156" i="16"/>
  <c r="AM156" i="16"/>
  <c r="AA156" i="16"/>
  <c r="AE141" i="16"/>
  <c r="AY141" i="16"/>
  <c r="AI141" i="16"/>
  <c r="AQ141" i="16"/>
  <c r="AU141" i="16"/>
  <c r="AY98" i="16"/>
  <c r="AM98" i="16"/>
  <c r="AE49" i="16"/>
  <c r="AI49" i="16"/>
  <c r="AQ49" i="16"/>
  <c r="AI123" i="16"/>
  <c r="AY123" i="16"/>
  <c r="AE30" i="16"/>
  <c r="AY30" i="16"/>
  <c r="AY38" i="16"/>
  <c r="AQ38" i="16"/>
  <c r="AA38" i="16"/>
  <c r="AI57" i="16"/>
  <c r="AU57" i="16"/>
  <c r="AI21" i="16"/>
  <c r="AQ21" i="16"/>
  <c r="AE154" i="16"/>
  <c r="AY154" i="16"/>
  <c r="AU154" i="16"/>
  <c r="AA165" i="16"/>
  <c r="AE165" i="16"/>
  <c r="AM165" i="16"/>
  <c r="AY94" i="16"/>
  <c r="AM94" i="16"/>
  <c r="AU50" i="16"/>
  <c r="AE50" i="16"/>
  <c r="AM50" i="16"/>
  <c r="AA50" i="16"/>
  <c r="AY113" i="16"/>
  <c r="AQ113" i="16"/>
  <c r="AI61" i="16"/>
  <c r="AM61" i="16"/>
  <c r="AA61" i="16"/>
  <c r="AQ61" i="16"/>
  <c r="AI90" i="16"/>
  <c r="AM90" i="16"/>
  <c r="AU90" i="16"/>
  <c r="AY17" i="16"/>
  <c r="AM17" i="16"/>
  <c r="AU17" i="16"/>
  <c r="AA17" i="16"/>
  <c r="AU47" i="16"/>
  <c r="AM47" i="16"/>
  <c r="AI144" i="16"/>
  <c r="AY144" i="16"/>
  <c r="AM144" i="16"/>
  <c r="AI53" i="16"/>
  <c r="AQ53" i="16"/>
  <c r="AY41" i="16"/>
  <c r="AM41" i="16"/>
  <c r="AY143" i="16"/>
  <c r="AQ143" i="16"/>
  <c r="AM142" i="16"/>
  <c r="AY142" i="16"/>
  <c r="AI142" i="16"/>
  <c r="AQ142" i="16"/>
  <c r="AM89" i="16"/>
  <c r="AU89" i="16"/>
  <c r="AY152" i="16"/>
  <c r="AM152" i="16"/>
  <c r="AI19" i="16"/>
  <c r="AU19" i="16"/>
  <c r="AI163" i="16"/>
  <c r="AQ163" i="16"/>
  <c r="AM81" i="16"/>
  <c r="AA81" i="16"/>
  <c r="AE140" i="16"/>
  <c r="AI140" i="16"/>
  <c r="AM140" i="16"/>
  <c r="AY68" i="16"/>
  <c r="AM68" i="16"/>
  <c r="AA68" i="16"/>
  <c r="AI71" i="16"/>
  <c r="AY71" i="16"/>
  <c r="AA71" i="16"/>
  <c r="AI69" i="16"/>
  <c r="AE69" i="16"/>
  <c r="AY145" i="16"/>
  <c r="AA145" i="16"/>
  <c r="AE153" i="16"/>
  <c r="AA153" i="16"/>
  <c r="AY66" i="16"/>
  <c r="AM66" i="16"/>
  <c r="AA66" i="16"/>
  <c r="AM38" i="16"/>
  <c r="AE38" i="16"/>
  <c r="AQ134" i="16"/>
  <c r="AE134" i="16"/>
  <c r="AQ155" i="16"/>
  <c r="AM155" i="16"/>
  <c r="AA155" i="16"/>
  <c r="AE102" i="16"/>
  <c r="AA102" i="16"/>
  <c r="AI72" i="16"/>
  <c r="AQ72" i="16"/>
  <c r="AU175" i="16"/>
  <c r="AY175" i="16"/>
  <c r="AM175" i="16"/>
  <c r="AI164" i="16"/>
  <c r="AY164" i="16"/>
  <c r="AA164" i="16"/>
  <c r="AI143" i="16"/>
  <c r="AM143" i="16"/>
  <c r="AA90" i="16"/>
  <c r="AQ90" i="16"/>
  <c r="AI77" i="16"/>
  <c r="AM77" i="16"/>
  <c r="AE107" i="16"/>
  <c r="AY107" i="16"/>
  <c r="AU114" i="16"/>
  <c r="AY114" i="16"/>
  <c r="AM114" i="16"/>
  <c r="AI114" i="16"/>
  <c r="AY106" i="16"/>
  <c r="AQ106" i="16"/>
  <c r="AA152" i="16"/>
  <c r="AI152" i="16"/>
  <c r="AQ152" i="16"/>
  <c r="AM45" i="16"/>
  <c r="AU45" i="16"/>
  <c r="AM23" i="16"/>
  <c r="AI23" i="16"/>
  <c r="AE168" i="16"/>
  <c r="AI168" i="16"/>
  <c r="AM168" i="16"/>
  <c r="AQ168" i="16"/>
  <c r="AU101" i="16"/>
  <c r="AY101" i="16"/>
  <c r="AI105" i="16"/>
  <c r="AM105" i="16"/>
  <c r="AM113" i="16"/>
  <c r="AI113" i="16"/>
  <c r="AI58" i="16"/>
  <c r="AY58" i="16"/>
  <c r="AI42" i="16"/>
  <c r="AQ42" i="16"/>
  <c r="AM36" i="16"/>
  <c r="AI36" i="16"/>
  <c r="AE173" i="16"/>
  <c r="AY173" i="16"/>
  <c r="AY87" i="16"/>
  <c r="AM87" i="16"/>
  <c r="AY137" i="16"/>
  <c r="AM137" i="16"/>
  <c r="AY65" i="16"/>
  <c r="AU65" i="16"/>
  <c r="AY92" i="16"/>
  <c r="AM92" i="16"/>
  <c r="AI138" i="16"/>
  <c r="AM138" i="16"/>
  <c r="AQ138" i="16"/>
  <c r="AY24" i="16"/>
  <c r="AM24" i="16"/>
  <c r="AI24" i="16"/>
  <c r="AM62" i="16"/>
  <c r="AY62" i="16"/>
  <c r="AI60" i="16"/>
  <c r="AM60" i="16"/>
  <c r="AY136" i="16"/>
  <c r="AM136" i="16"/>
  <c r="AQ136" i="16"/>
  <c r="AI12" i="16"/>
  <c r="AQ12" i="16"/>
  <c r="AE132" i="16"/>
  <c r="AM132" i="16"/>
  <c r="AE125" i="16"/>
  <c r="AI125" i="16"/>
  <c r="AQ157" i="16"/>
  <c r="AY157" i="16"/>
  <c r="AY135" i="16"/>
  <c r="AI135" i="16"/>
  <c r="AQ135" i="16"/>
  <c r="AY82" i="16"/>
  <c r="AM82" i="16"/>
  <c r="AU51" i="16"/>
  <c r="AI51" i="16"/>
  <c r="AQ51" i="16"/>
  <c r="AI150" i="16"/>
  <c r="AQ150" i="16"/>
  <c r="AY34" i="16"/>
  <c r="AM34" i="16"/>
  <c r="AM15" i="16"/>
  <c r="AI15" i="16"/>
  <c r="AQ15" i="16"/>
  <c r="AE100" i="16"/>
  <c r="AI100" i="16"/>
  <c r="AM100" i="16"/>
  <c r="AY55" i="16"/>
  <c r="AM55" i="16"/>
  <c r="AY64" i="16"/>
  <c r="AI64" i="16"/>
  <c r="AM64" i="16"/>
  <c r="AI79" i="16"/>
  <c r="AY79" i="16"/>
  <c r="AY56" i="16"/>
  <c r="AQ56" i="16"/>
  <c r="AY11" i="16"/>
  <c r="AM11" i="16"/>
  <c r="AE41" i="16"/>
  <c r="AU41" i="16"/>
  <c r="AY25" i="16"/>
  <c r="AM25" i="16"/>
  <c r="AI20" i="16"/>
  <c r="AE20" i="16"/>
  <c r="AY74" i="16"/>
  <c r="AM74" i="16"/>
  <c r="AY63" i="16"/>
  <c r="AM63" i="16"/>
  <c r="AQ63" i="16"/>
  <c r="AY26" i="16"/>
  <c r="AM26" i="16"/>
  <c r="AE167" i="16"/>
  <c r="AY167" i="16"/>
  <c r="AE46" i="16"/>
  <c r="AI46" i="16"/>
  <c r="AQ46" i="16"/>
  <c r="AM149" i="16"/>
  <c r="AY149" i="16"/>
  <c r="AE40" i="16"/>
  <c r="AI40" i="16"/>
  <c r="AM40" i="16"/>
  <c r="AY27" i="16"/>
  <c r="AM27" i="16"/>
  <c r="AY147" i="16"/>
  <c r="AM147" i="16"/>
  <c r="AE19" i="16"/>
  <c r="AM19" i="16"/>
  <c r="AY19" i="16"/>
  <c r="AA19" i="16"/>
  <c r="AE119" i="16"/>
  <c r="AM119" i="16"/>
  <c r="AI119" i="16"/>
  <c r="AY119" i="16"/>
  <c r="AA119" i="16"/>
  <c r="AE124" i="16"/>
  <c r="AI124" i="16"/>
  <c r="AY124" i="16"/>
  <c r="AM124" i="16"/>
  <c r="AA124" i="16"/>
  <c r="AI35" i="16"/>
  <c r="AE35" i="16"/>
  <c r="AY35" i="16"/>
  <c r="AM35" i="16"/>
  <c r="AA35" i="16"/>
  <c r="AA159" i="16"/>
  <c r="AI159" i="16"/>
  <c r="AQ159" i="16"/>
  <c r="AE96" i="16"/>
  <c r="AM96" i="16"/>
  <c r="AE150" i="16"/>
  <c r="AM150" i="16"/>
  <c r="AA150" i="16"/>
  <c r="AI111" i="16"/>
  <c r="AY111" i="16"/>
  <c r="AU111" i="16"/>
  <c r="AM123" i="16"/>
  <c r="AU123" i="16"/>
  <c r="AQ123" i="16"/>
  <c r="AE129" i="16"/>
  <c r="AI129" i="16"/>
  <c r="AQ129" i="16"/>
  <c r="AI148" i="16"/>
  <c r="AY148" i="16"/>
  <c r="AM148" i="16"/>
  <c r="AU148" i="16"/>
  <c r="AQ148" i="16"/>
  <c r="AM80" i="16"/>
  <c r="AY80" i="16"/>
  <c r="AI80" i="16"/>
  <c r="AA80" i="16"/>
  <c r="AI78" i="16"/>
  <c r="AY78" i="16"/>
  <c r="AM30" i="16"/>
  <c r="AI30" i="16"/>
  <c r="AQ30" i="16"/>
  <c r="AM97" i="16"/>
  <c r="AI97" i="16"/>
  <c r="AQ97" i="16"/>
  <c r="AY76" i="16"/>
  <c r="AM76" i="16"/>
  <c r="AA76" i="16"/>
  <c r="AE112" i="16"/>
  <c r="AI112" i="16"/>
  <c r="AM112" i="16"/>
  <c r="AA112" i="16"/>
  <c r="AY81" i="16"/>
  <c r="AI81" i="16"/>
  <c r="AE121" i="16"/>
  <c r="AI121" i="16"/>
  <c r="AA121" i="16"/>
  <c r="AE161" i="16"/>
  <c r="AI161" i="16"/>
  <c r="AQ161" i="16"/>
  <c r="AE72" i="16"/>
  <c r="AM72" i="16"/>
  <c r="AA72" i="16"/>
  <c r="AI10" i="16"/>
  <c r="AM10" i="16"/>
  <c r="AI172" i="16"/>
  <c r="AQ172" i="16"/>
  <c r="AY83" i="16"/>
  <c r="AM83" i="16"/>
  <c r="AY84" i="16"/>
  <c r="AI84" i="16"/>
  <c r="AM84" i="16"/>
  <c r="AI18" i="16"/>
  <c r="AQ18" i="16"/>
  <c r="AE175" i="16"/>
  <c r="AA175" i="16"/>
  <c r="AM103" i="16"/>
  <c r="AY103" i="16"/>
  <c r="AQ103" i="16"/>
  <c r="AA103" i="16"/>
  <c r="AE131" i="16"/>
  <c r="AM131" i="16"/>
  <c r="AI131" i="16"/>
  <c r="AA131" i="16"/>
  <c r="AY33" i="16"/>
  <c r="AM33" i="16"/>
  <c r="AU33" i="16"/>
  <c r="AY109" i="16"/>
  <c r="AQ109" i="16"/>
  <c r="AI98" i="16"/>
  <c r="AQ98" i="16"/>
  <c r="AE171" i="16"/>
  <c r="AI171" i="16"/>
  <c r="AM171" i="16"/>
  <c r="AQ171" i="16"/>
  <c r="AI31" i="16"/>
  <c r="AY31" i="16"/>
  <c r="AE151" i="16"/>
  <c r="AI151" i="16"/>
  <c r="AM151" i="16"/>
  <c r="AY151" i="16"/>
  <c r="AU151" i="16"/>
  <c r="AA151" i="16"/>
  <c r="AY91" i="16"/>
  <c r="AA91" i="16"/>
  <c r="AM13" i="16"/>
  <c r="AQ13" i="16"/>
  <c r="AU13" i="16"/>
  <c r="AE44" i="16"/>
  <c r="AM44" i="16"/>
  <c r="AI44" i="16"/>
  <c r="AA44" i="16"/>
  <c r="AU87" i="16"/>
  <c r="AI87" i="16"/>
  <c r="AI160" i="16"/>
  <c r="AQ160" i="16"/>
  <c r="AI68" i="16"/>
  <c r="AE68" i="16"/>
  <c r="AM134" i="16"/>
  <c r="AY134" i="16"/>
  <c r="AI134" i="16"/>
  <c r="AU134" i="16"/>
  <c r="AE155" i="16"/>
  <c r="AI155" i="16"/>
  <c r="AM54" i="16"/>
  <c r="AI54" i="16"/>
  <c r="AY54" i="16"/>
  <c r="AQ54" i="16"/>
  <c r="AE53" i="16"/>
  <c r="AU53" i="16"/>
  <c r="AU94" i="16"/>
  <c r="AQ94" i="16"/>
  <c r="AE133" i="16"/>
  <c r="AI133" i="16"/>
  <c r="AM71" i="16"/>
  <c r="AQ71" i="16"/>
  <c r="AE110" i="16"/>
  <c r="AY110" i="16"/>
  <c r="AI110" i="16"/>
  <c r="AM110" i="16"/>
  <c r="AQ110" i="16"/>
  <c r="AA110" i="16"/>
  <c r="AE29" i="16"/>
  <c r="AY29" i="16"/>
  <c r="AI29" i="16"/>
  <c r="AM29" i="16"/>
  <c r="AI70" i="16"/>
  <c r="AY70" i="16"/>
  <c r="AU70" i="16"/>
  <c r="AA70" i="16"/>
  <c r="AI17" i="16"/>
  <c r="AQ17" i="16"/>
  <c r="AE146" i="16"/>
  <c r="AM146" i="16"/>
  <c r="AY146" i="16"/>
  <c r="AI146" i="16"/>
  <c r="AU146" i="16"/>
  <c r="AA146" i="16"/>
  <c r="AA154" i="16"/>
  <c r="AM154" i="16"/>
  <c r="AI154" i="16"/>
  <c r="AQ154" i="16"/>
  <c r="AU32" i="16"/>
  <c r="AI32" i="16"/>
  <c r="AY32" i="16"/>
  <c r="AM32" i="16"/>
  <c r="AU85" i="16"/>
  <c r="AM85" i="16"/>
  <c r="AY85" i="16"/>
  <c r="AI85" i="16"/>
  <c r="AU136" i="16"/>
  <c r="AI136" i="16"/>
  <c r="AY130" i="16"/>
  <c r="AM130" i="16"/>
  <c r="AQ130" i="16"/>
  <c r="AA130" i="16"/>
  <c r="AM28" i="16"/>
  <c r="AI28" i="16"/>
  <c r="AA28" i="16"/>
  <c r="AE158" i="16"/>
  <c r="AI158" i="16"/>
  <c r="AQ158" i="16"/>
  <c r="AI102" i="16"/>
  <c r="AM102" i="16"/>
  <c r="AM75" i="16"/>
  <c r="AA75" i="16"/>
  <c r="AE139" i="16"/>
  <c r="AM139" i="16"/>
  <c r="AI139" i="16"/>
  <c r="AU135" i="16"/>
  <c r="AA135" i="16"/>
  <c r="AI162" i="16"/>
  <c r="AQ162" i="16"/>
  <c r="AU162" i="16"/>
  <c r="AE122" i="16"/>
  <c r="AI122" i="16"/>
  <c r="AA122" i="16"/>
  <c r="AM118" i="16"/>
  <c r="AY118" i="16"/>
  <c r="AI118" i="16"/>
  <c r="AQ118" i="16"/>
  <c r="AE170" i="16"/>
  <c r="AM170" i="16"/>
  <c r="AI170" i="16"/>
  <c r="AQ170" i="16"/>
  <c r="AI153" i="16"/>
  <c r="AQ153" i="16"/>
  <c r="AY14" i="16"/>
  <c r="AI14" i="16"/>
  <c r="AQ14" i="16"/>
  <c r="AU14" i="16"/>
  <c r="AM127" i="16"/>
  <c r="AI127" i="16"/>
  <c r="AA127" i="16"/>
  <c r="AE163" i="16"/>
  <c r="AY163" i="16"/>
  <c r="AA163" i="16"/>
  <c r="AM43" i="16"/>
  <c r="AI43" i="16"/>
  <c r="AY115" i="16"/>
  <c r="AM115" i="16"/>
  <c r="AI115" i="16"/>
  <c r="AU115" i="16"/>
  <c r="AI67" i="16"/>
  <c r="AY67" i="16"/>
  <c r="AM67" i="16"/>
  <c r="AU67" i="16"/>
  <c r="AA67" i="16"/>
  <c r="AM86" i="16"/>
  <c r="AY86" i="16"/>
  <c r="AI86" i="16"/>
  <c r="AM59" i="16"/>
  <c r="AU59" i="16"/>
  <c r="AE104" i="16"/>
  <c r="AI104" i="16"/>
  <c r="AA89" i="16"/>
  <c r="AI89" i="16"/>
  <c r="AE174" i="16"/>
  <c r="AM174" i="16"/>
  <c r="AY174" i="16"/>
  <c r="AA174" i="16"/>
  <c r="AU174" i="16"/>
  <c r="AE73" i="16"/>
  <c r="AM73" i="16"/>
  <c r="AY108" i="16"/>
  <c r="AM108" i="16"/>
  <c r="AU108" i="16"/>
  <c r="AI156" i="16"/>
  <c r="AQ156" i="16"/>
  <c r="AE169" i="16"/>
  <c r="AI169" i="16"/>
  <c r="AM169" i="16"/>
  <c r="AQ169" i="16"/>
  <c r="AE24" i="16"/>
  <c r="AU24" i="16"/>
  <c r="AI107" i="16"/>
  <c r="AU107" i="16"/>
  <c r="AQ107" i="16"/>
  <c r="AU34" i="16"/>
  <c r="AQ34" i="16"/>
  <c r="AE66" i="16"/>
  <c r="AI66" i="16"/>
  <c r="AE78" i="16"/>
  <c r="AU78" i="16"/>
  <c r="AI106" i="16"/>
  <c r="AM106" i="16"/>
  <c r="AU106" i="16"/>
  <c r="AE76" i="16"/>
  <c r="AI76" i="16"/>
  <c r="AI45" i="16"/>
  <c r="AQ45" i="16"/>
  <c r="AE81" i="16"/>
  <c r="AU81" i="16"/>
  <c r="AA172" i="16"/>
  <c r="AE172" i="16"/>
  <c r="AM172" i="16"/>
  <c r="AU83" i="16"/>
  <c r="AQ83" i="16"/>
  <c r="AE84" i="16"/>
  <c r="AU84" i="16"/>
  <c r="AI175" i="16"/>
  <c r="AQ175" i="16"/>
  <c r="AM58" i="16"/>
  <c r="AU58" i="16"/>
  <c r="AM116" i="16"/>
  <c r="AU116" i="16"/>
  <c r="AQ116" i="16"/>
  <c r="AA173" i="16"/>
  <c r="AI173" i="16"/>
  <c r="AM173" i="16"/>
  <c r="AU173" i="16"/>
  <c r="AM31" i="16"/>
  <c r="AU31" i="16"/>
  <c r="AE91" i="16"/>
  <c r="AI91" i="16"/>
  <c r="AM91" i="16"/>
  <c r="AU91" i="16"/>
  <c r="AQ137" i="16"/>
  <c r="AU137" i="16"/>
  <c r="AM65" i="16"/>
  <c r="AQ65" i="16"/>
  <c r="AQ92" i="16"/>
  <c r="AU92" i="16"/>
  <c r="AM56" i="16"/>
  <c r="AI56" i="16"/>
  <c r="AU56" i="16"/>
  <c r="AI62" i="16"/>
  <c r="AU62" i="16"/>
  <c r="AQ55" i="16"/>
  <c r="AU55" i="16"/>
  <c r="AE126" i="16"/>
  <c r="AI126" i="16"/>
  <c r="AE79" i="16"/>
  <c r="AU79" i="16"/>
  <c r="AI47" i="16"/>
  <c r="AQ47" i="16"/>
  <c r="AE130" i="16"/>
  <c r="AI130" i="16"/>
  <c r="AE28" i="16"/>
  <c r="AU28" i="16"/>
  <c r="AQ117" i="16"/>
  <c r="AU117" i="16"/>
  <c r="AE75" i="16"/>
  <c r="AI75" i="16"/>
  <c r="AI157" i="16"/>
  <c r="AU157" i="16"/>
  <c r="AI16" i="16"/>
  <c r="AQ16" i="16"/>
  <c r="AU16" i="16"/>
  <c r="AQ82" i="16"/>
  <c r="AU82" i="16"/>
  <c r="AQ145" i="16"/>
  <c r="AU145" i="16"/>
  <c r="AU11" i="16"/>
  <c r="AQ11" i="16"/>
  <c r="AA14" i="16"/>
  <c r="AE14" i="16"/>
  <c r="AM14" i="16"/>
  <c r="AI41" i="16"/>
  <c r="AQ41" i="16"/>
  <c r="AM95" i="16"/>
  <c r="AI95" i="16"/>
  <c r="AQ25" i="16"/>
  <c r="AU25" i="16"/>
  <c r="AU74" i="16"/>
  <c r="AQ74" i="16"/>
  <c r="AI63" i="16"/>
  <c r="AU63" i="16"/>
  <c r="AQ26" i="16"/>
  <c r="AU26" i="16"/>
  <c r="AA167" i="16"/>
  <c r="AM167" i="16"/>
  <c r="AU167" i="16"/>
  <c r="AE86" i="16"/>
  <c r="AU86" i="16"/>
  <c r="AE128" i="16"/>
  <c r="AI128" i="16"/>
  <c r="AE149" i="16"/>
  <c r="AQ149" i="16"/>
  <c r="AU149" i="16"/>
  <c r="AI50" i="16"/>
  <c r="AQ50" i="16"/>
  <c r="AU27" i="16"/>
  <c r="AQ27" i="16"/>
  <c r="AI174" i="16"/>
  <c r="AQ174" i="16"/>
  <c r="AU147" i="16"/>
  <c r="AQ147" i="16"/>
  <c r="AI48" i="16"/>
  <c r="AQ48" i="16"/>
  <c r="AE58" i="16"/>
  <c r="AA58" i="16"/>
  <c r="AA109" i="16"/>
  <c r="AE109" i="16"/>
  <c r="AA116" i="16"/>
  <c r="AI116" i="16"/>
  <c r="AE116" i="16"/>
  <c r="AA31" i="16"/>
  <c r="AE31" i="16"/>
  <c r="AA13" i="16"/>
  <c r="AE13" i="16"/>
  <c r="AA77" i="16"/>
  <c r="AE77" i="16"/>
  <c r="AE62" i="16"/>
  <c r="AA62" i="16"/>
  <c r="AI34" i="16"/>
  <c r="AE34" i="16"/>
  <c r="AE111" i="16"/>
  <c r="AA111" i="16"/>
  <c r="AE123" i="16"/>
  <c r="AA123" i="16"/>
  <c r="AA21" i="16"/>
  <c r="AE21" i="16"/>
  <c r="AA148" i="16"/>
  <c r="AE148" i="16"/>
  <c r="AE114" i="16"/>
  <c r="AA114" i="16"/>
  <c r="AE106" i="16"/>
  <c r="AA106" i="16"/>
  <c r="AA97" i="16"/>
  <c r="AE97" i="16"/>
  <c r="AA60" i="16"/>
  <c r="AE60" i="16"/>
  <c r="AE23" i="16"/>
  <c r="AA23" i="16"/>
  <c r="AA87" i="16"/>
  <c r="AE87" i="16"/>
  <c r="AA160" i="16"/>
  <c r="AE160" i="16"/>
  <c r="AI137" i="16"/>
  <c r="AE137" i="16"/>
  <c r="AA137" i="16"/>
  <c r="AI65" i="16"/>
  <c r="AA65" i="16"/>
  <c r="AE65" i="16"/>
  <c r="AA92" i="16"/>
  <c r="AI92" i="16"/>
  <c r="AE92" i="16"/>
  <c r="AE138" i="16"/>
  <c r="AA138" i="16"/>
  <c r="AE54" i="16"/>
  <c r="AA54" i="16"/>
  <c r="AE94" i="16"/>
  <c r="AA94" i="16"/>
  <c r="AA88" i="16"/>
  <c r="AE88" i="16"/>
  <c r="AI83" i="16"/>
  <c r="AE83" i="16"/>
  <c r="AE105" i="16"/>
  <c r="AA105" i="16"/>
  <c r="AA113" i="16"/>
  <c r="AE113" i="16"/>
  <c r="AA36" i="16"/>
  <c r="AE36" i="16"/>
  <c r="AI55" i="16"/>
  <c r="AE55" i="16"/>
  <c r="AA55" i="16"/>
  <c r="AA64" i="16"/>
  <c r="AE64" i="16"/>
  <c r="AA32" i="16"/>
  <c r="AE32" i="16"/>
  <c r="AE85" i="16"/>
  <c r="AA85" i="16"/>
  <c r="AA136" i="16"/>
  <c r="AE136" i="16"/>
  <c r="AE117" i="16"/>
  <c r="AA117" i="16"/>
  <c r="AI117" i="16"/>
  <c r="AA157" i="16"/>
  <c r="AE157" i="16"/>
  <c r="AE162" i="16"/>
  <c r="AA162" i="16"/>
  <c r="AI82" i="16"/>
  <c r="AE82" i="16"/>
  <c r="AI145" i="16"/>
  <c r="AE145" i="16"/>
  <c r="AE118" i="16"/>
  <c r="AA118" i="16"/>
  <c r="AA144" i="16"/>
  <c r="AE144" i="16"/>
  <c r="AA33" i="16"/>
  <c r="AE33" i="16"/>
  <c r="AA56" i="16"/>
  <c r="AE56" i="16"/>
  <c r="AI11" i="16"/>
  <c r="AE11" i="16"/>
  <c r="AA11" i="16"/>
  <c r="AE95" i="16"/>
  <c r="AA95" i="16"/>
  <c r="AI25" i="16"/>
  <c r="AE25" i="16"/>
  <c r="AI74" i="16"/>
  <c r="AE74" i="16"/>
  <c r="AA74" i="16"/>
  <c r="AA63" i="16"/>
  <c r="AE63" i="16"/>
  <c r="AA43" i="16"/>
  <c r="AE43" i="16"/>
  <c r="AA115" i="16"/>
  <c r="AE115" i="16"/>
  <c r="AI26" i="16"/>
  <c r="AE26" i="16"/>
  <c r="AE59" i="16"/>
  <c r="AA59" i="16"/>
  <c r="AE143" i="16"/>
  <c r="AA143" i="16"/>
  <c r="AI149" i="16"/>
  <c r="AA149" i="16"/>
  <c r="AE142" i="16"/>
  <c r="AA142" i="16"/>
  <c r="AI27" i="16"/>
  <c r="AE27" i="16"/>
  <c r="AA27" i="16"/>
  <c r="AA120" i="16"/>
  <c r="AE120" i="16"/>
  <c r="AE166" i="16"/>
  <c r="AA166" i="16"/>
  <c r="AA108" i="16"/>
  <c r="AE108" i="16"/>
  <c r="AI147" i="16"/>
  <c r="AE147" i="16"/>
  <c r="AA147" i="16"/>
  <c r="AE10" i="16"/>
  <c r="AA1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 Gordon</author>
    <author>hal.gordon</author>
  </authors>
  <commentList>
    <comment ref="F5" authorId="0" shapeId="0" xr:uid="{00000000-0006-0000-0100-000001000000}">
      <text>
        <r>
          <rPr>
            <b/>
            <sz val="8"/>
            <color indexed="81"/>
            <rFont val="Tahoma"/>
            <family val="2"/>
          </rPr>
          <t>Select only one landuse, place an "x" in the column next to the landuse. Use the SPACEBAR to erase a landuse.</t>
        </r>
      </text>
    </comment>
    <comment ref="C15" authorId="0" shapeId="0" xr:uid="{00000000-0006-0000-0100-000002000000}">
      <text>
        <r>
          <rPr>
            <b/>
            <sz val="8"/>
            <color indexed="81"/>
            <rFont val="Tahoma"/>
            <family val="2"/>
          </rPr>
          <t>Identify all resource problems that occur on the planning unit.</t>
        </r>
      </text>
    </comment>
    <comment ref="F17" authorId="0" shapeId="0" xr:uid="{00000000-0006-0000-0100-000003000000}">
      <text>
        <r>
          <rPr>
            <b/>
            <sz val="8"/>
            <color indexed="81"/>
            <rFont val="Tahoma"/>
            <family val="2"/>
          </rPr>
          <t>Place an "x" in the row of all problems that occur on the planning unit and do not meet landusers objectives or "quality criteria".  Press the "Enter" Key" and then the  "Select Practices" button when finished.</t>
        </r>
      </text>
    </comment>
    <comment ref="C19" authorId="1" shapeId="0" xr:uid="{00000000-0006-0000-0100-000004000000}">
      <text>
        <r>
          <rPr>
            <b/>
            <sz val="8"/>
            <color indexed="81"/>
            <rFont val="Tahoma"/>
            <family val="2"/>
          </rPr>
          <t>See "Problem Definitions" tab for problem definition.  Copied from the CPPE.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hal.gordon</author>
  </authors>
  <commentList>
    <comment ref="E5" authorId="0" shapeId="0" xr:uid="{00000000-0006-0000-0200-000001000000}">
      <text>
        <r>
          <rPr>
            <b/>
            <sz val="8"/>
            <color indexed="81"/>
            <rFont val="Tahoma"/>
            <family val="2"/>
          </rPr>
          <t>Enter 1, 2, 3, 4 or 5 CPPE effect, the tool will query the entire CPPE and list practices that are equal to or greater than that value for the chosen Resource Concern.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bruce.wight</author>
  </authors>
  <commentList>
    <comment ref="A49" authorId="0" shapeId="0" xr:uid="{00000000-0006-0000-0700-000002000000}">
      <text>
        <r>
          <rPr>
            <b/>
            <sz val="8"/>
            <color indexed="81"/>
            <rFont val="Tahoma"/>
            <family val="2"/>
          </rPr>
          <t>bruce.wight:  Standard indicates all land uses that may need protection or have prescribed fire.</t>
        </r>
        <r>
          <rPr>
            <sz val="8"/>
            <color indexed="81"/>
            <rFont val="Tahoma"/>
            <family val="2"/>
          </rPr>
          <t xml:space="preserve">
</t>
        </r>
      </text>
    </comment>
    <comment ref="A103" authorId="0" shapeId="0" xr:uid="{00000000-0006-0000-0700-000004000000}">
      <text>
        <r>
          <rPr>
            <b/>
            <sz val="8"/>
            <color indexed="81"/>
            <rFont val="Tahoma"/>
            <family val="2"/>
          </rPr>
          <t>bruce.wight: Widman recommended removing, but standard includes forest that is grazed and naturalized pasture which has gone away.</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00000000-0006-0000-0900-000001000000}">
      <text>
        <r>
          <rPr>
            <b/>
            <sz val="8"/>
            <color indexed="81"/>
            <rFont val="Tahoma"/>
            <family val="2"/>
          </rPr>
          <t xml:space="preserve">Place curser on practice cell (B6) and press the ENTER key, select practice from Drop Down Menu.
</t>
        </r>
      </text>
    </comment>
  </commentList>
</comments>
</file>

<file path=xl/sharedStrings.xml><?xml version="1.0" encoding="utf-8"?>
<sst xmlns="http://schemas.openxmlformats.org/spreadsheetml/2006/main" count="5658" uniqueCount="795">
  <si>
    <t xml:space="preserve">  Press ENTER KEY</t>
  </si>
  <si>
    <t xml:space="preserve">  Before Proceeding</t>
  </si>
  <si>
    <t>To update the program using your state's CPPE:</t>
  </si>
  <si>
    <t>Establishing grasses, legumes, vines, shrubs, trees, or other plants or selectively reducing stand density and trimming woody plants to improve an area for recreation.</t>
  </si>
  <si>
    <t>Herbaceous vegetation established in rows or narrow strips in the field across the prevailing wind direction.</t>
  </si>
  <si>
    <t>A liner for a pond or waste impoundment consisting of a compacted soil-dispersant mixture.</t>
  </si>
  <si>
    <t>A well sunk into an aquifer from which water is pumped to lower the prevailing table.</t>
  </si>
  <si>
    <t>Landuse</t>
  </si>
  <si>
    <t>Search the Database by Practice Name</t>
  </si>
  <si>
    <t>Feet</t>
  </si>
  <si>
    <t>Acre</t>
  </si>
  <si>
    <t>Number</t>
  </si>
  <si>
    <t>589B</t>
  </si>
  <si>
    <t>589C</t>
  </si>
  <si>
    <t>A channel, usually bounded by dikes, used to carry flood flows.</t>
  </si>
  <si>
    <t>Help</t>
  </si>
  <si>
    <t>Monitoring Well (No.)</t>
  </si>
  <si>
    <t>Hal Gordon</t>
  </si>
  <si>
    <t>USDA-NRCS, Portland, Oregon</t>
  </si>
  <si>
    <t>Treating subsidence areas to reduce the harmful effects and provide for beneficial use.</t>
  </si>
  <si>
    <t/>
  </si>
  <si>
    <t>Mole Drain   (ft.)</t>
  </si>
  <si>
    <t>Mulching   (ac.)</t>
  </si>
  <si>
    <t>Nutrient Management   (ac.)</t>
  </si>
  <si>
    <t>Obstruction Removal   (ac.)</t>
  </si>
  <si>
    <t>Open Channel   (ft.)</t>
  </si>
  <si>
    <t>Animal Mortality Facility (No.)</t>
  </si>
  <si>
    <t>Feed Management (No.) of Systems and AUs Affected</t>
  </si>
  <si>
    <t>Substantial Improvement</t>
  </si>
  <si>
    <t>Mod to Substantial Improvement</t>
  </si>
  <si>
    <t>Moderate Improvement</t>
  </si>
  <si>
    <t>Slight to Mod Improvement</t>
  </si>
  <si>
    <t>Slight Improvement</t>
  </si>
  <si>
    <t>Not Applicable  </t>
  </si>
  <si>
    <t>Neutral </t>
  </si>
  <si>
    <t>Slight Worsening</t>
  </si>
  <si>
    <t>Slight to Mod Worsening</t>
  </si>
  <si>
    <t>Moderate Worsening</t>
  </si>
  <si>
    <t>Mod to Substantial Worsening</t>
  </si>
  <si>
    <t>Substantial Worsening</t>
  </si>
  <si>
    <t>Programmer's Notes:</t>
  </si>
  <si>
    <t>1) Log into MyNRCS</t>
  </si>
  <si>
    <t>2) Go to: Technology, SmarTech, Conservation Practice Physical Effects</t>
  </si>
  <si>
    <t>A planned system in which all necessary components are installed for managing liquid and solid waste, including runoff and leaching from concentrated waste areas, in a manner that does not degrade air, soil, or water resources.</t>
  </si>
  <si>
    <t>A waste storage impoundment made by constructing an embankment and/or excavating a pit or dugout, or by fabricating a structure.</t>
  </si>
  <si>
    <t>A waste treatment impoundment made by constructing an embankment and/or excavating a pit or dugout.</t>
  </si>
  <si>
    <t>The Conservation Practice Physical Effects (CPPE) matrix was developed as a way of summarizing the relative effectiveness of conservation practices in solving natural resource problems.  It has been regularly updated at the national and state level since it’s inception in 1992.  The CPPE is currently used by all states in the EQIP ranking tool and should be used as a first level diagnostic when considering environmental effects.</t>
  </si>
  <si>
    <t>Dam, Diversion   (no.)</t>
  </si>
  <si>
    <t>Dam, Multiple Purpose   (no. &amp; ac.ft.)</t>
  </si>
  <si>
    <t>Deep Tillage (ac.)</t>
  </si>
  <si>
    <t>Dike   (ft.)</t>
  </si>
  <si>
    <t>A travel-way for equipment and vehicles constructed as part of a conservation plan.</t>
  </si>
  <si>
    <t>Trees or shrubs planted in a set or series of single or multiple rows with agronomic, horticultural crops or forages produced in the alleys between the rows of woody plants.</t>
  </si>
  <si>
    <t>A travel facility for livestock and/or wildlife to provide movement through difficult or ecological sensitive terrain.</t>
  </si>
  <si>
    <t>Irrigation Water Management   (ac.)</t>
  </si>
  <si>
    <t>Land Clearing   (ac.)</t>
  </si>
  <si>
    <t>Fire Control   (no.)</t>
  </si>
  <si>
    <t>Highwall Treatment   (no. &amp; ft.)</t>
  </si>
  <si>
    <t>Subsidence Treatment   (ac.)</t>
  </si>
  <si>
    <t>Land smoothing   (ac.)</t>
  </si>
  <si>
    <t>Lined Waterway or Outlet   (ft.)</t>
  </si>
  <si>
    <t>Mine Shaft and Adit Closing   (no.)</t>
  </si>
  <si>
    <t>Residue Management, Ridge Till   (ac.)</t>
  </si>
  <si>
    <t>Residue Management, Seasonal   (ac.)</t>
  </si>
  <si>
    <t>Riparian Forest Buffer   (ac.)</t>
  </si>
  <si>
    <t>Rock Barrier   (ft.)</t>
  </si>
  <si>
    <t>Roof Runoff Structure  (no.)</t>
  </si>
  <si>
    <t>Row Arrangement   (ac.)</t>
  </si>
  <si>
    <t>Sediment Basin   (no.)</t>
  </si>
  <si>
    <t>Spoil Spreading   (ft.)</t>
  </si>
  <si>
    <t>Spring Development   (no.)</t>
  </si>
  <si>
    <t>Stream Habitat Improvement and Management (ac.)</t>
  </si>
  <si>
    <t>Streambank &amp; Shoreline Protection   (ft.)</t>
  </si>
  <si>
    <t>Structure for Water Control   (no.)</t>
  </si>
  <si>
    <t>Subsurface Drain   (ft.)</t>
  </si>
  <si>
    <t>Surface roughening   (ac.)</t>
  </si>
  <si>
    <t>Terrace   (ft.)</t>
  </si>
  <si>
    <t>Tree/Shrub Establishment   (ac.)</t>
  </si>
  <si>
    <t>Tree/Shrub Pruning   (ac.)</t>
  </si>
  <si>
    <t>Underground Outlet   (ft.)</t>
  </si>
  <si>
    <t>Upland Wildlife Habitat Management   (ac.)</t>
  </si>
  <si>
    <t>Vertical Drain   (no.)</t>
  </si>
  <si>
    <t>Waste Management system   (no.)</t>
  </si>
  <si>
    <t>Waste Storage Facility   (no.)</t>
  </si>
  <si>
    <t>Waste Treatment Lagoon   (no.)</t>
  </si>
  <si>
    <t>Water &amp; Sediment Control Basin   (no.)</t>
  </si>
  <si>
    <t>Water Harvesting Catchment   (no.)</t>
  </si>
  <si>
    <t>Water Well (no.)</t>
  </si>
  <si>
    <t>Watering Facility (no.)</t>
  </si>
  <si>
    <t>Waterspreading (ac.)</t>
  </si>
  <si>
    <t>Wetland Creation   (acre)</t>
  </si>
  <si>
    <t>Irrigation water management is the process of determining and controlling the volume, frequency, and application rate of irrigation water in a planned, efficient manner.</t>
  </si>
  <si>
    <t>Wetland Enhancement   (acre)</t>
  </si>
  <si>
    <t>Wetland Restoration   (acre)</t>
  </si>
  <si>
    <t>Wetland Wildlife Habitat Management   (acre)</t>
  </si>
  <si>
    <t>Windbreak/Shelterbreak Establishment   (ft.)</t>
  </si>
  <si>
    <t>Windbreak/Shelterbreak Renovation   (ft.)</t>
  </si>
  <si>
    <t>Pond Sealing or Lining, Bentonite Sealant   (no.)</t>
  </si>
  <si>
    <t>Restoring currently mined land to an acceptable form and planned use.</t>
  </si>
  <si>
    <t>An underground conduit constructed by pulling a bullet-shaped cylinder though the soil.</t>
  </si>
  <si>
    <t>Controlling or extinguishing fires in coal refuse.</t>
  </si>
  <si>
    <t>Reshaping the surface of land to planned grades.</t>
  </si>
  <si>
    <t>Constructed Wetland   (ac.)</t>
  </si>
  <si>
    <t>Forage Harvest Management (ac.)</t>
  </si>
  <si>
    <t>Riparian Herbaceous Cover   (ac.)</t>
  </si>
  <si>
    <t>A graded ditch for collecting excess water in a field.</t>
  </si>
  <si>
    <t>Conservation Practice Descriptions</t>
  </si>
  <si>
    <t>Units</t>
  </si>
  <si>
    <t>Practice Name</t>
  </si>
  <si>
    <t>Practice Description</t>
  </si>
  <si>
    <t>Access Road   (ft.)</t>
  </si>
  <si>
    <t>Alley Cropping   (acre)</t>
  </si>
  <si>
    <t>Animal Trails and Walkways (ft.)</t>
  </si>
  <si>
    <t>Anionic Polyacrylamide (PAM) Erosion Control (ac.)</t>
  </si>
  <si>
    <t>Bedding   (ac.)</t>
  </si>
  <si>
    <t>Brush Management   (ac.)</t>
  </si>
  <si>
    <t>Clearing &amp; Snagging   (ft.)</t>
  </si>
  <si>
    <t>Composting Facility   (no.)</t>
  </si>
  <si>
    <t>Conservation Cover  (ac.)</t>
  </si>
  <si>
    <t>Conservation Crop Rotation   (ac.)</t>
  </si>
  <si>
    <t>Contour Buffer Strips (ac.)</t>
  </si>
  <si>
    <t>Contour Farming   (ac.)</t>
  </si>
  <si>
    <t>Cover Crop   (ac.)</t>
  </si>
  <si>
    <t>Critical Area Planting   (ac.)</t>
  </si>
  <si>
    <t>Cross Wind Ridges   (ac.)</t>
  </si>
  <si>
    <t>Cross Wind Stripcropping   (ac.)</t>
  </si>
  <si>
    <t>Cross Wind Trap Strips   (ac.)</t>
  </si>
  <si>
    <t>2) Delete any Resource Problem, Practice name and effect cells that were on the original CPPE that are not on your updated CPPE.</t>
  </si>
  <si>
    <t xml:space="preserve">    These cells will be towards the bottom of the practices column and near the end of the resource problems row. </t>
  </si>
  <si>
    <t xml:space="preserve">    Do not delete whole rows or columns, just delete the cell contents (deleting whole rows and/or columns will cause errors in the program). </t>
  </si>
  <si>
    <t>Conservation Practice Recommendations &amp; Effects</t>
  </si>
  <si>
    <t>A non-pressurized permanent pipe assembly system installed into water sources that permits the withdrawal of water by suction.</t>
  </si>
  <si>
    <t>A stripe of permanent vegetation established at the edge or around the perimeter or a field.</t>
  </si>
  <si>
    <t xml:space="preserve">- Select the "Office button", the select "EXCEL options" </t>
  </si>
  <si>
    <t>- Select "Trust Center"</t>
  </si>
  <si>
    <t>- Select "Trust Center Settings"</t>
  </si>
  <si>
    <t>- Select "Macro Settings"</t>
  </si>
  <si>
    <t>- Choose "Enable all macros..."</t>
  </si>
  <si>
    <t>Upgrading to "MS Office 2007"?  Some of the old spreadsheet macros may not work, try the following:</t>
  </si>
  <si>
    <t>Growing corps in strips established across the prevailing wind erosion direction, and arranged so that strips susceptible to wind erosion are alternated with strips having a protective cover that is resistant to wind erosion.</t>
  </si>
  <si>
    <t>Effects Quantification</t>
  </si>
  <si>
    <t>A rock retaining wall constructed across the slope to form and support a bench terrace that will control the flow of water and check erosion on sloping land.</t>
  </si>
  <si>
    <t>Structures that collect, control, and transport precipitation from roofs.</t>
  </si>
  <si>
    <t>Modifying physical soil and or plant conditions with mechanical tools by treatment such as; pitting, contour furrowing, and ripping or sub-soiling.</t>
  </si>
  <si>
    <t>The stabilization or areas frequently and intensively used by people, animals or vehicles by establishing vegetation cover, by surfacing with suitable materials, and/or by installing needed structures.</t>
  </si>
  <si>
    <t>Performing tillage operations that create random roughness of the soil surface.</t>
  </si>
  <si>
    <t xml:space="preserve">  Client:</t>
  </si>
  <si>
    <t xml:space="preserve">             CONSERVATION  PRACTICE  RECOMMENDATIONS</t>
  </si>
  <si>
    <t>RMS Options Worksheet</t>
  </si>
  <si>
    <t>Prescribed Grazing (Ac.)</t>
  </si>
  <si>
    <t xml:space="preserve">  </t>
  </si>
  <si>
    <t>A channel that has a supporting ridge on the lower side constructed across the slope at definite vertical intervals and gradient, with or without a vegetative barrier.</t>
  </si>
  <si>
    <t>Pond   (no.)</t>
  </si>
  <si>
    <t>521C</t>
  </si>
  <si>
    <t>521D</t>
  </si>
  <si>
    <t>521A</t>
  </si>
  <si>
    <t>521B</t>
  </si>
  <si>
    <t>Precision Land Forming   (ac.)</t>
  </si>
  <si>
    <t>Prescribed Burning   (ac.)</t>
  </si>
  <si>
    <t>Pumped Well drain   (no.)</t>
  </si>
  <si>
    <t>Range Planting   (ac.)</t>
  </si>
  <si>
    <t>Recreation Area Improvement   (ac.)</t>
  </si>
  <si>
    <t>Summary:</t>
  </si>
  <si>
    <t>To download your state's CPPE Matrix from SmarTech:</t>
  </si>
  <si>
    <t>Recreation Land Grading &amp; Shaping   (ac.)</t>
  </si>
  <si>
    <t>Establishing woody plants by planting seedlings or cuttings, direct seeding, or natural regeneration.</t>
  </si>
  <si>
    <t>Pond Sealing or Lining, Flexible Membrane   (no.)</t>
  </si>
  <si>
    <t>Pond Sealing or Lining, Soil dispersant   (no.)</t>
  </si>
  <si>
    <t>Surface Drainage, Field Ditch   (ft.)</t>
  </si>
  <si>
    <t>Code</t>
  </si>
  <si>
    <t xml:space="preserve"> </t>
  </si>
  <si>
    <t xml:space="preserve">  Planner:</t>
  </si>
  <si>
    <t xml:space="preserve">  Location:</t>
  </si>
  <si>
    <t>Surface Drainage, Main or Lateral   (ft.)</t>
  </si>
  <si>
    <t>A channel or tank with a continuous flow or water constructed or used for high-density fish production.</t>
  </si>
  <si>
    <t>Diversion   (ft.)</t>
  </si>
  <si>
    <t>Drainage Water Management (ac.)</t>
  </si>
  <si>
    <t>Dry Hydrant (no.)</t>
  </si>
  <si>
    <t>Early Successional Habitat Development/Management   (acre)</t>
  </si>
  <si>
    <t>Fence   (ft.)</t>
  </si>
  <si>
    <t>Filter Strip   (ac.)</t>
  </si>
  <si>
    <t>Firebreak   (ft.)</t>
  </si>
  <si>
    <t>Fishpond Management   (no.)</t>
  </si>
  <si>
    <t>Floodwater Diversion   (ft.)</t>
  </si>
  <si>
    <t>Floodway   (ft.)</t>
  </si>
  <si>
    <t>Forest Trails &amp; Landings   (ac.)</t>
  </si>
  <si>
    <t>Forest Stand Improvement   (ac.)</t>
  </si>
  <si>
    <t>Grade Stabilization Structure   (no.)</t>
  </si>
  <si>
    <t>Grassed Waterway   (ac.)</t>
  </si>
  <si>
    <t>Grazing Land Mechanical Treatment   (ac.)</t>
  </si>
  <si>
    <t>Heavy Use Area Protection   (ac.)</t>
  </si>
  <si>
    <t>Hedgerow Planting   (ft.)</t>
  </si>
  <si>
    <t>Herbaceous Wind Barriers   (ft.)</t>
  </si>
  <si>
    <t>Hillside Ditch   (ft.)</t>
  </si>
  <si>
    <t>Irrigation Canal or Lateral   (ft.)</t>
  </si>
  <si>
    <t>Irrigation Field Ditch   (ft.)</t>
  </si>
  <si>
    <t>Irrigation Land Leveling   (ac.)</t>
  </si>
  <si>
    <t>Irrigation System, Tailwater Recovery   (no.)</t>
  </si>
  <si>
    <t>A graded channel with supporting embankment or dike on the lower side constructed on lowland subject to flood damage.</t>
  </si>
  <si>
    <t>The timely cutting and removal or forages from the field as hay, green-chop, or ensilage.</t>
  </si>
  <si>
    <t>The manipulation of species composition, stand structure, and stocking by cutting or killing selected trees and understory vegetation.</t>
  </si>
  <si>
    <t>A structure used to control the grade and head cutting in a natural or artificial channels.</t>
  </si>
  <si>
    <t>1=All, 2=Crop 3=Forest 4=Pasture 5=Range</t>
  </si>
  <si>
    <t>Project</t>
  </si>
  <si>
    <t>Concern</t>
  </si>
  <si>
    <t>1) Copy/paste your state's CPPE matrix into the "CPPE" tab</t>
  </si>
  <si>
    <t xml:space="preserve">   Make sure the "Resource Concern" list is in Row 1 and the "Conservationist Practices" are in column A</t>
  </si>
  <si>
    <t xml:space="preserve"> Identify Resource Concerns(s):</t>
  </si>
  <si>
    <t>Reducing harmful effects of highwalls in abandoned mines areas.</t>
  </si>
  <si>
    <t>Note - Recently Deleted Practices:</t>
  </si>
  <si>
    <t>Agrichemical Handling Facility (no.)</t>
  </si>
  <si>
    <t>A dam constructed across a stream or a natural watercourse that has a designed reservoir storage capacity for two or more purposes, such as floodwater retardation and irrigation water supply, municipal water supply, and recreation.</t>
  </si>
  <si>
    <t>Conservation System Comparison</t>
  </si>
  <si>
    <t>3) Select: "your state" and Resource Concern Category (All), Go, Export (to EXCEL)</t>
  </si>
  <si>
    <t>4)  Don't forget to press the "Update CPPE" button.</t>
  </si>
  <si>
    <t>Access Control (ac.)</t>
  </si>
  <si>
    <t>The temporary or permanent exclusion of animals, people, vehicles, and/or equipment from an area.</t>
  </si>
  <si>
    <t>A facility with an impervious surface to provide an environmentally safe area for the handling of on-farm agrichemicals.</t>
  </si>
  <si>
    <t>Air Filtration and Scrubbing (no.)</t>
  </si>
  <si>
    <t>A device or system for reducing emissions of air contaminants from a structure via interception and/or collection.</t>
  </si>
  <si>
    <t>Amendments for the Treatment of Agricultural Waste (AU.)</t>
  </si>
  <si>
    <t>Treatment of manure, process wastewater, storm water runoff from lots or other high intensity areas, and other wastes, with chemical or biological additives</t>
  </si>
  <si>
    <t>Anaerobic Digester (No.)</t>
  </si>
  <si>
    <t>An on-farm facility for the treatment or disposal of livestock and poultry carcasses for routine and catastrophic mortality events.</t>
  </si>
  <si>
    <t>Application of water-soluble Anionic Polyacrylamide (PAM) to meet a resource concern.</t>
  </si>
  <si>
    <t>Aquaculture Ponds (ac)</t>
  </si>
  <si>
    <t>A water impoundment constructed and managed for farming of freshwater and saltwater organisms including fish, mollusks, crustaceans and aquatic plants.</t>
  </si>
  <si>
    <t>Aquatic Organism Passage (mi)</t>
  </si>
  <si>
    <t>Modification or removal of barriers that restrict or impede movement of aquatic organisms.</t>
  </si>
  <si>
    <t>Plowing, blading, or otherwise elevating the surface of flat land into a series of broad, low ridges separated by shallow, parallel channels with positive drainage.</t>
  </si>
  <si>
    <t>Bivalve Aquaculture Gear and Biofouling Control (ac)</t>
  </si>
  <si>
    <t xml:space="preserve">Actions that reduce, clean or remove biofouling organisms and other waste from bivalve production areas while minimizing environmental risk. </t>
  </si>
  <si>
    <t>The management or removal of woody (non-herbaceous or succulent) plants including those that are invasive and noxious.</t>
  </si>
  <si>
    <t>Channel Bed Stabilization (ft.)</t>
  </si>
  <si>
    <t>Measure(s) used to stabilize the bed or bottom of a channel.</t>
  </si>
  <si>
    <t>Removal of vegetation along the bank (clearing) and/or selective removal of snags, drifts, or other obstructions (snagging) from natural or improved channels and streams</t>
  </si>
  <si>
    <t>Combustion System Improvement (no.)</t>
  </si>
  <si>
    <t>Installing, replacing, or retrofitting agricultural combustion systems and/or related components or devices for air quality and energy efficiency improvement.</t>
  </si>
  <si>
    <t>A structure or device to contain and facilitate the controlled aerobic decomposition of manure or other organic material by micro-organisms into a biologically stable organic material that is suitable for use as a soil amendment.</t>
  </si>
  <si>
    <t>Establishing and maintaining permanent vegetative cover</t>
  </si>
  <si>
    <t>Growing crops in a planned sequence on the same field.</t>
  </si>
  <si>
    <t>An artificial ecosystem with hydrophytic vegetation for water treatment.</t>
  </si>
  <si>
    <t>Narrow strips of permanent, herbaceous vegetative cover established around the hill slope, and alternated down the slope with wider cropped strips that are farmed on the contour.</t>
  </si>
  <si>
    <t>Using ridges and furrows formed by tillage, planting and other farming operations to change the direction of runoff from directly downslope to around the hillslope</t>
  </si>
  <si>
    <t>Contour Orchard and Other Perennial Area   (ac.)</t>
  </si>
  <si>
    <t>Planting orchards, vineyards, or other perennial crops so that all cultural operations are done on or near the contour.</t>
  </si>
  <si>
    <t>Crops including grasses, legumes, and forbs for seasonal cover and other conservation purposes.</t>
  </si>
  <si>
    <t>Establishing permanent vegetation on sites that have, or are expected to have, high erosion rates, and on sites that have physical, chemical or biological conditions that prevent the establishment of vegetation with normal practices.</t>
  </si>
  <si>
    <t>Ridges formed by tillage, planting or other operations and aligned across the direction of erosive wind</t>
  </si>
  <si>
    <t>Herbaceous cover established in one or more strips typically perpendicular to the most erosive wind events.</t>
  </si>
  <si>
    <t>Dam,   (no. &amp; ac.ft.)</t>
  </si>
  <si>
    <t>An artificial barrier that can impound water for one or more beneficial purposes.</t>
  </si>
  <si>
    <t xml:space="preserve">A structure built to divert all or part of the water from a waterway or a stream. </t>
  </si>
  <si>
    <t>Performing tillage operations below the normal tillage depth to modify adverse physical or chemical properties of a soil.</t>
  </si>
  <si>
    <t>A barrier constucted of earth or manufactured materials</t>
  </si>
  <si>
    <t>A channel generally constructed across the slope with a supporting ridge on the lower side.</t>
  </si>
  <si>
    <t>The process of managing water discharges from surface and/or subsurface agricultural drainage systems</t>
  </si>
  <si>
    <t>Dust Control from Animal Activity on Open Lot Surfaces (ac)</t>
  </si>
  <si>
    <t>Reducing or preventing the emissions of particulate matter arising from animal activity on open lot surfaces at animal feeding operations.</t>
  </si>
  <si>
    <t>Dust Control on Unpaved Roads and Surfaces (sq.ft)</t>
  </si>
  <si>
    <t>Controlling direct particulate matter emissions produced by vehicle and machinery traffic or wind action from unpaved roads and other surfaces by applying a palliative on the surface.</t>
  </si>
  <si>
    <t>Manage plant succession to develop and maintain early successional habitat to benefit desired wildlife and/or natural communities.</t>
  </si>
  <si>
    <t>Farmstead Energy Improvement (no)</t>
  </si>
  <si>
    <t xml:space="preserve">Development and implementation of improvements to reduce, or improve the energy efficiency of on-farm energy use   </t>
  </si>
  <si>
    <t>Manipulating and controlling the quantity and quality of available nutrients, feedstuffs, or additives fed to livestock and poultry.</t>
  </si>
  <si>
    <t>A constructed barrier to animals or people.</t>
  </si>
  <si>
    <t>Field Border   (ac.)</t>
  </si>
  <si>
    <t>A strip or area of herbaceous vegetation that removes contaminants from overland flow.</t>
  </si>
  <si>
    <t>A permanent or temporary strip of bare or vegetated land planned to retard fire.</t>
  </si>
  <si>
    <t>Fish Raceway or Tank   ( ft. &amp;  ft3.)</t>
  </si>
  <si>
    <t>Managing impounded aquatic habitat and water quality for the production of fish.</t>
  </si>
  <si>
    <t>Forage and Biomass Planting (ac)</t>
  </si>
  <si>
    <t>Establishing adapted and/or compatible species, varieties, or cultivars of herbaceous species suitable for pasture, hay, or biomass production.</t>
  </si>
  <si>
    <t>A temporary or infrequently used route, path or cleared area.</t>
  </si>
  <si>
    <t>Fuel Break (ac)</t>
  </si>
  <si>
    <t>A strip or block of land on which the vegetation, debris and detritus have been reduced and/or modified to control or diminish the risk of the spread of fire crossing the strip or block of land.</t>
  </si>
  <si>
    <t>A shaped or graded channel that is established with suitable vegetation to carry surface water at a non-erosive velocity to a stable outlet.</t>
  </si>
  <si>
    <t>Establishment of dense vegetation in a linear design to achieve a natural resource conservation purpose.</t>
  </si>
  <si>
    <t>Heraceous Weed Control</t>
  </si>
  <si>
    <t>The removal or control of herbaceous weeds including invasive, noxious and prohibited plants.</t>
  </si>
  <si>
    <t>Integrated Pest Management (ac.)</t>
  </si>
  <si>
    <t>A site-specific combination of pest prevention, pest avoidance, pest monitoring, and pest suppression strategies.</t>
  </si>
  <si>
    <t>A permanent channel constructed to convey irrigation water from the source of supply to one or more irrigated areas.</t>
  </si>
  <si>
    <t>Irrigation Ditch Lining (ft)</t>
  </si>
  <si>
    <t>A lining of impervious material or chemical treatment, installed in an irrigation ditch, canal, or lateral.</t>
  </si>
  <si>
    <t>A permanent irrigation ditch constructed in or with earth materials, to convey water from the source of supply to a field or fields in an irrigation system.</t>
  </si>
  <si>
    <t>Reshaping the surface of land to be irrigated, to planned lines and grades.</t>
  </si>
  <si>
    <t>Irrigation Pipeline  (ft)</t>
  </si>
  <si>
    <t>A pipeline and appurtenances installed to convey water for storage or application, as part of an irrigation water system.</t>
  </si>
  <si>
    <t>Irrigation  Reservoir   (ac. ft.)</t>
  </si>
  <si>
    <t>An irrigation water storage structure made by constructing a dam, embankment, pit, or tank.</t>
  </si>
  <si>
    <t>Irrigation System, Microirrigation (ac.)</t>
  </si>
  <si>
    <t>An irrigation system for frequent application of small quantities of water on or below the soil surface: as drops, tiny streams or miniature spray through emitters or applicators placed along a water delivery line.</t>
  </si>
  <si>
    <t>Irrigation System Sprinkler (ac)</t>
  </si>
  <si>
    <t>An irrigation system in which all necessary equipment and facilities are installed for efficiently applying water by means of nozzles operated under pressure.</t>
  </si>
  <si>
    <t>Irrigation System, Surface &amp; Subsurface   (ac.)</t>
  </si>
  <si>
    <t>A system in which all necessary earthwork, multi-outlet pipelines, and water-control structures have been installed for distribution of water by surface means, such as furrows, borders, and contour levees, or by subsurface means through water table control</t>
  </si>
  <si>
    <t>A planned irrigation system in which all facilities utilized for the collection, storage, and transportation of irrigation tailwater and/or rainfall runoff for reuse have been installed</t>
  </si>
  <si>
    <t>Karst Sinkhole Treatment</t>
  </si>
  <si>
    <t>The treatment of sinkholes in karst areas to reduce contamination of groundwater resources, and/or to improve farm safety</t>
  </si>
  <si>
    <t>Removing trees, stumps, and other vegetation from wooded areas to achieve a conservation objective.</t>
  </si>
  <si>
    <t>Land Reclamation, Abandoned Mined Land   (ac.)</t>
  </si>
  <si>
    <t>Reclamation of land and water areas adversely affected by past mining activities</t>
  </si>
  <si>
    <t>Land Reclamation, Currently Mined Land   (ac.)</t>
  </si>
  <si>
    <t>Land Reclamation, Landslide Treatment  (No &amp; AC)</t>
  </si>
  <si>
    <t>Managing in-place natural materials, mine spoil (excavated over-burden), mine waste or overburden to reduce down-slope movement.</t>
  </si>
  <si>
    <t>Land Reclamation, Toxic Discharge Control (n0)</t>
  </si>
  <si>
    <t>Control of acid or otherwise toxic aqueous discharge from abandoned coal mines or coal-mine waste.</t>
  </si>
  <si>
    <t>Removing irregularities on the land surface</t>
  </si>
  <si>
    <t>A waterway or outlet having an erosion-resistant lining of concrete, stone, synthetic turf reinforcement fabrics, or other permanent material.</t>
  </si>
  <si>
    <t>Livestock Pipeline (ft)</t>
  </si>
  <si>
    <t>A pipeline and appurtenances installed to convey water for livestock or wildlife.</t>
  </si>
  <si>
    <t>Closure of underground mine openings by filling, plugging, capping, installing barriers, gating or fencing.</t>
  </si>
  <si>
    <t>A well designed and installed to obtain representative groundwater quality samples and hydrogeologic information.</t>
  </si>
  <si>
    <t>Applying plant residues or other suitable materials produced off site, to the land surface</t>
  </si>
  <si>
    <t>Multi-Story Cropping (ac)</t>
  </si>
  <si>
    <t>Existing or planted stands of trees or shrubs that are managed as an overstory with an understory of woody and/or non-woody plants that are grown for a variety of products.</t>
  </si>
  <si>
    <t>Managing the amount (rate), source, placement (method of application), and timing of plant nutrients and soil amendments.</t>
  </si>
  <si>
    <t>Removal and disposal of buildings, structures, other works of improvement, vegetation, debris or other materials.</t>
  </si>
  <si>
    <t>Constructing or improving a channel either natural or artificial, in which water flows with a free surface</t>
  </si>
  <si>
    <t>A water impoundment made by constructing an embankment or by excavating a pit or dugout.</t>
  </si>
  <si>
    <t>A liner for a pond or waste storage impoundment consisting of a compacted soil-bentonite mixture.</t>
  </si>
  <si>
    <t>Pond Sealing or Lining, Compacted Clay   (no.)</t>
  </si>
  <si>
    <t>A liner for a pond or waste storage impoundment constructed using compacted soil without soil amendments.</t>
  </si>
  <si>
    <t xml:space="preserve">A manufactured hydraulic barrier consisting of a functionally continuous layer of synthetic or partially synthetic, flexible material.  </t>
  </si>
  <si>
    <t>Controlled fire applied to a predetermined area</t>
  </si>
  <si>
    <t>Managing the harvest of vegetation with grazing and/or browsing animals.</t>
  </si>
  <si>
    <t>Pumping Plant  (no.)</t>
  </si>
  <si>
    <t>A facility that delivers water at a designed pressure and flow rate.  Includes the required pump(s), associated power unit(s), plumbing, appurtenances, and may include on-site fuel or energy source(s), and protective structures.</t>
  </si>
  <si>
    <t>Establishment of adapted perennial or self-sustaining vegetation such as grasses, forbs, legumes, shrubs and trees.</t>
  </si>
  <si>
    <t xml:space="preserve">Reshaping the surface of the land to support recreation land use. </t>
  </si>
  <si>
    <t>Residue and Tillage Management, Mulch Till (Ac.)</t>
  </si>
  <si>
    <t>Managing the amount, orientation and distribution of crop and other plant residue on the soil surface year round while limiting the soil-disturbing activities used to grow and harvest  crops in systems where the field surface is tilled prior to planting.</t>
  </si>
  <si>
    <t>Residue and Tillage Management, No-Till/Strip Till/Direct Seed (Ac.)</t>
  </si>
  <si>
    <t>Managing the amount, orientation and distribution of crop and other plant residue on the soil surface year round, limiting soil-disturbing activities to those necessary to place nutrients, condition residue and plant crops.</t>
  </si>
  <si>
    <t xml:space="preserve">Managing the amount, orientation, and distribution of crop and other plant residues on the soil surface year-round, while growing crops on pre-formed ridges alternated with furrows protected by crop residue.  </t>
  </si>
  <si>
    <t>Managing the amount, orientation, and distribution of crop and other plant residues on the soil surface during a specified period of the year.</t>
  </si>
  <si>
    <t>Restoration and Management of Rare and Declining Habitats   (ac.)</t>
  </si>
  <si>
    <t>Restoring, conserving, and managing unique or diminishing native terrestrial and aquatic ecosystems.</t>
  </si>
  <si>
    <t>An area predominantly trees and/or shrubs located adjacent to and up-gradient from watercourses or water bodies.</t>
  </si>
  <si>
    <t>Grasses, sedges, rushes, ferns, legumes, and forbs tolerant of intermittent flooding or saturated soils, established or managed as the dominant vegetation in the transitional zone between upland and aquatic habitats.</t>
  </si>
  <si>
    <t>Road/Trail/Landing  Closure and Treatment (ft)</t>
  </si>
  <si>
    <t>The closure, decommissioning, or abandonment of roads, trails, and/or landings and associated treatment to achieve conservation objectives.</t>
  </si>
  <si>
    <t>Roofs and Covers (no)</t>
  </si>
  <si>
    <t>A rigid, semi-rigid, or flexible manufactured membrane, composite material, or roof structure placed over a waste management facility.</t>
  </si>
  <si>
    <t>A system of crop rows on planned grades and lengths.</t>
  </si>
  <si>
    <t>Salinity and Sodic Soil Management (Acre)</t>
  </si>
  <si>
    <t>Management of land, water and plants to reduce accumulations of salts and/or sodium on the soil surface and in the crop rooting zone.</t>
  </si>
  <si>
    <t>A basin constructed with an engineered outlet, formed by an embankment or excavation or a combination of the two.</t>
  </si>
  <si>
    <t>Shallow Water Development and Management    (acre)</t>
  </si>
  <si>
    <t>The inundation of lands to provide habitat for fish and/or wildlife.</t>
  </si>
  <si>
    <t>Silvopasture Establishment (acre)</t>
  </si>
  <si>
    <t>An application establishing a combination of trees or shrubs and compatible forages on the same acreage.</t>
  </si>
  <si>
    <t>Solid/Liquid Waste Separation Facility (no.)</t>
  </si>
  <si>
    <t>A filtration or screening device, settling tank, settling basin, or settling channel used to separate a portion of solids from a liquid waste stream.</t>
  </si>
  <si>
    <t>Disposal of surplus excavated materials</t>
  </si>
  <si>
    <t>Collection of water from springs or seeps to provide water for a conservation need.</t>
  </si>
  <si>
    <t>Stormwater Runoff Control (no and ac)</t>
  </si>
  <si>
    <t>Controlling the quantity and quality of stormwater runoff.</t>
  </si>
  <si>
    <t>Treatment(s) used to stabilize and protect banks of streams or constructed channels, and shorelines of lakes, reservoirs, or estuaries.</t>
  </si>
  <si>
    <t>Stream Crossing (no.)</t>
  </si>
  <si>
    <t>A stabilized area or structure constructed across a stream to provide a travel way for people, livestock, equipment, or vehicles.</t>
  </si>
  <si>
    <t>Maintain, improve or restore physical, chemical and biological functions of a stream, and its associated riparian zone, necessary for meeting the life history requirements of desired aquatic species.</t>
  </si>
  <si>
    <t>Stripcropping (ac.)</t>
  </si>
  <si>
    <t>Growing planned rotations of row crops, forages, small grains, or fallow in a systematic arrangement of equal width strips across a field.</t>
  </si>
  <si>
    <t>A structure in a water management system that conveys water, controls the direction or rate of flow, maintains a desired water surface elevation or measures water.</t>
  </si>
  <si>
    <t>A conduit installed beneath the ground surface to collect and/or convey excess water.</t>
  </si>
  <si>
    <t>An open drainage ditch constructed to a designed cross section, alignment and grade.</t>
  </si>
  <si>
    <t>Trails and Walkways (ft)</t>
  </si>
  <si>
    <t>A pathway for pedestrian, equestrian, bicycle, other off-road modes of recreation travel, farm-workers, construction/maintenance access and small walk behind equipment.</t>
  </si>
  <si>
    <t>An earth embankment, or a combination ridge and channel, constructed across the field slope.</t>
  </si>
  <si>
    <t>The removal of all or part of selected branches, leaders or roots from trees and shrubs.</t>
  </si>
  <si>
    <t>Tree/Shrub Site Preparation (ac)</t>
  </si>
  <si>
    <t>Treatment of areas to improve site conditions for establishing trees and/or shrubs.</t>
  </si>
  <si>
    <t>A conduit or system of conduits installed beneath the surface of the ground to convey surface water to a suitable outlet.</t>
  </si>
  <si>
    <t>Provide and manage upland habitats and connectivity within the landscape for wildlife.</t>
  </si>
  <si>
    <t>Vegetated Treatment Area (ac)</t>
  </si>
  <si>
    <t>An area of permanent vegetation used for agricultural wastewater treatment.</t>
  </si>
  <si>
    <t>Vegetative Barrier (ft.)</t>
  </si>
  <si>
    <t>Permanent strips of stiff, dense vegetation established along the general contour of slopes or across concentrated flow areas.</t>
  </si>
  <si>
    <t>A well, pipe, pit, or bore in porous, underground strata into which drainage water can be discharged without contaminating groundwater resources.</t>
  </si>
  <si>
    <t>Waste Facility Closure  (No.)</t>
  </si>
  <si>
    <t>The decommissioning of facilities, and/or the rehabilitation of contaminated soil, in an environmentally safe manner, where agricultural waste has been handled, treated, and/or stored and is no longer used for the intended purpose.</t>
  </si>
  <si>
    <t>Waste Transfer  (no)</t>
  </si>
  <si>
    <t xml:space="preserve">A system using structures, conduits or equipment to convey byproducts (wastes) from agricultural operations to points of usage.  </t>
  </si>
  <si>
    <t>Waste Treatment (no)</t>
  </si>
  <si>
    <t>The mechanical, chemical or biological treatment of agricultural waste.</t>
  </si>
  <si>
    <t xml:space="preserve">Waste Recycling (ac)  </t>
  </si>
  <si>
    <t>The use of the by-products of agricultural production or the agricultural use of non-agricultural by-products.</t>
  </si>
  <si>
    <t>An earth embankment or a combination ridge and channel constructed across the slope of minor watercourses to form a sediment trap and water detention basin with a stable outlet.</t>
  </si>
  <si>
    <t>A facility for collecting and storing runoff from precipitation.</t>
  </si>
  <si>
    <t>A hole drilled, dug, driven, bored, jetted or otherwise constructed to an aquifer for water supply.</t>
  </si>
  <si>
    <t>A permanent or portable device to provide an adequate amount and quality of drinking water for livestock and or wildlife.</t>
  </si>
  <si>
    <t>A system of dams, dikes, ditches, or other means of diverting or collecting runoff from natural channels, gullies, or streams and spreading it over relatively flat areas.</t>
  </si>
  <si>
    <t>Water Well Decommissioning   (no.)</t>
  </si>
  <si>
    <t>The sealing and permanent closure of an inactive, abandoned, or unusable water well.</t>
  </si>
  <si>
    <t>Well Water Testing (no.)</t>
  </si>
  <si>
    <t>Testing for physical, biological, and chemical characteristics of groundwater in wells or spring developments.</t>
  </si>
  <si>
    <t>The creation of a wetland on a site location that was historically non-wetland.</t>
  </si>
  <si>
    <t>The augmentation of wetland functions beyond the original natural conditions on a former, degraded, or naturally functioning wetland site; sometimes at the expense of other functions.</t>
  </si>
  <si>
    <t xml:space="preserve">The return of a wetland and its functions to a close approximation of its original condition as it existed prior to disturbance on a former or degraded wetland site. </t>
  </si>
  <si>
    <t>Retaining, developing or managing wetland habitat for wetland wildlife.</t>
  </si>
  <si>
    <t>Windbreaks or shelterbelts are single or multiple rows of trees or shrubs in linear configurations.</t>
  </si>
  <si>
    <t>Replacing, releasing and/or removing selected trees and shrubs or rows within an existing windbreak or shelterbelt, adding rows to the windbreak or shelterbelt or removing selected tree and shrub branches.</t>
  </si>
  <si>
    <t>Wood Residue Treatment</t>
  </si>
  <si>
    <t>The treatment of residual woody material that is created due to management activities or natural disturbances.</t>
  </si>
  <si>
    <t>Modification or retrofit of the building envelope of an existing agricultural structure.</t>
  </si>
  <si>
    <t>Lighting System Improvement</t>
  </si>
  <si>
    <t xml:space="preserve">Complete replacement or retrofitting of one or more components of an existing agricultural lighting system. </t>
  </si>
  <si>
    <t>Please note the difference between SWAPAE "physical" resource CONCERNS and the Human resource CONSIDERATIONS.</t>
  </si>
  <si>
    <t>The planner should focus on addressing the physical concerns and make decisions while considering the human resources.</t>
  </si>
  <si>
    <t>The RMS Planning Tool has used the CPPE as a basis for recommending practices that solve resource problems on various land uses.  It is also used  to cross-check CPPE data between practices and resource concerns by technical specialists.  However, the tool was difficult to update and modify with each state’s specific CPPE.  This problem has been remedied with the updated version of the RMS Planning Tool.  This tool allows for each state’s CPPE to be copied from the EQIP ranking tool (in SmarTech) and pasted into the RMS Planning Tool, and the tool is immediately fully functional with that state’s unique CPPE matrix.  Conservation planners also have the option of using the national CPPE matrix in the tool.</t>
  </si>
  <si>
    <t>Building Envelope Improvement</t>
  </si>
  <si>
    <t>Renewable Energy System</t>
  </si>
  <si>
    <t>System to utilize renewable energy resources that meet some or all on-farm energy needs.</t>
  </si>
  <si>
    <t>First Resource Concern</t>
  </si>
  <si>
    <t>Second Resource Concern</t>
  </si>
  <si>
    <t>Third Resource Concern</t>
  </si>
  <si>
    <t>Use the CPPE to recommend practices that address the resource concerns:</t>
  </si>
  <si>
    <t>Conservation Practice Selection Tool</t>
  </si>
  <si>
    <t>Fourth Resource Concern</t>
  </si>
  <si>
    <t>Fifth Resource Concern</t>
  </si>
  <si>
    <t>Sixth Resource Concern</t>
  </si>
  <si>
    <t>Seventh Resource Concern</t>
  </si>
  <si>
    <t>Eigth Resource Concern</t>
  </si>
  <si>
    <t>Nineth Resource Concern</t>
  </si>
  <si>
    <t>Tenth Resource Concern</t>
  </si>
  <si>
    <t>Practices</t>
  </si>
  <si>
    <t>Sort, eliminate duplicates</t>
  </si>
  <si>
    <t>HIDE THIS SECTION</t>
  </si>
  <si>
    <t>Negetative Effects of RMS Option Practices</t>
  </si>
  <si>
    <t>Landuses</t>
  </si>
  <si>
    <t>Crop</t>
  </si>
  <si>
    <t>Forest</t>
  </si>
  <si>
    <t>Range</t>
  </si>
  <si>
    <t>Pasture</t>
  </si>
  <si>
    <t>Protected</t>
  </si>
  <si>
    <t>Farmstead</t>
  </si>
  <si>
    <t>Developed Land</t>
  </si>
  <si>
    <t>Water</t>
  </si>
  <si>
    <t>Other</t>
  </si>
  <si>
    <t>Associated Ag. Land</t>
  </si>
  <si>
    <t>Land use</t>
  </si>
  <si>
    <t>Land use definitions</t>
  </si>
  <si>
    <t>Land used primarily for the production and harvest of annual or perennial field, forage, food, fiber, horticultural, orchards, vineyards and/or energy crops.</t>
  </si>
  <si>
    <t>Land on which the primary vegetation is tree cover (climax, natural or introduced plant community) and use is primarily for production of wood products and/or non-timber forest products.</t>
  </si>
  <si>
    <t>Land used primarily for the production of grazing animals. Includes native plant communities and those seeded to native or introduced species, or naturalized by introduced species, that are ecologically managed using range management principles.</t>
  </si>
  <si>
    <t>Lands composed of introduced or domesticated native forage species that is used primarily for the production of livestock. They receive periodic renovation and/or cultural treatments, such as tillage, fertilization, mowing, weed control, and may be irrigated. They are not in rotation with crops.</t>
  </si>
  <si>
    <t>Land used for facilities and supporting infrastructure where farming, forestry, animal husbandry and ranching activities are often initiated.  This may include dwellings, equipment storage plus farm input and output storage and handling facilities. Also includes land dedicated to the facilitation and production of high intensity animal agriculture in a containment facility where daily nutritional requirements are obtained from other lands or feed sources.  Land used for dwellings, barns, pens, corrals, or other facilities used in connection with farm and ranch operations.</t>
  </si>
  <si>
    <t>Geographic area whose dominant characteristic is open water/permanent ice or snow. May include intermingled land, including tidal influenced coastal marsh lands.</t>
  </si>
  <si>
    <t>Associated Agriculture Lands</t>
  </si>
  <si>
    <t>Land associated with farms and ranches that are not purposefully managed for food, forage or fiber and are typically associated with nearby production and/or conservation lands.  This could include incidental areas such as: idle center pivot corners, odd areas, ditches and watercourses, riparian areas, field edges, seasonal and permanent wetlands, and other similar areas.</t>
  </si>
  <si>
    <t>Designated Protected Areas</t>
  </si>
  <si>
    <t>Land or water used for the preservation, protection, and observation of the existing resources, archaeological or historical interpretation, resource interpretation, or for aesthetic value. These areas are officially designated by legislation or other authorities. Examples: legislated natural or scenic areas and rural burial plots.</t>
  </si>
  <si>
    <t>Land occupied by buildings and related facilities used for residences, commercial sites, public highways, airports, and open space associated with towns and cities.</t>
  </si>
  <si>
    <t>Land that is barren, sandy, rocky or that is impacted by the extraction of natural resources such as minerals, gravel/sand, coal, shale, rock, oil or natural gas.</t>
  </si>
  <si>
    <t>Landuse:</t>
  </si>
  <si>
    <t xml:space="preserve">Enter the CPPE minimum acceptable "effect" value (1-5): </t>
  </si>
  <si>
    <t>This program assists the planner by identifying conservation practices that have a substantial positive effect on decreasing resource problems and lists potential negative effects of those practices.  The program has several "worksheets", begin with the "Select Concerns" tab.</t>
  </si>
  <si>
    <t>Place an "x" in the row next to one or more Resource Problems and press the ENTER KEY.  Use the Arrow Key or Mouse to move around in the spreadsheet.</t>
  </si>
  <si>
    <t>After entering the last "x", press the ENTER KEY, then press the "Select Practices" button.  The program will recommend all the practices that will "solve" the identified resource problems.  Place an "x" next  to the practices to be included in planning, press the ENTER key and then press the "Sort Practices" button.  The practices you selected will appear at the top of the list along with their potential negative effects.  See the "Results" tab for the matrix of conservation effects.</t>
  </si>
  <si>
    <t>3) Edit the approved landuses for each practice (see "LandUse" tab)</t>
  </si>
  <si>
    <t xml:space="preserve">   Copy  CPPE Resource Concern row to the "Select Concerns" column (use copy transpose function)</t>
  </si>
  <si>
    <t>Do not Erase!</t>
  </si>
  <si>
    <t xml:space="preserve">  Date:</t>
  </si>
  <si>
    <t>To use the program identify the planner, location and add comments is needed.  Place an "x" in the row next to the land use and press ENTER key.</t>
  </si>
  <si>
    <t>The input and results may be printed for future reference or the program re-run by pressing the "Clear Program" button.</t>
  </si>
  <si>
    <t>* Copy and edit this marix to match on-site effects and conditions</t>
  </si>
  <si>
    <t>Mobile on-farm, ranching, forestry or field operations are using energy inefficiently.</t>
  </si>
  <si>
    <t>Detachment and transport of soil particles caused by rainfall, melting snow, or irrigation.</t>
  </si>
  <si>
    <t>Wind Erosion</t>
  </si>
  <si>
    <t>Detachment and transport of soil particles caused by wind.</t>
  </si>
  <si>
    <t>Ephemeral Gully Erosion</t>
  </si>
  <si>
    <t>Soil erosion that results in small gullies in the same flow area that can be obscured by tillage.</t>
  </si>
  <si>
    <t>Gullies created by runoff that can enlarge a channel progressively by head cutting and/or lateral widening.</t>
  </si>
  <si>
    <t>Erosion resulting from poor land management practices, storm events, wave action, rain, ice, wind, runoff, loss of vegetation, hydrologic dynamics, stream isolation from floodplains, and/or other disturbed/altered geomorphological processes.</t>
  </si>
  <si>
    <t>Management-induced soil compaction at any level throughout the soil profile resulting in reduced plant productivity, biological activity, infiltration and aeration.</t>
  </si>
  <si>
    <t>Management-induced depletion of any or all pools of soil organic matter resulting in limited soil function and processes that support plant productivity, biological activity and water and nutrient cycling.</t>
  </si>
  <si>
    <t>Management-induced degradation of water stable soil aggregates resulting in destabilized soil carbon; surface crusting; reduced water infiltration, water holding capacity, and aeration; depressed resilience to extreme weather; increased ponding and flooding; increased soil erosion and plant stress; and reduced habitat and soil biological activity.</t>
  </si>
  <si>
    <t>Water covering the land surface, along with saturated conditions below the surface, degrades natural resources, or restricts capability of land to support its intended use.</t>
  </si>
  <si>
    <t>Seeps</t>
  </si>
  <si>
    <t>Sub-surface saturated flows that percolates slowly to the surface, degrades water resources, or restricts capability of land to support its intended use.</t>
  </si>
  <si>
    <t>Wind-blown snow accumulates around and over surface structures, which restricts access to humans or animals; or wind removes snow from desired location where it can be used to accumulate water.</t>
  </si>
  <si>
    <t>Water from collected precipitation runoff, ponds, lakes, surface watercourses and reservoirs is used at a rate that is detrimental to ecological functions or other identified uses and threatens sustained availability of surface water.</t>
  </si>
  <si>
    <t>Underground water is used at a rate greater than aquifer recharge.</t>
  </si>
  <si>
    <t>Natural precipitation is not optimally managed to support desired land use goals or ecological processes.</t>
  </si>
  <si>
    <t>Irrigation water is not stored, delivered, scheduled and/or applied efficiently.</t>
  </si>
  <si>
    <t>Nutrients (organic and inorganic) stored, concentrated, or applied are transported to receiving surface waters in quantities that degrade water quality and limit its use for intended purposes.</t>
  </si>
  <si>
    <t>Offsite transport of sediment to surface water degrades water quality and limits use for intended purposes.</t>
  </si>
  <si>
    <t>Elevated water temperature</t>
  </si>
  <si>
    <t>Surface water temperatures exceed State/Federal standards in downstream receiving waters which limits its use for intended purposes.</t>
  </si>
  <si>
    <t>Direct emissions of particulate matter – dust and smoke – as well as the formation of fine particulate matter in the atmosphere from other agricultural emissions – ammonia, oxides of nitrogen, and volatile organic compounds – can cause multiple negative environmental impacts.</t>
  </si>
  <si>
    <t>Emissions of methane, nitrous oxide, and carbon dioxide increase atmospheric concentrations of greenhouse gases.</t>
  </si>
  <si>
    <t>Emissions of ozone precursors – oxides of nitrogen and volatile organic compounds – result in formation of ground-level ozone, which can have negative impacts to human, plant, and animal health.</t>
  </si>
  <si>
    <t>Emissions of odorous compounds – volatile organic compounds, ammonia, and odorous sulfur compounds – can cause nuisance conditions.</t>
  </si>
  <si>
    <t>Emissions of airborne reactive nitrogen – ammonia and oxides of nitrogen – can negatively impact atmospheric chemistry, cause unwanted fertilization via deposition in sensitive ecosystems, and degrade regional visibility.</t>
  </si>
  <si>
    <t>The kinds and amounts of plant biomass create wildfire hazards that pose risks to human safety, structures, plants, animals, and air resources.</t>
  </si>
  <si>
    <t>Quantity, quality or connectivity of food, cover, space, shelter and/or water is inadequate to meet requirements of identified terrestrial wildlife or invertebrate species.</t>
  </si>
  <si>
    <t>Habitat requirements of identified fish and other organisms are inadequate.</t>
  </si>
  <si>
    <t>Livestock lack adequate shelter from climatic conditions to meet basic needs.</t>
  </si>
  <si>
    <t>Stationary equipment or facilities are using energy inefficiently.</t>
  </si>
  <si>
    <t xml:space="preserve">Subsidence </t>
  </si>
  <si>
    <t xml:space="preserve">Compaction </t>
  </si>
  <si>
    <t>Drifted Snow</t>
  </si>
  <si>
    <t>Resource Concern Description</t>
  </si>
  <si>
    <t>Objective</t>
  </si>
  <si>
    <t>Reduce sheet and rill erosion.</t>
  </si>
  <si>
    <t xml:space="preserve">Reduce wind erosion. </t>
  </si>
  <si>
    <t>Control the formation of ephemeral gullies.</t>
  </si>
  <si>
    <t>Stabilize an actively eroding gully.</t>
  </si>
  <si>
    <t>Restore the stability of eroding banks.</t>
  </si>
  <si>
    <t>Loss of volume and depth of organic soils due to oxidation caused by above normal microbial activity resulting from excessive water drainage, soil disturbance, or extended drought. This excludes karst sinkholes and issues, or depressions caused by underground activities. This resource concern is only applicable when the soil is a histosol.</t>
  </si>
  <si>
    <t>Reduce potential for subsidence to occur and treat existing subsidence.</t>
  </si>
  <si>
    <t>Reduce soil compaction.</t>
  </si>
  <si>
    <t>Maintain, increase and/or improve soil organic matter.</t>
  </si>
  <si>
    <t>Concentration of salts leading to salinity and/or sodicity reducing productivity or limiting 
desired use, or concentrations of other chemicals impacting productivity, populations of 
beneficial organisms or limitingdesired use.</t>
  </si>
  <si>
    <t>Reduce concentration of salts or other chemicals in the soil.</t>
  </si>
  <si>
    <t>Quantity, quality, diversity or connectivity of food, cover, space, shelter and/or water is inadequate to meet requirements of beneficial soil organisms.</t>
  </si>
  <si>
    <t>Improve habitat for beneficial soil organisms.</t>
  </si>
  <si>
    <t>Improve aggregate stability.</t>
  </si>
  <si>
    <t>Reduce the risk of natural resource degradation, or limitation to land use caused by flooding or ponding.</t>
  </si>
  <si>
    <t>Ground water or a perched water table causing saturated conditions near the surface degrades water resources or restricts capability of land to support its intended use.</t>
  </si>
  <si>
    <t>Reduce the risk of natural resource degradation or limitation to land use caused by a seasonal high water table.</t>
  </si>
  <si>
    <t>Reduce the risk of natural resource degradation, or limitation to land use caused by a seep.</t>
  </si>
  <si>
    <t>Control where snow drifts accumulate.</t>
  </si>
  <si>
    <t>Manage natural precipitation more efficiently.</t>
  </si>
  <si>
    <t>Reduce surface water depletion.</t>
  </si>
  <si>
    <t>Reduce the risk of natural resource degradation, or limitation to land use caused by ground water depletion.</t>
  </si>
  <si>
    <t>Manage irrigation water efficiently.</t>
  </si>
  <si>
    <t>Reduce transport of nutrients to surface water.</t>
  </si>
  <si>
    <t>Nutrients (organic and inorganic) stored, concentrated, or applied are transported to ground waters in quantities that degrade water quality and limit its use for intended purposes.</t>
  </si>
  <si>
    <t>Reduce transport of nutrients to ground water.</t>
  </si>
  <si>
    <t>Pathogens, pharmaceuticals, leachate and chemicals from manure, biosolids or compost transported to receiving waters in quantities that degrade water quality and limit uses.</t>
  </si>
  <si>
    <t>Reduce transport of pathogens, pharmaceuticals, leachate and polluting chemicals from manure, biosolids, or compost to surface water.</t>
  </si>
  <si>
    <t>Pathogens, pharmaceuticals, leachate and chemicals from manure, biosolids or compost transported to ground waters in quantities that degrade water quality and limit uses.</t>
  </si>
  <si>
    <t>Reduce transport of pathogens, pharmaceuticals, leachate and polluting chemicals from manure, biosolids, or compost to ground water.</t>
  </si>
  <si>
    <t>Limit sediment loss from site to surface waters.</t>
  </si>
  <si>
    <t>Pesticides are lost from their application area and transported to surface water sources in quantities that degrade water quality and limit its use for intended purposes.</t>
  </si>
  <si>
    <t>Reduce hazardous pesticide losses from application areas that can be transported to surface water sources.</t>
  </si>
  <si>
    <t>Pesticide loses from the application area are transported to ground water sources in quantities that degrade water quality and limit its use for intended purposes.</t>
  </si>
  <si>
    <t>Reduce hazardous pesticide losses from application areas that can be transported to ground water sources.</t>
  </si>
  <si>
    <t>Petroleum, heavy metals, and other chemical pollutantsfor on-farm use are lost from areas of concentration (handling, storage, or processing facilities and areas) to receiving surface waters in quantities that degrade water quality and limits its use for intended purposes. This resource concern does not cover pathogens/manure, sediment (although sediment contaminated with petroleum, heavy metals, or other chemical pollutants would be covered), nor naturally occurring salts.</t>
  </si>
  <si>
    <t>Reduce losses from facilities for handling, storing, or processing of petroleum, heavy metals, and other chemical pollutants to surface water.</t>
  </si>
  <si>
    <t>Petroleum, heavy metals, and other chemical pollutantsfor on-farm use are lost from areas of concentration (handling, storage, or processing facilities and areas) to receiving ground water in quantities that degrade water quality and limit its use for intended purposes. This resource concern does not cover pathogens/manure, sediment (although sediment contaminated with petroleum, heavy metals, or other chemical pollutants would be covered), nor naturally occurring salts.</t>
  </si>
  <si>
    <t>Reduce losses from facilities for handling, storing, or processing of petroleum, heavy metals, and other chemical pollutants to ground water.</t>
  </si>
  <si>
    <t>Irrigation or rainfall runoff transports salts to receiving surface waters in quantities that degrade water quality and limit use for intended purposes.</t>
  </si>
  <si>
    <t>Limit transfer of salts from site to receiving surface waters.</t>
  </si>
  <si>
    <t>Irrigation or rainfall infiltration transport salts to ground water in quantities that degrade aquifer water quality and limit intended uses.</t>
  </si>
  <si>
    <t>Limit loss of salts from site to ground water.</t>
  </si>
  <si>
    <t>Lower stream water temperature and/or prevent additional water temperature increases in downstream receiving waters.</t>
  </si>
  <si>
    <t>Emissions of PM and PM precursors from agricultural activities do not excessively contribute to negative impacts to human, plant, or animal health; do not excessively contribute to regional visibility restriction, unwanted chemical droplet drift, and unwanted deposition on surfaces; and do not result in safety or nuisance visibility restrictions.</t>
  </si>
  <si>
    <t>Emissions of nitrous oxide from nitrogen fertilizer, methane and nitrous oxide from confinement-based animal production, and loss of carbon from soils and biomass do not excessively contribute to increased atmospheric concentrations of greenhouse gases.</t>
  </si>
  <si>
    <t>Emissions of ozone precursors from agricultural activities do not excessively contribute to negative impacts to human, plant, or animal health.</t>
  </si>
  <si>
    <t xml:space="preserve"> Emissions of volatile organic compounds, ammonia, and odorous sulfur compounds from agricultural activities do not excessively contribute to negative odor impacts.</t>
  </si>
  <si>
    <t>Emissions of airborne reactive nitrogen from agricultural activities do not excessively contribute to negative atmospheric and/or ecosystem impacts.</t>
  </si>
  <si>
    <t>Excessive pest damage to plants including that from undesired plants, diseases, animals, soil borne pathogens, and nematodes. This concern addresses invasive plant, animal and insect species.</t>
  </si>
  <si>
    <t>Reduce plant pest pressure.</t>
  </si>
  <si>
    <t>Improper fertility, management or plants not adapted to site negatively impact plant productivity, vigor and/or quality.</t>
  </si>
  <si>
    <t>Improve poor plant productivity and health.</t>
  </si>
  <si>
    <t>Plant communities have insufficient composition and structure to achieve ecological functions and management objectives. This resource concern includes degradation of wetland habitat, targeted ecosystems, or unique plant communities.</t>
  </si>
  <si>
    <t>Improve plantstructure and composition.</t>
  </si>
  <si>
    <t>Reduce biomass accumulation and the risk of wildfire hazard.</t>
  </si>
  <si>
    <t>Feed and Forage quality or quantity is inadequate for nutritional needs and production goals of the kinds and classes of livestock.</t>
  </si>
  <si>
    <t>Balance the quantity and quality of feed and forage to meet livestock needs and reduce negative impacts to other resources.</t>
  </si>
  <si>
    <t>Supply adequate shelter to meet grazing livestock needs.</t>
  </si>
  <si>
    <t>Quantity and quality of drinking water are insufficient to meet basic needsfor the kind and class of livestock and improper distribution negatively impacts other resources.</t>
  </si>
  <si>
    <t>Supply adequate quantity and quality of water to meet basic livestock needs and assure proper distribution to reduce negative impacts to other resources.</t>
  </si>
  <si>
    <t>Improve quantity and quality of habitat to meet requirements of identified terrestrial wildlife or invertebrate species.</t>
  </si>
  <si>
    <t>Provide water that is sufficient in quality and extent to meet target species or guild habitat requirements, remove barriers to enable aquatic species movement and improve associated riparian habitat to meet target species or guild habitat requirements.</t>
  </si>
  <si>
    <t>Improve energy efficiency of stationary equipment and facilities to reduce energy use.</t>
  </si>
  <si>
    <t>Improve energy efficiency of mobile farming, ranching, forestry practices and field operations to reduce energy use.</t>
  </si>
  <si>
    <t>https://directives.sc.egov.usda.gov/OpenNonWebContent.aspx?content=44299.wba</t>
  </si>
  <si>
    <t>Sheet and Rill Erosion</t>
  </si>
  <si>
    <t>Classic Gully Erosion</t>
  </si>
  <si>
    <t>Bank Erosion from Streams, Shorelines or Water Conveyance Channels</t>
  </si>
  <si>
    <t>Organic Matter Depletion</t>
  </si>
  <si>
    <t>Concentration of Salts or other Chemicals</t>
  </si>
  <si>
    <t>Soil Organism Habitat Loss or Degradation</t>
  </si>
  <si>
    <t>Aggregate Instability</t>
  </si>
  <si>
    <t xml:space="preserve">Ponding and Flooding </t>
  </si>
  <si>
    <t xml:space="preserve">Seasonal High Water Table </t>
  </si>
  <si>
    <t xml:space="preserve">Naturally Available Moisture Use </t>
  </si>
  <si>
    <t>Surface Water Depletion</t>
  </si>
  <si>
    <t>Groundwater Depletion</t>
  </si>
  <si>
    <t>Inefficient Irrigation Water Use</t>
  </si>
  <si>
    <t xml:space="preserve">Nutrients Transported to Surface Water </t>
  </si>
  <si>
    <t xml:space="preserve">Nutrients Transported to Groundwater </t>
  </si>
  <si>
    <t xml:space="preserve">Pathogens and Chemicals from Manure, Bio-solids or Compost Applications Tranported to Surface Water </t>
  </si>
  <si>
    <t xml:space="preserve">Pathogens and Chemicals from Manure, Bio-solids or Compost Applications Tranported to Groundwater </t>
  </si>
  <si>
    <t>Sediment Transported to Surface Water</t>
  </si>
  <si>
    <t>Pesticides Transported to Surface Water</t>
  </si>
  <si>
    <t>Pesticides Transported to Groundwater</t>
  </si>
  <si>
    <t>Petroleum, Heavy Metals and Other Pollutants Transported to Surface Water</t>
  </si>
  <si>
    <t>Petroleum, Heavy Metals and Other Pollutants Transported to Groundwater</t>
  </si>
  <si>
    <t>Salts Transported to Surface Water</t>
  </si>
  <si>
    <t>Salts Transported to Groundwater</t>
  </si>
  <si>
    <t>Emissions of Particulate Matter (PM) and PM Precursors</t>
  </si>
  <si>
    <t xml:space="preserve">Emissions of Greenhouse Gasses - GHGs </t>
  </si>
  <si>
    <t>Emissions of Ozone Precursors</t>
  </si>
  <si>
    <t>Objectionable Odor</t>
  </si>
  <si>
    <t>Emissions of Airborne Reactive Nitrogen</t>
  </si>
  <si>
    <t xml:space="preserve">Plant Pest Pressure </t>
  </si>
  <si>
    <t>Plant Productivity and Health</t>
  </si>
  <si>
    <t>Plant Structure and Composition</t>
  </si>
  <si>
    <t>Wildfire Hazard from Biomass Accumulation</t>
  </si>
  <si>
    <t>Feed and Forage Imbalance</t>
  </si>
  <si>
    <t>Inadequate Livestock Shelter</t>
  </si>
  <si>
    <t>Inadequate Livestock Water Quantity, Quality and Distribution</t>
  </si>
  <si>
    <t>Terrestrial Habitat for Wildlife and Invertebrates</t>
  </si>
  <si>
    <t>Aquatic Habitat for Fish and other Organisms</t>
  </si>
  <si>
    <t>Energy Efficiency of Equipment and Facilities</t>
  </si>
  <si>
    <t>420 - Wildlife Habitat Planting</t>
  </si>
  <si>
    <t>604 - Saturated Buffer</t>
  </si>
  <si>
    <t xml:space="preserve">472 - Access Control </t>
  </si>
  <si>
    <t xml:space="preserve">560 - Access Road </t>
  </si>
  <si>
    <t>309 - Agrichemical Handling Facility</t>
  </si>
  <si>
    <t>371 - Air Filtration and Scrubbing</t>
  </si>
  <si>
    <t>311 - Alley Cropping</t>
  </si>
  <si>
    <t>333 - Amending Soil Properties with Gypsum Products</t>
  </si>
  <si>
    <t>591 - Amendments for Treatment of Agricultural Waste</t>
  </si>
  <si>
    <t>366 - Anaerobic Digester</t>
  </si>
  <si>
    <t>316 - Animal Mortality Facility</t>
  </si>
  <si>
    <t>450 - Anionic Polyacrylamide (PAM) Erosion Control</t>
  </si>
  <si>
    <t>397 - Aquaculture Ponds</t>
  </si>
  <si>
    <t xml:space="preserve">396 - Aquatic Organism Passage </t>
  </si>
  <si>
    <t>400 - Bivalve Aquaculture Gear and Biofouling Control</t>
  </si>
  <si>
    <t>314 - Brush Management</t>
  </si>
  <si>
    <t>672 - Energy Efficient Building Envelope</t>
  </si>
  <si>
    <t>584 - Channel Bed Stabilization</t>
  </si>
  <si>
    <t>326 - Clearing &amp; Snagging</t>
  </si>
  <si>
    <t>372 - Combustion System Improvement</t>
  </si>
  <si>
    <t>317 - Composting Facility</t>
  </si>
  <si>
    <t>327 - Conservation Cover</t>
  </si>
  <si>
    <t>328 - Conservation Crop Rotation</t>
  </si>
  <si>
    <t>656 - Constructed Wetland</t>
  </si>
  <si>
    <t>332 - Contour Buffer Strips</t>
  </si>
  <si>
    <t>330 - Contour Farming</t>
  </si>
  <si>
    <t>331 - Contour Orchard and Other Perennial Crops</t>
  </si>
  <si>
    <t>334 - Controlled Traffic Farming</t>
  </si>
  <si>
    <t>340 - Cover Crop</t>
  </si>
  <si>
    <t>342 - Critical Area Planting</t>
  </si>
  <si>
    <t>588 - Cross Wind Ridges</t>
  </si>
  <si>
    <t>589C - Cross Wind Trap Strips</t>
  </si>
  <si>
    <t>402 - Dam</t>
  </si>
  <si>
    <t>348 - Dam, Diversion</t>
  </si>
  <si>
    <t>324 - Deep Tillage</t>
  </si>
  <si>
    <t>605 - Denitrifying Bioreactor</t>
  </si>
  <si>
    <t>356 - Dike</t>
  </si>
  <si>
    <t>362 - Diversion</t>
  </si>
  <si>
    <t>554 - Drainage Water Management</t>
  </si>
  <si>
    <t>432 - Dry Hydrant</t>
  </si>
  <si>
    <t>375 - Dust Management for Pen Surfaces</t>
  </si>
  <si>
    <t>373 - Dust Control on Unpaved Roads and Surfaces</t>
  </si>
  <si>
    <t>647 - Early Successional Habitat Development/Mgt.</t>
  </si>
  <si>
    <t>368 - Emergency Animal Mortality Management</t>
  </si>
  <si>
    <t>374 - Energy Efficient Agricultural Operation</t>
  </si>
  <si>
    <t>592 - Feed Management</t>
  </si>
  <si>
    <t>382 - Fence</t>
  </si>
  <si>
    <t>386 - Field Border</t>
  </si>
  <si>
    <t>376 - Field Operations Emissions Reduction</t>
  </si>
  <si>
    <t>393 - Filter Strip</t>
  </si>
  <si>
    <t>394 - Firebreak</t>
  </si>
  <si>
    <t>398 - Fish Raceway or Tank</t>
  </si>
  <si>
    <t>399 - Fishpond Management</t>
  </si>
  <si>
    <t>512 - Pasture and Hay Planting</t>
  </si>
  <si>
    <t>511 - Forage Harvest Management</t>
  </si>
  <si>
    <t>666 - Forest Stand Improvement</t>
  </si>
  <si>
    <t>655 - Forest Trails and Landings</t>
  </si>
  <si>
    <t>383 - Fuel Break</t>
  </si>
  <si>
    <t>410 - Grade Stabilization Structure</t>
  </si>
  <si>
    <t>412 - Grassed Waterway</t>
  </si>
  <si>
    <t>548 - Grazing Land Mechanical Treatment</t>
  </si>
  <si>
    <t>355 - Groundwater Testing</t>
  </si>
  <si>
    <t>561 - Heavy Use Area Protection</t>
  </si>
  <si>
    <t>422 - Hedgerow Planting</t>
  </si>
  <si>
    <t>315 - Herbaceous Weed Treatment</t>
  </si>
  <si>
    <t>603 - Herbaceous Wind Barriers</t>
  </si>
  <si>
    <t>325 - High Tunnel System</t>
  </si>
  <si>
    <t>423 - Hillside Ditch</t>
  </si>
  <si>
    <t>595 - Pest Management Conservation System</t>
  </si>
  <si>
    <t>320 - Irrigation Canal or Lateral</t>
  </si>
  <si>
    <t>428 - Irrigation Ditch Lining</t>
  </si>
  <si>
    <t>388 - Irrigation Field Ditch</t>
  </si>
  <si>
    <t>464 - Irrigation Land Leveling</t>
  </si>
  <si>
    <t>430 - Irrigation Pipeline</t>
  </si>
  <si>
    <t>436 - Irrigation Reservoir</t>
  </si>
  <si>
    <t>441 - Irrigation System, Microirrigation</t>
  </si>
  <si>
    <t>443 - Irrigation System, Surface &amp; Subsurface</t>
  </si>
  <si>
    <t>447 - Irrigation and Drainage Tailwater Recovery</t>
  </si>
  <si>
    <t>449 - Irrigation Water Management</t>
  </si>
  <si>
    <t>527 - Sinkhole Treatment</t>
  </si>
  <si>
    <t>460 - Land Clearing</t>
  </si>
  <si>
    <t>543 - Land Reclamation, Abandoned Mined Land</t>
  </si>
  <si>
    <t>544 - Land Reclamation, Currently Mined Land</t>
  </si>
  <si>
    <t>453 - Land Reclamation, Landslide Treatment</t>
  </si>
  <si>
    <t>455 - Land Reclamation, Toxic Discharge Control</t>
  </si>
  <si>
    <t>670 - Energy Efficient Lighting System</t>
  </si>
  <si>
    <t>468 - Lined Waterway or Outlet</t>
  </si>
  <si>
    <t>516 - Livestock Pipeline</t>
  </si>
  <si>
    <t>576 - Livestock Shelter Structure</t>
  </si>
  <si>
    <t>457 - Mine Shaft &amp; Adit Closing</t>
  </si>
  <si>
    <t>353 - Monitoring Well</t>
  </si>
  <si>
    <t>484 - Mulching</t>
  </si>
  <si>
    <t>379 - Multi-Story Cropping</t>
  </si>
  <si>
    <t>590 - Nutrient Management</t>
  </si>
  <si>
    <t>500 - Obstruction Removal</t>
  </si>
  <si>
    <t>319 - On-Farm Secondary Containment Facility</t>
  </si>
  <si>
    <t>582 - Open Channel</t>
  </si>
  <si>
    <t>378 - Pond</t>
  </si>
  <si>
    <t>522 - Pond Sealing or Lining, Concrete</t>
  </si>
  <si>
    <t>520 - Pond Sealing or Lining, Compacted Soil Treatment</t>
  </si>
  <si>
    <t>521A - Pond Sealing or Lining, Flexible Membrane</t>
  </si>
  <si>
    <t>462 - Precision Land Forming and Smoothing</t>
  </si>
  <si>
    <t>338 - Prescribed Burning</t>
  </si>
  <si>
    <t>528 - Prescribed Grazing</t>
  </si>
  <si>
    <t>533 - Pumping Plant</t>
  </si>
  <si>
    <t>550 - Range Planting</t>
  </si>
  <si>
    <t>562 - Recreation Area Improvement</t>
  </si>
  <si>
    <t>566 - Recreation Land Improvement and Protection</t>
  </si>
  <si>
    <t>329 - Residue and Tillage Management, No Till</t>
  </si>
  <si>
    <t>345 - Residue and Tillage Management, Reduced Till</t>
  </si>
  <si>
    <t>643 - Restoration and Management of Rare or Declining Habitats</t>
  </si>
  <si>
    <t>391 - Riparian Forest Buffer</t>
  </si>
  <si>
    <t>390 - Riparian Herbaceous Cover</t>
  </si>
  <si>
    <t>654 - Road/Trail/Landing Closure and Treatment</t>
  </si>
  <si>
    <t>555 - Rock Wall Terrace</t>
  </si>
  <si>
    <t>558 - Roof Runoff Structure</t>
  </si>
  <si>
    <t>367 - Roofs and Covers</t>
  </si>
  <si>
    <t>557 - Row Arrangement</t>
  </si>
  <si>
    <t>610 - Salinity and Sodic Soil Management</t>
  </si>
  <si>
    <t>350 - Sediment Basin</t>
  </si>
  <si>
    <t>646 - Shallow Water Development and Management</t>
  </si>
  <si>
    <t>318 - Short Term Storage of Animal Waste and Byproducts</t>
  </si>
  <si>
    <t>381 - Silvopasture</t>
  </si>
  <si>
    <t>572 - Spoil Disposal</t>
  </si>
  <si>
    <t>574 - Spring Development</t>
  </si>
  <si>
    <t>442 - Sprinkler System</t>
  </si>
  <si>
    <t>570 - Stormwater Runoff Control</t>
  </si>
  <si>
    <t>578 - Stream Crossing</t>
  </si>
  <si>
    <t>395 - Stream Habitat Improvement and Management</t>
  </si>
  <si>
    <t>580 - Streambank and Shoreline Protection</t>
  </si>
  <si>
    <t>585 - Stripcropping</t>
  </si>
  <si>
    <t>587 - Structure for Water Control</t>
  </si>
  <si>
    <t>649 - Structures for Wildlife</t>
  </si>
  <si>
    <t>606 - Subsurface Drain</t>
  </si>
  <si>
    <t>607 - Surface Drainage, Field Ditch</t>
  </si>
  <si>
    <t>608 - Surface Drainage, Main or Lateral</t>
  </si>
  <si>
    <t>609 - Surface Roughening</t>
  </si>
  <si>
    <t>600 - Terrace</t>
  </si>
  <si>
    <t>575 - Trails and Walkways</t>
  </si>
  <si>
    <t>612 - Tree/Shrub Establishment</t>
  </si>
  <si>
    <t>660 - Tree/Shrub Pruning</t>
  </si>
  <si>
    <t>490 - Tree/Shrub Site Preparation</t>
  </si>
  <si>
    <t>620 - Underground Outlet</t>
  </si>
  <si>
    <t>645 - Upland Wildlife Habitat Management</t>
  </si>
  <si>
    <t xml:space="preserve">635 - Vegetated Treatment Area </t>
  </si>
  <si>
    <t>601 - Vegetative Barrier</t>
  </si>
  <si>
    <t>630 - Vertical Drain</t>
  </si>
  <si>
    <t>360 - Waste Facility Closure</t>
  </si>
  <si>
    <t>633 - Waste Recycling</t>
  </si>
  <si>
    <t>632 - Waste Separation Facility (no)</t>
  </si>
  <si>
    <t>313 - Waste Storage Facility</t>
  </si>
  <si>
    <t>634 - Waste Transfer</t>
  </si>
  <si>
    <t>629 - Waste Treatment</t>
  </si>
  <si>
    <t>359 - Waste Treatment Lagoon</t>
  </si>
  <si>
    <t>638 - Water and Sediment Control Basin</t>
  </si>
  <si>
    <t>636 - Water Harvesting Catchment</t>
  </si>
  <si>
    <t>642 - Water Well</t>
  </si>
  <si>
    <t>614 - Watering Facility</t>
  </si>
  <si>
    <t>640 - Waterspreading</t>
  </si>
  <si>
    <t>351 - Well Decommissioning</t>
  </si>
  <si>
    <t>658 - Wetland Creation</t>
  </si>
  <si>
    <t>659 - Wetland Enhancement</t>
  </si>
  <si>
    <t>657 - Wetland Restoration</t>
  </si>
  <si>
    <t>644 - Wetland Wildlife Habitat Management</t>
  </si>
  <si>
    <t>380 - Windbreak/Shelterbelt Establishment and Renovation</t>
  </si>
  <si>
    <t>384 - Woody Residue Treatment</t>
  </si>
  <si>
    <r>
      <t>State</t>
    </r>
    <r>
      <rPr>
        <b/>
        <sz val="11"/>
        <rFont val="Times New Roman"/>
        <family val="1"/>
      </rPr>
      <t xml:space="preserve"> Conservation Practices Land Use (State approved practices in State CPPE) </t>
    </r>
    <r>
      <rPr>
        <b/>
        <sz val="11"/>
        <color rgb="FFFF0000"/>
        <rFont val="Times New Roman"/>
        <family val="1"/>
      </rPr>
      <t>DO NOT EDIT</t>
    </r>
  </si>
  <si>
    <r>
      <t>National</t>
    </r>
    <r>
      <rPr>
        <b/>
        <sz val="11"/>
        <rFont val="Times New Roman"/>
        <family val="1"/>
      </rPr>
      <t xml:space="preserve"> Conservation Practices Land Use</t>
    </r>
  </si>
  <si>
    <r>
      <t>Select the "</t>
    </r>
    <r>
      <rPr>
        <b/>
        <sz val="10"/>
        <color rgb="FFCC3300"/>
        <rFont val="Times New Roman"/>
        <family val="1"/>
      </rPr>
      <t>Run</t>
    </r>
    <r>
      <rPr>
        <sz val="10"/>
        <rFont val="Times New Roman"/>
        <family val="1"/>
      </rPr>
      <t>" button to view recommended practices for each resource concern (equal to or greater than the minimum acceptable value)</t>
    </r>
  </si>
  <si>
    <r>
      <t>Place an "</t>
    </r>
    <r>
      <rPr>
        <b/>
        <sz val="10"/>
        <color rgb="FFCC3300"/>
        <rFont val="Times New Roman"/>
        <family val="1"/>
      </rPr>
      <t>x</t>
    </r>
    <r>
      <rPr>
        <sz val="10"/>
        <rFont val="Times New Roman"/>
        <family val="1"/>
      </rPr>
      <t>" to the left of the practice that may be included in the conservation plan.</t>
    </r>
  </si>
  <si>
    <r>
      <t>Select the "</t>
    </r>
    <r>
      <rPr>
        <b/>
        <sz val="10"/>
        <color rgb="FFCC3300"/>
        <rFont val="Times New Roman"/>
        <family val="1"/>
      </rPr>
      <t>Sort</t>
    </r>
    <r>
      <rPr>
        <sz val="10"/>
        <rFont val="Times New Roman"/>
        <family val="1"/>
      </rPr>
      <t>" button to list selected practices at top of column, and "</t>
    </r>
    <r>
      <rPr>
        <b/>
        <sz val="10"/>
        <color rgb="FFCC3300"/>
        <rFont val="Times New Roman"/>
        <family val="1"/>
      </rPr>
      <t>Results</t>
    </r>
    <r>
      <rPr>
        <sz val="10"/>
        <rFont val="Times New Roman"/>
        <family val="1"/>
      </rPr>
      <t>" for final report.</t>
    </r>
  </si>
  <si>
    <r>
      <rPr>
        <b/>
        <u/>
        <sz val="10"/>
        <rFont val="Times New Roman"/>
        <family val="1"/>
      </rPr>
      <t>Source:</t>
    </r>
    <r>
      <rPr>
        <sz val="10"/>
        <rFont val="Times New Roman"/>
        <family val="1"/>
      </rPr>
      <t xml:space="preserve"> </t>
    </r>
  </si>
  <si>
    <t>Energy Efficiency of Farming/Ranching Practices and Field Operations</t>
  </si>
  <si>
    <t>All the data in this program came from the CPPE Matrix developed by a state or national headquarters.  For further information, contact Lakeitha Ruffin, WNTSC Regional Economist, USDA-Natural Resources Conservation Service, Portland, Oregon,  503.273.2408 or 971.666.1471.  November 2021.</t>
  </si>
  <si>
    <t>Look under the “General resource Planning” section.  If you have questions about the tool or would like a demonstration please contact Lakeitha Ruffin, Agricultural Economist at the WNTSC in Portland, Oregon 503.273.2408 or 971.666.1471.</t>
  </si>
  <si>
    <t>The RMS Planning Tool is available on the NRCS Economic Tools website</t>
  </si>
  <si>
    <t>Practice Code</t>
  </si>
  <si>
    <t>FY 2023 - Do Not Edit</t>
  </si>
  <si>
    <t>356 - Dike and Levee</t>
  </si>
  <si>
    <t>379 - Forest Farming</t>
  </si>
  <si>
    <t xml:space="preserve">521 - Pond Sealing or Lining - Geomembrane or Geosynthetic Clay Liner    </t>
  </si>
  <si>
    <t>336 - Soil Carbon Amendment</t>
  </si>
  <si>
    <t xml:space="preserve"> - </t>
  </si>
  <si>
    <t>National CPPE -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</si>
</sst>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dd\-mmm\-yy_)"/>
    <numFmt numFmtId="165" formatCode="0_)"/>
    <numFmt numFmtId="166" formatCode="mm/dd/yy"/>
  </numFmts>
  <fonts count="49" x14ac:knownFonts="1">
    <font>
      <sz val="10"/>
      <name val="Times New Roman"/>
      <family val="1"/>
    </font>
    <font>
      <sz val="11"/>
      <color theme="1"/>
      <name val="Calibri"/>
      <family val="2"/>
      <scheme val="minor"/>
    </font>
    <font>
      <sz val="10"/>
      <name val="Arial"/>
      <family val="2"/>
    </font>
    <font>
      <sz val="10"/>
      <name val="Arial"/>
      <family val="2"/>
    </font>
    <font>
      <sz val="10"/>
      <color indexed="12"/>
      <name val="Courier"/>
      <family val="3"/>
    </font>
    <font>
      <b/>
      <sz val="10"/>
      <name val="Times New Roman"/>
      <family val="1"/>
    </font>
    <font>
      <u/>
      <sz val="10"/>
      <name val="Times New Roman"/>
      <family val="1"/>
    </font>
    <font>
      <b/>
      <u/>
      <sz val="10"/>
      <name val="Times New Roman"/>
      <family val="1"/>
    </font>
    <font>
      <i/>
      <sz val="10"/>
      <name val="Times New Roman"/>
      <family val="1"/>
    </font>
    <font>
      <b/>
      <i/>
      <sz val="10"/>
      <color indexed="12"/>
      <name val="Times New Roman"/>
      <family val="1"/>
    </font>
    <font>
      <b/>
      <i/>
      <sz val="10"/>
      <name val="Times New Roman"/>
      <family val="1"/>
    </font>
    <font>
      <b/>
      <sz val="8"/>
      <color indexed="81"/>
      <name val="Tahoma"/>
      <family val="2"/>
    </font>
    <font>
      <b/>
      <sz val="16"/>
      <name val="Times New Roman"/>
      <family val="1"/>
    </font>
    <font>
      <sz val="10"/>
      <name val="Times New Roman"/>
      <family val="1"/>
    </font>
    <font>
      <b/>
      <sz val="14"/>
      <name val="Times New Roman"/>
      <family val="1"/>
    </font>
    <font>
      <b/>
      <sz val="9"/>
      <name val="Times New Roman"/>
      <family val="1"/>
    </font>
    <font>
      <b/>
      <sz val="6"/>
      <name val="Times New Roman"/>
      <family val="1"/>
    </font>
    <font>
      <b/>
      <sz val="20"/>
      <name val="Times New Roman"/>
      <family val="1"/>
    </font>
    <font>
      <sz val="10"/>
      <color indexed="10"/>
      <name val="Times New Roman"/>
      <family val="1"/>
    </font>
    <font>
      <sz val="8"/>
      <name val="Times New Roman"/>
      <family val="1"/>
    </font>
    <font>
      <b/>
      <sz val="10"/>
      <color indexed="8"/>
      <name val="Times New Roman"/>
      <family val="1"/>
    </font>
    <font>
      <u/>
      <sz val="10"/>
      <color indexed="8"/>
      <name val="Times New Roman"/>
      <family val="1"/>
    </font>
    <font>
      <sz val="10"/>
      <color indexed="12"/>
      <name val="Times New Roman"/>
      <family val="1"/>
    </font>
    <font>
      <sz val="10"/>
      <color rgb="FF000000"/>
      <name val="Times New Roman"/>
      <family val="1"/>
    </font>
    <font>
      <b/>
      <sz val="8"/>
      <color rgb="FF000000"/>
      <name val="Times New Roman"/>
      <family val="1"/>
    </font>
    <font>
      <b/>
      <sz val="7"/>
      <color rgb="FF000000"/>
      <name val="Times New Roman"/>
      <family val="1"/>
    </font>
    <font>
      <b/>
      <sz val="9"/>
      <color rgb="FF000000"/>
      <name val="Times New Roman"/>
      <family val="1"/>
    </font>
    <font>
      <sz val="10"/>
      <name val="MS Sans Serif"/>
      <family val="2"/>
    </font>
    <font>
      <sz val="10"/>
      <color theme="0"/>
      <name val="Times New Roman"/>
      <family val="1"/>
    </font>
    <font>
      <b/>
      <sz val="18"/>
      <color rgb="FFFF0000"/>
      <name val="Times New Roman"/>
      <family val="1"/>
    </font>
    <font>
      <sz val="8"/>
      <color indexed="81"/>
      <name val="Tahoma"/>
      <family val="2"/>
    </font>
    <font>
      <b/>
      <sz val="12"/>
      <color rgb="FF000000"/>
      <name val="Times New Roman"/>
      <family val="1"/>
    </font>
    <font>
      <b/>
      <sz val="11"/>
      <name val="Times New Roman"/>
      <family val="1"/>
    </font>
    <font>
      <sz val="10"/>
      <name val="Arial"/>
    </font>
    <font>
      <sz val="11"/>
      <name val="Times New Roman"/>
      <family val="1"/>
    </font>
    <font>
      <u/>
      <sz val="10"/>
      <color indexed="12"/>
      <name val="Arial"/>
      <family val="2"/>
    </font>
    <font>
      <b/>
      <sz val="11"/>
      <color rgb="FFFF0000"/>
      <name val="Times New Roman"/>
      <family val="1"/>
    </font>
    <font>
      <sz val="11"/>
      <color theme="1"/>
      <name val="Times New Roman"/>
      <family val="1"/>
    </font>
    <font>
      <sz val="10"/>
      <color theme="1"/>
      <name val="Times New Roman"/>
      <family val="1"/>
    </font>
    <font>
      <sz val="10"/>
      <color rgb="FF0000FF"/>
      <name val="Times New Roman"/>
      <family val="1"/>
    </font>
    <font>
      <sz val="11"/>
      <color rgb="FF0000FF"/>
      <name val="Times New Roman"/>
      <family val="1"/>
    </font>
    <font>
      <sz val="11"/>
      <color rgb="FFFF0000"/>
      <name val="Times New Roman"/>
      <family val="1"/>
    </font>
    <font>
      <i/>
      <sz val="9"/>
      <name val="Times New Roman"/>
      <family val="1"/>
    </font>
    <font>
      <b/>
      <sz val="14"/>
      <color indexed="10"/>
      <name val="Times New Roman"/>
      <family val="1"/>
    </font>
    <font>
      <sz val="9"/>
      <name val="Times New Roman"/>
      <family val="1"/>
    </font>
    <font>
      <sz val="10"/>
      <color rgb="FFFF0000"/>
      <name val="Times New Roman"/>
      <family val="1"/>
    </font>
    <font>
      <b/>
      <sz val="10"/>
      <color rgb="FF0000FF"/>
      <name val="Times New Roman"/>
      <family val="1"/>
    </font>
    <font>
      <b/>
      <sz val="10"/>
      <color rgb="FFCC3300"/>
      <name val="Times New Roman"/>
      <family val="1"/>
    </font>
    <font>
      <sz val="10"/>
      <color theme="0" tint="-0.249977111117893"/>
      <name val="Times New Roman"/>
      <family val="1"/>
    </font>
  </fonts>
  <fills count="14">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medium">
        <color auto="1"/>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auto="1"/>
      </top>
      <bottom/>
      <diagonal/>
    </border>
    <border>
      <left style="medium">
        <color auto="1"/>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style="thin">
        <color indexed="64"/>
      </bottom>
      <diagonal/>
    </border>
    <border>
      <left/>
      <right/>
      <top style="medium">
        <color auto="1"/>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23"/>
      </bottom>
      <diagonal/>
    </border>
    <border>
      <left style="medium">
        <color indexed="64"/>
      </left>
      <right style="medium">
        <color indexed="23"/>
      </right>
      <top style="medium">
        <color indexed="64"/>
      </top>
      <bottom/>
      <diagonal/>
    </border>
    <border>
      <left/>
      <right style="medium">
        <color indexed="23"/>
      </right>
      <top style="medium">
        <color indexed="64"/>
      </top>
      <bottom/>
      <diagonal/>
    </border>
    <border>
      <left/>
      <right style="medium">
        <color indexed="64"/>
      </right>
      <top style="medium">
        <color indexed="64"/>
      </top>
      <bottom style="medium">
        <color indexed="64"/>
      </bottom>
      <diagonal/>
    </border>
  </borders>
  <cellStyleXfs count="11">
    <xf numFmtId="0" fontId="0" fillId="0" borderId="0"/>
    <xf numFmtId="0" fontId="23" fillId="0" borderId="0"/>
    <xf numFmtId="0" fontId="3" fillId="0" borderId="0"/>
    <xf numFmtId="0" fontId="2" fillId="0" borderId="0"/>
    <xf numFmtId="0" fontId="2" fillId="0" borderId="0"/>
    <xf numFmtId="0" fontId="27" fillId="0" borderId="0"/>
    <xf numFmtId="0" fontId="13" fillId="0" borderId="0"/>
    <xf numFmtId="0" fontId="1" fillId="0" borderId="0"/>
    <xf numFmtId="0" fontId="2" fillId="0" borderId="0"/>
    <xf numFmtId="0" fontId="33" fillId="0" borderId="0"/>
    <xf numFmtId="0" fontId="35" fillId="0" borderId="0" applyNumberFormat="0" applyFill="0" applyBorder="0" applyAlignment="0" applyProtection="0">
      <alignment vertical="top"/>
      <protection locked="0"/>
    </xf>
  </cellStyleXfs>
  <cellXfs count="279">
    <xf numFmtId="0" fontId="0" fillId="0" borderId="0" xfId="0"/>
    <xf numFmtId="0" fontId="0" fillId="0" borderId="0" xfId="0" applyAlignment="1" applyProtection="1">
      <alignment horizontal="left"/>
    </xf>
    <xf numFmtId="165" fontId="0" fillId="0" borderId="0" xfId="0" applyNumberFormat="1" applyProtection="1"/>
    <xf numFmtId="165" fontId="0" fillId="0" borderId="0" xfId="0" applyNumberFormat="1" applyAlignment="1" applyProtection="1">
      <alignment horizontal="left"/>
    </xf>
    <xf numFmtId="7" fontId="0" fillId="0" borderId="0" xfId="0" applyNumberFormat="1" applyProtection="1"/>
    <xf numFmtId="0" fontId="0" fillId="0" borderId="0" xfId="0" applyAlignment="1">
      <alignment horizontal="left"/>
    </xf>
    <xf numFmtId="0" fontId="0" fillId="0" borderId="0" xfId="0" applyAlignment="1">
      <alignment horizontal="right"/>
    </xf>
    <xf numFmtId="165" fontId="0" fillId="0" borderId="0" xfId="0" applyNumberFormat="1" applyAlignment="1" applyProtection="1">
      <alignment horizontal="right"/>
    </xf>
    <xf numFmtId="0" fontId="0" fillId="0" borderId="0" xfId="0" applyAlignment="1" applyProtection="1">
      <alignment horizontal="right"/>
    </xf>
    <xf numFmtId="165" fontId="4" fillId="0" borderId="0" xfId="0" applyNumberFormat="1" applyFont="1" applyAlignment="1" applyProtection="1">
      <alignment horizontal="right"/>
      <protection locked="0"/>
    </xf>
    <xf numFmtId="0" fontId="0" fillId="0" borderId="0" xfId="0" quotePrefix="1" applyAlignment="1">
      <alignment horizontal="left"/>
    </xf>
    <xf numFmtId="0" fontId="0" fillId="0" borderId="0" xfId="0" quotePrefix="1" applyAlignment="1" applyProtection="1">
      <alignment horizontal="left"/>
    </xf>
    <xf numFmtId="165" fontId="0" fillId="0" borderId="0" xfId="0" quotePrefix="1" applyNumberFormat="1" applyAlignment="1" applyProtection="1">
      <alignment horizontal="left"/>
    </xf>
    <xf numFmtId="0" fontId="13" fillId="0" borderId="0" xfId="0" applyFont="1"/>
    <xf numFmtId="0" fontId="7" fillId="0" borderId="0" xfId="0" applyFont="1" applyAlignment="1">
      <alignment horizontal="center"/>
    </xf>
    <xf numFmtId="0" fontId="7" fillId="0" borderId="0" xfId="0" applyFont="1"/>
    <xf numFmtId="0" fontId="0" fillId="0" borderId="0" xfId="0" applyAlignment="1">
      <alignment horizontal="center"/>
    </xf>
    <xf numFmtId="0" fontId="13" fillId="0" borderId="0" xfId="0" applyFont="1" applyAlignment="1">
      <alignment horizontal="center"/>
    </xf>
    <xf numFmtId="17" fontId="0" fillId="0" borderId="0" xfId="0" applyNumberFormat="1"/>
    <xf numFmtId="0" fontId="7" fillId="0" borderId="0" xfId="0" quotePrefix="1" applyFont="1" applyAlignment="1" applyProtection="1">
      <alignment horizontal="left"/>
    </xf>
    <xf numFmtId="0" fontId="7" fillId="0" borderId="0" xfId="0" quotePrefix="1" applyFont="1" applyAlignment="1">
      <alignment horizontal="left"/>
    </xf>
    <xf numFmtId="0" fontId="0" fillId="0" borderId="0" xfId="0" quotePrefix="1" applyAlignment="1">
      <alignment horizontal="center"/>
    </xf>
    <xf numFmtId="1" fontId="5" fillId="0" borderId="0" xfId="0" applyNumberFormat="1" applyFont="1" applyAlignment="1">
      <alignment horizontal="left"/>
    </xf>
    <xf numFmtId="165" fontId="0" fillId="0" borderId="0" xfId="0" quotePrefix="1" applyNumberFormat="1" applyFill="1" applyBorder="1" applyAlignment="1" applyProtection="1">
      <alignment horizontal="left"/>
      <protection locked="0"/>
    </xf>
    <xf numFmtId="165" fontId="0" fillId="0" borderId="0" xfId="0" applyNumberFormat="1" applyFill="1" applyBorder="1" applyAlignment="1" applyProtection="1">
      <alignment horizontal="left"/>
      <protection locked="0"/>
    </xf>
    <xf numFmtId="1" fontId="7" fillId="0" borderId="0" xfId="0" quotePrefix="1" applyNumberFormat="1" applyFont="1" applyAlignment="1">
      <alignment horizontal="left"/>
    </xf>
    <xf numFmtId="1" fontId="17" fillId="0" borderId="0" xfId="0" applyNumberFormat="1" applyFont="1" applyAlignment="1">
      <alignment horizontal="left"/>
    </xf>
    <xf numFmtId="0" fontId="13" fillId="0" borderId="0" xfId="0" quotePrefix="1" applyFont="1" applyAlignment="1">
      <alignment horizontal="left"/>
    </xf>
    <xf numFmtId="0" fontId="13" fillId="0" borderId="0" xfId="0" applyFont="1" applyFill="1" applyBorder="1"/>
    <xf numFmtId="0" fontId="7" fillId="0" borderId="0" xfId="0" quotePrefix="1" applyFont="1" applyFill="1" applyBorder="1" applyAlignment="1" applyProtection="1">
      <alignment horizontal="left"/>
    </xf>
    <xf numFmtId="0" fontId="13" fillId="0" borderId="0" xfId="0" applyFont="1" applyFill="1" applyBorder="1" applyAlignment="1">
      <alignment horizontal="center"/>
    </xf>
    <xf numFmtId="0" fontId="18" fillId="0" borderId="0" xfId="0" applyFont="1" applyAlignment="1">
      <alignment horizontal="center"/>
    </xf>
    <xf numFmtId="0" fontId="13" fillId="0" borderId="0" xfId="0" quotePrefix="1" applyFont="1" applyAlignment="1" applyProtection="1">
      <alignment horizontal="left"/>
    </xf>
    <xf numFmtId="1" fontId="13" fillId="0" borderId="0" xfId="0" applyNumberFormat="1" applyFont="1" applyAlignment="1">
      <alignment horizontal="center"/>
    </xf>
    <xf numFmtId="0" fontId="13" fillId="0" borderId="0" xfId="0" applyFont="1" applyAlignment="1" applyProtection="1">
      <alignment horizontal="left"/>
    </xf>
    <xf numFmtId="165" fontId="13" fillId="0" borderId="0" xfId="0" applyNumberFormat="1" applyFont="1" applyProtection="1"/>
    <xf numFmtId="0" fontId="13" fillId="0" borderId="0" xfId="0" applyFont="1" applyAlignment="1" applyProtection="1">
      <alignment horizontal="right"/>
    </xf>
    <xf numFmtId="165" fontId="13" fillId="0" borderId="0" xfId="0" applyNumberFormat="1" applyFont="1" applyAlignment="1" applyProtection="1">
      <alignment horizontal="right"/>
    </xf>
    <xf numFmtId="0" fontId="13" fillId="0" borderId="0" xfId="0" applyFont="1" applyAlignment="1">
      <alignment horizontal="right"/>
    </xf>
    <xf numFmtId="1" fontId="7" fillId="0" borderId="0" xfId="0" applyNumberFormat="1" applyFont="1" applyAlignment="1">
      <alignment horizontal="center"/>
    </xf>
    <xf numFmtId="1" fontId="0" fillId="0" borderId="0" xfId="0" applyNumberFormat="1" applyAlignment="1">
      <alignment horizontal="center"/>
    </xf>
    <xf numFmtId="17" fontId="0" fillId="0" borderId="0" xfId="0" applyNumberFormat="1" applyAlignment="1">
      <alignment horizontal="center"/>
    </xf>
    <xf numFmtId="0" fontId="6" fillId="0" borderId="0" xfId="0" applyFont="1"/>
    <xf numFmtId="0" fontId="6" fillId="0" borderId="0" xfId="0" applyFont="1" applyFill="1" applyBorder="1"/>
    <xf numFmtId="0" fontId="5"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3" applyFont="1" applyFill="1" applyBorder="1" applyAlignment="1">
      <alignment horizontal="left" vertical="center"/>
    </xf>
    <xf numFmtId="0" fontId="13" fillId="0" borderId="0" xfId="3" applyNumberFormat="1" applyFont="1" applyFill="1" applyBorder="1"/>
    <xf numFmtId="0" fontId="13" fillId="0" borderId="0" xfId="3" applyNumberFormat="1" applyFont="1" applyFill="1" applyBorder="1" applyAlignment="1">
      <alignment horizontal="center"/>
    </xf>
    <xf numFmtId="0" fontId="7" fillId="0" borderId="0" xfId="0" applyFont="1" applyFill="1" applyBorder="1"/>
    <xf numFmtId="0" fontId="5" fillId="0" borderId="0" xfId="0" applyFont="1" applyFill="1" applyBorder="1" applyAlignment="1" applyProtection="1">
      <alignment horizontal="center"/>
    </xf>
    <xf numFmtId="0" fontId="0" fillId="0" borderId="0" xfId="0" applyFill="1" applyBorder="1"/>
    <xf numFmtId="0" fontId="14" fillId="0" borderId="0" xfId="0" applyFont="1" applyFill="1" applyBorder="1" applyAlignment="1">
      <alignment horizontal="center"/>
    </xf>
    <xf numFmtId="0" fontId="15" fillId="0" borderId="0" xfId="0" quotePrefix="1" applyFont="1" applyFill="1" applyBorder="1" applyAlignment="1" applyProtection="1">
      <alignment horizontal="left" wrapText="1"/>
    </xf>
    <xf numFmtId="0" fontId="16" fillId="0" borderId="0" xfId="0" applyFont="1" applyFill="1" applyBorder="1"/>
    <xf numFmtId="0" fontId="15" fillId="0" borderId="0" xfId="0" quotePrefix="1" applyFont="1" applyFill="1" applyBorder="1" applyAlignment="1">
      <alignment horizontal="left" wrapText="1"/>
    </xf>
    <xf numFmtId="49" fontId="0" fillId="0" borderId="0" xfId="0" quotePrefix="1" applyNumberFormat="1" applyFill="1" applyBorder="1"/>
    <xf numFmtId="49" fontId="0" fillId="0" borderId="0" xfId="0" applyNumberFormat="1" applyFill="1" applyBorder="1"/>
    <xf numFmtId="0" fontId="22" fillId="0" borderId="0" xfId="0" quotePrefix="1" applyFont="1"/>
    <xf numFmtId="166" fontId="8" fillId="0" borderId="4" xfId="0" applyNumberFormat="1" applyFont="1" applyFill="1" applyBorder="1" applyProtection="1"/>
    <xf numFmtId="14" fontId="10" fillId="0" borderId="3" xfId="0" applyNumberFormat="1" applyFont="1" applyFill="1" applyBorder="1" applyAlignment="1" applyProtection="1">
      <alignment horizontal="left"/>
    </xf>
    <xf numFmtId="0" fontId="5" fillId="0" borderId="0" xfId="0" applyFont="1" applyFill="1" applyBorder="1" applyAlignment="1" applyProtection="1">
      <alignment horizontal="left"/>
    </xf>
    <xf numFmtId="0" fontId="10" fillId="0" borderId="0" xfId="0" applyFont="1" applyFill="1" applyBorder="1" applyAlignment="1" applyProtection="1">
      <alignment horizontal="left"/>
      <protection locked="0"/>
    </xf>
    <xf numFmtId="0" fontId="5" fillId="0" borderId="0" xfId="0" quotePrefix="1" applyFont="1" applyFill="1" applyBorder="1" applyAlignment="1" applyProtection="1">
      <alignment horizontal="center"/>
    </xf>
    <xf numFmtId="0" fontId="10" fillId="0" borderId="0" xfId="0" applyFont="1" applyFill="1" applyBorder="1" applyProtection="1">
      <protection locked="0"/>
    </xf>
    <xf numFmtId="0" fontId="5" fillId="0" borderId="0" xfId="0" quotePrefix="1" applyFont="1" applyFill="1" applyBorder="1" applyAlignment="1" applyProtection="1">
      <alignment horizontal="right"/>
    </xf>
    <xf numFmtId="0" fontId="8" fillId="0" borderId="0" xfId="0" applyFont="1" applyFill="1" applyBorder="1" applyProtection="1"/>
    <xf numFmtId="0" fontId="10" fillId="0" borderId="0" xfId="0" applyFont="1" applyFill="1" applyBorder="1"/>
    <xf numFmtId="37" fontId="5" fillId="0" borderId="8" xfId="0" applyNumberFormat="1" applyFont="1" applyFill="1" applyBorder="1" applyAlignment="1" applyProtection="1">
      <alignment horizontal="right"/>
    </xf>
    <xf numFmtId="0" fontId="21" fillId="0" borderId="0" xfId="0" quotePrefix="1" applyFont="1" applyFill="1" applyBorder="1" applyAlignment="1">
      <alignment vertical="top"/>
    </xf>
    <xf numFmtId="0" fontId="5" fillId="0" borderId="8" xfId="0" applyFont="1" applyFill="1" applyBorder="1" applyAlignment="1">
      <alignment horizontal="right"/>
    </xf>
    <xf numFmtId="0" fontId="5" fillId="0" borderId="8" xfId="0" applyFont="1" applyFill="1" applyBorder="1" applyAlignment="1" applyProtection="1">
      <alignment horizontal="right"/>
    </xf>
    <xf numFmtId="0" fontId="20" fillId="0" borderId="8" xfId="0" applyFont="1" applyFill="1" applyBorder="1" applyAlignment="1">
      <alignment horizontal="right" vertical="top"/>
    </xf>
    <xf numFmtId="0" fontId="6" fillId="0" borderId="0" xfId="0" quotePrefix="1" applyFont="1" applyFill="1" applyBorder="1"/>
    <xf numFmtId="49" fontId="9" fillId="0" borderId="16" xfId="0" applyNumberFormat="1" applyFont="1" applyFill="1" applyBorder="1" applyAlignment="1" applyProtection="1">
      <alignment horizontal="center"/>
      <protection locked="0"/>
    </xf>
    <xf numFmtId="49" fontId="9" fillId="0" borderId="17" xfId="0" applyNumberFormat="1"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18"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1" fontId="7" fillId="0" borderId="0" xfId="3" applyNumberFormat="1" applyFont="1" applyAlignment="1">
      <alignment horizontal="left" vertical="center"/>
    </xf>
    <xf numFmtId="1" fontId="13" fillId="0" borderId="0" xfId="3" applyNumberFormat="1" applyFont="1" applyAlignment="1">
      <alignment horizontal="center" vertical="center"/>
    </xf>
    <xf numFmtId="0" fontId="5" fillId="0" borderId="0" xfId="0" quotePrefix="1" applyFont="1" applyFill="1" applyBorder="1" applyAlignment="1">
      <alignment horizontal="left" wrapText="1"/>
    </xf>
    <xf numFmtId="0" fontId="5" fillId="0" borderId="20" xfId="0" applyFont="1" applyBorder="1" applyAlignment="1">
      <alignment horizontal="left" vertical="top"/>
    </xf>
    <xf numFmtId="0" fontId="5" fillId="0" borderId="20" xfId="0" applyFont="1" applyBorder="1" applyAlignment="1">
      <alignment horizontal="center" vertical="top" wrapText="1"/>
    </xf>
    <xf numFmtId="49" fontId="22" fillId="0" borderId="1" xfId="0" applyNumberFormat="1" applyFont="1" applyFill="1" applyBorder="1" applyProtection="1">
      <protection locked="0"/>
    </xf>
    <xf numFmtId="49" fontId="22" fillId="0" borderId="21" xfId="0" applyNumberFormat="1" applyFont="1" applyFill="1" applyBorder="1" applyProtection="1">
      <protection locked="0"/>
    </xf>
    <xf numFmtId="49" fontId="22" fillId="0" borderId="22" xfId="0" applyNumberFormat="1" applyFont="1" applyFill="1" applyBorder="1" applyProtection="1">
      <protection locked="0"/>
    </xf>
    <xf numFmtId="49" fontId="22" fillId="0" borderId="19" xfId="0" applyNumberFormat="1" applyFont="1" applyFill="1" applyBorder="1" applyProtection="1">
      <protection locked="0"/>
    </xf>
    <xf numFmtId="1" fontId="0" fillId="0" borderId="0" xfId="3" applyNumberFormat="1" applyFont="1" applyFill="1" applyBorder="1" applyAlignment="1">
      <alignment horizontal="left" vertical="center"/>
    </xf>
    <xf numFmtId="0" fontId="12" fillId="4" borderId="26" xfId="0" applyFont="1" applyFill="1" applyBorder="1" applyAlignment="1" applyProtection="1">
      <alignment vertical="top"/>
      <protection locked="0"/>
    </xf>
    <xf numFmtId="165" fontId="14" fillId="4" borderId="25" xfId="0" quotePrefix="1" applyNumberFormat="1" applyFont="1" applyFill="1" applyBorder="1" applyAlignment="1" applyProtection="1">
      <alignment horizontal="center" vertical="top"/>
      <protection locked="0"/>
    </xf>
    <xf numFmtId="165" fontId="14" fillId="3" borderId="27" xfId="0" quotePrefix="1" applyNumberFormat="1" applyFont="1" applyFill="1" applyBorder="1" applyAlignment="1" applyProtection="1">
      <alignment horizontal="left" vertical="top" wrapText="1"/>
      <protection locked="0"/>
    </xf>
    <xf numFmtId="0" fontId="13" fillId="2" borderId="28" xfId="0" applyFont="1" applyFill="1" applyBorder="1" applyAlignment="1">
      <alignment horizontal="center" vertical="top"/>
    </xf>
    <xf numFmtId="0" fontId="0" fillId="0" borderId="0" xfId="0" quotePrefix="1" applyFont="1" applyAlignment="1">
      <alignment horizontal="left"/>
    </xf>
    <xf numFmtId="0" fontId="0" fillId="0" borderId="0" xfId="0" applyFont="1"/>
    <xf numFmtId="0" fontId="28" fillId="0" borderId="3" xfId="0" applyFont="1" applyFill="1" applyBorder="1" applyAlignment="1" applyProtection="1">
      <alignment horizontal="center"/>
      <protection locked="0"/>
    </xf>
    <xf numFmtId="0" fontId="29" fillId="0" borderId="0" xfId="0" applyFont="1" applyFill="1" applyBorder="1"/>
    <xf numFmtId="0" fontId="0" fillId="0" borderId="0" xfId="0" applyFill="1"/>
    <xf numFmtId="14" fontId="5" fillId="0" borderId="0" xfId="0" applyNumberFormat="1" applyFont="1" applyFill="1" applyBorder="1" applyAlignment="1" applyProtection="1">
      <alignment horizontal="left"/>
    </xf>
    <xf numFmtId="0" fontId="0" fillId="0" borderId="0" xfId="0" applyFont="1" applyFill="1"/>
    <xf numFmtId="0" fontId="0" fillId="0" borderId="0" xfId="0" applyFont="1" applyFill="1" applyBorder="1"/>
    <xf numFmtId="0" fontId="0" fillId="0" borderId="12" xfId="0" applyFont="1" applyFill="1" applyBorder="1"/>
    <xf numFmtId="0" fontId="0" fillId="0" borderId="9" xfId="0" applyFont="1" applyFill="1" applyBorder="1"/>
    <xf numFmtId="0" fontId="37" fillId="0" borderId="0" xfId="7" applyFont="1" applyFill="1" applyBorder="1"/>
    <xf numFmtId="1" fontId="37" fillId="0" borderId="0" xfId="7" quotePrefix="1" applyNumberFormat="1" applyFont="1" applyFill="1" applyBorder="1" applyAlignment="1">
      <alignment horizontal="center"/>
    </xf>
    <xf numFmtId="0" fontId="37" fillId="0" borderId="0" xfId="7" quotePrefix="1" applyFont="1" applyFill="1" applyBorder="1" applyAlignment="1">
      <alignment horizontal="center"/>
    </xf>
    <xf numFmtId="0" fontId="37" fillId="0" borderId="51" xfId="7" applyFont="1" applyFill="1" applyBorder="1" applyAlignment="1">
      <alignment horizontal="left" wrapText="1"/>
    </xf>
    <xf numFmtId="0" fontId="34" fillId="0" borderId="52" xfId="7" applyFont="1" applyFill="1" applyBorder="1" applyAlignment="1">
      <alignment horizontal="center"/>
    </xf>
    <xf numFmtId="0" fontId="40" fillId="0" borderId="52" xfId="7" applyFont="1" applyFill="1" applyBorder="1" applyAlignment="1">
      <alignment horizontal="center"/>
    </xf>
    <xf numFmtId="0" fontId="40" fillId="0" borderId="1" xfId="7" applyFont="1" applyFill="1" applyBorder="1" applyAlignment="1">
      <alignment horizontal="center"/>
    </xf>
    <xf numFmtId="0" fontId="40" fillId="0" borderId="53" xfId="7" applyFont="1" applyFill="1" applyBorder="1" applyAlignment="1">
      <alignment horizontal="center"/>
    </xf>
    <xf numFmtId="0" fontId="41" fillId="0" borderId="57" xfId="7" applyFont="1" applyFill="1" applyBorder="1" applyAlignment="1">
      <alignment horizontal="left" wrapText="1"/>
    </xf>
    <xf numFmtId="0" fontId="37" fillId="0" borderId="57" xfId="7" applyFont="1" applyFill="1" applyBorder="1" applyAlignment="1">
      <alignment wrapText="1"/>
    </xf>
    <xf numFmtId="0" fontId="34" fillId="0" borderId="0" xfId="7" applyFont="1" applyFill="1" applyBorder="1"/>
    <xf numFmtId="0" fontId="40" fillId="0" borderId="30" xfId="7" applyFont="1" applyFill="1" applyBorder="1" applyAlignment="1">
      <alignment horizontal="center"/>
    </xf>
    <xf numFmtId="0" fontId="34" fillId="0" borderId="1" xfId="7" applyFont="1" applyFill="1" applyBorder="1" applyAlignment="1">
      <alignment horizontal="left" wrapText="1"/>
    </xf>
    <xf numFmtId="0" fontId="42" fillId="0" borderId="0" xfId="0" applyFont="1" applyAlignment="1">
      <alignment horizontal="left"/>
    </xf>
    <xf numFmtId="0" fontId="15" fillId="11" borderId="60" xfId="0" applyFont="1" applyFill="1" applyBorder="1" applyAlignment="1">
      <alignment horizontal="center" wrapText="1"/>
    </xf>
    <xf numFmtId="0" fontId="15" fillId="9" borderId="58" xfId="0" applyFont="1" applyFill="1" applyBorder="1" applyAlignment="1">
      <alignment horizontal="center" vertical="top" wrapText="1"/>
    </xf>
    <xf numFmtId="0" fontId="44" fillId="0" borderId="0" xfId="0" applyFont="1" applyAlignment="1" applyProtection="1">
      <alignment horizontal="left" vertical="top"/>
      <protection locked="0"/>
    </xf>
    <xf numFmtId="0" fontId="44" fillId="0" borderId="0" xfId="0" applyFont="1" applyAlignment="1">
      <alignment horizontal="left" vertical="top"/>
    </xf>
    <xf numFmtId="0" fontId="44" fillId="0" borderId="0" xfId="0" applyFont="1" applyAlignment="1">
      <alignment horizontal="center"/>
    </xf>
    <xf numFmtId="0" fontId="13" fillId="13" borderId="0" xfId="0" applyFont="1" applyFill="1"/>
    <xf numFmtId="0" fontId="44" fillId="0" borderId="0" xfId="0" applyFont="1"/>
    <xf numFmtId="0" fontId="0" fillId="0" borderId="0" xfId="0" applyFont="1" applyAlignment="1">
      <alignment horizontal="center"/>
    </xf>
    <xf numFmtId="0" fontId="0" fillId="0" borderId="0" xfId="3" applyNumberFormat="1" applyFont="1" applyFill="1" applyBorder="1"/>
    <xf numFmtId="0" fontId="0" fillId="0" borderId="0" xfId="3" applyNumberFormat="1" applyFont="1" applyFill="1" applyBorder="1" applyAlignment="1">
      <alignment horizontal="center" wrapText="1"/>
    </xf>
    <xf numFmtId="0" fontId="0" fillId="0" borderId="0" xfId="3" applyNumberFormat="1" applyFont="1" applyFill="1" applyBorder="1" applyAlignment="1">
      <alignment wrapText="1"/>
    </xf>
    <xf numFmtId="0" fontId="0" fillId="0" borderId="0" xfId="3" applyNumberFormat="1" applyFont="1" applyFill="1" applyBorder="1" applyAlignment="1">
      <alignment horizontal="center"/>
    </xf>
    <xf numFmtId="0" fontId="5" fillId="0" borderId="0" xfId="0" applyFont="1"/>
    <xf numFmtId="1" fontId="5" fillId="7" borderId="41" xfId="3" applyNumberFormat="1" applyFont="1" applyFill="1" applyBorder="1" applyAlignment="1">
      <alignment horizontal="left" wrapText="1"/>
    </xf>
    <xf numFmtId="0" fontId="5" fillId="2" borderId="23" xfId="2" applyFont="1" applyFill="1" applyBorder="1" applyAlignment="1">
      <alignment horizontal="center" wrapText="1"/>
    </xf>
    <xf numFmtId="0" fontId="5" fillId="0" borderId="0" xfId="3" applyNumberFormat="1" applyFont="1" applyFill="1" applyBorder="1"/>
    <xf numFmtId="0" fontId="45" fillId="0" borderId="0" xfId="3" applyNumberFormat="1" applyFont="1" applyFill="1" applyBorder="1" applyAlignment="1">
      <alignment horizontal="left"/>
    </xf>
    <xf numFmtId="0" fontId="39" fillId="0" borderId="0" xfId="3" applyNumberFormat="1" applyFont="1" applyFill="1" applyBorder="1"/>
    <xf numFmtId="1" fontId="7" fillId="0" borderId="0" xfId="3" applyNumberFormat="1" applyFont="1" applyFill="1" applyBorder="1" applyAlignment="1">
      <alignment horizontal="left" wrapText="1"/>
    </xf>
    <xf numFmtId="0" fontId="5" fillId="0" borderId="0" xfId="2" applyFont="1" applyFill="1" applyBorder="1" applyAlignment="1">
      <alignment horizontal="center" wrapText="1"/>
    </xf>
    <xf numFmtId="0" fontId="13" fillId="0" borderId="0" xfId="0" applyFont="1" applyFill="1"/>
    <xf numFmtId="1" fontId="13" fillId="0" borderId="0" xfId="3" quotePrefix="1" applyNumberFormat="1" applyFont="1" applyFill="1" applyBorder="1" applyAlignment="1" applyProtection="1">
      <alignment horizontal="center" vertical="center"/>
    </xf>
    <xf numFmtId="1" fontId="13" fillId="0" borderId="0" xfId="3" applyNumberFormat="1" applyFont="1" applyBorder="1" applyAlignment="1" applyProtection="1">
      <alignment horizontal="left" vertical="center"/>
    </xf>
    <xf numFmtId="0" fontId="13" fillId="7" borderId="0" xfId="3" applyNumberFormat="1" applyFont="1" applyFill="1" applyBorder="1"/>
    <xf numFmtId="0" fontId="13" fillId="10" borderId="0" xfId="3" applyNumberFormat="1" applyFont="1" applyFill="1" applyBorder="1"/>
    <xf numFmtId="1" fontId="13" fillId="10" borderId="0" xfId="3" quotePrefix="1" applyNumberFormat="1" applyFont="1" applyFill="1" applyBorder="1" applyAlignment="1" applyProtection="1">
      <alignment horizontal="center" vertical="center"/>
    </xf>
    <xf numFmtId="0" fontId="28" fillId="0" borderId="0" xfId="3" applyNumberFormat="1" applyFont="1" applyFill="1" applyBorder="1" applyAlignment="1">
      <alignment horizontal="center"/>
    </xf>
    <xf numFmtId="1" fontId="5" fillId="0" borderId="0" xfId="3" applyNumberFormat="1" applyFont="1" applyFill="1" applyBorder="1" applyAlignment="1">
      <alignment horizontal="left" vertical="center"/>
    </xf>
    <xf numFmtId="1" fontId="0" fillId="0" borderId="0" xfId="3" applyNumberFormat="1" applyFont="1" applyAlignment="1">
      <alignment horizontal="center" vertical="center"/>
    </xf>
    <xf numFmtId="1" fontId="5" fillId="0" borderId="32" xfId="3" applyNumberFormat="1" applyFont="1" applyFill="1" applyBorder="1" applyAlignment="1">
      <alignment horizontal="left" vertical="center"/>
    </xf>
    <xf numFmtId="1" fontId="0" fillId="0" borderId="35" xfId="3" applyNumberFormat="1" applyFont="1" applyFill="1" applyBorder="1" applyAlignment="1">
      <alignment vertical="center"/>
    </xf>
    <xf numFmtId="1" fontId="0" fillId="0" borderId="0" xfId="3" applyNumberFormat="1" applyFont="1" applyFill="1" applyBorder="1" applyAlignment="1">
      <alignment vertical="center"/>
    </xf>
    <xf numFmtId="1" fontId="46" fillId="5" borderId="1" xfId="3" applyNumberFormat="1" applyFont="1" applyFill="1" applyBorder="1" applyAlignment="1">
      <alignment horizontal="center" vertical="center"/>
    </xf>
    <xf numFmtId="1" fontId="0" fillId="0" borderId="35" xfId="3" applyNumberFormat="1" applyFont="1" applyBorder="1" applyAlignment="1">
      <alignment horizontal="left" vertical="center"/>
    </xf>
    <xf numFmtId="1" fontId="0" fillId="0" borderId="0" xfId="3" applyNumberFormat="1" applyFont="1" applyBorder="1" applyAlignment="1">
      <alignment horizontal="left" vertical="center"/>
    </xf>
    <xf numFmtId="0" fontId="0" fillId="0" borderId="0" xfId="0" applyFont="1" applyBorder="1"/>
    <xf numFmtId="1" fontId="45" fillId="0" borderId="0" xfId="3" applyNumberFormat="1" applyFont="1" applyAlignment="1">
      <alignment horizontal="center" vertical="center"/>
    </xf>
    <xf numFmtId="1" fontId="5" fillId="0" borderId="0" xfId="3" applyNumberFormat="1" applyFont="1" applyFill="1" applyBorder="1" applyAlignment="1" applyProtection="1">
      <alignment horizontal="left" vertical="center"/>
    </xf>
    <xf numFmtId="0" fontId="45" fillId="0" borderId="0" xfId="0" applyFont="1"/>
    <xf numFmtId="1" fontId="5" fillId="0" borderId="0" xfId="3" applyNumberFormat="1" applyFont="1" applyBorder="1" applyAlignment="1">
      <alignment horizontal="center" vertical="center"/>
    </xf>
    <xf numFmtId="1" fontId="5" fillId="0" borderId="6" xfId="3" applyNumberFormat="1" applyFont="1" applyFill="1" applyBorder="1" applyAlignment="1">
      <alignment horizontal="center" vertical="center"/>
    </xf>
    <xf numFmtId="1" fontId="5" fillId="0" borderId="6" xfId="3" applyNumberFormat="1" applyFont="1" applyBorder="1" applyAlignment="1">
      <alignment horizontal="center" vertical="center"/>
    </xf>
    <xf numFmtId="1" fontId="5" fillId="0" borderId="43" xfId="3" applyNumberFormat="1" applyFont="1" applyBorder="1" applyAlignment="1">
      <alignment horizontal="center" vertical="center"/>
    </xf>
    <xf numFmtId="1" fontId="5" fillId="0" borderId="0" xfId="3" applyNumberFormat="1" applyFont="1" applyBorder="1" applyAlignment="1">
      <alignment horizontal="right" vertical="center"/>
    </xf>
    <xf numFmtId="0" fontId="0" fillId="7" borderId="0" xfId="0" applyFont="1" applyFill="1"/>
    <xf numFmtId="0" fontId="0" fillId="7" borderId="34" xfId="0" applyFont="1" applyFill="1" applyBorder="1"/>
    <xf numFmtId="1" fontId="5" fillId="7" borderId="29" xfId="3" applyNumberFormat="1" applyFont="1" applyFill="1" applyBorder="1" applyAlignment="1" applyProtection="1">
      <alignment horizontal="center" wrapText="1"/>
    </xf>
    <xf numFmtId="1" fontId="5" fillId="7" borderId="10" xfId="3" applyNumberFormat="1" applyFont="1" applyFill="1" applyBorder="1" applyAlignment="1">
      <alignment horizontal="center" wrapText="1"/>
    </xf>
    <xf numFmtId="0" fontId="5" fillId="7" borderId="30" xfId="0" applyFont="1" applyFill="1" applyBorder="1" applyAlignment="1">
      <alignment horizontal="center" wrapText="1"/>
    </xf>
    <xf numFmtId="0" fontId="5" fillId="0" borderId="0" xfId="0" applyFont="1" applyBorder="1" applyAlignment="1">
      <alignment horizontal="center" vertical="center" wrapText="1"/>
    </xf>
    <xf numFmtId="1" fontId="5" fillId="0" borderId="0" xfId="3" applyNumberFormat="1" applyFont="1" applyAlignment="1">
      <alignment horizontal="center" vertical="center"/>
    </xf>
    <xf numFmtId="1" fontId="45" fillId="0" borderId="10" xfId="3" applyNumberFormat="1" applyFont="1" applyBorder="1" applyAlignment="1">
      <alignment horizontal="center" wrapText="1"/>
    </xf>
    <xf numFmtId="1" fontId="0" fillId="0" borderId="36" xfId="3" applyNumberFormat="1" applyFont="1" applyBorder="1" applyAlignment="1" applyProtection="1">
      <alignment horizontal="center" vertical="center" wrapText="1"/>
    </xf>
    <xf numFmtId="1" fontId="0" fillId="0" borderId="37" xfId="3" applyNumberFormat="1" applyFont="1" applyBorder="1" applyAlignment="1" applyProtection="1">
      <alignment horizontal="left" vertical="center"/>
    </xf>
    <xf numFmtId="1" fontId="0" fillId="0" borderId="37" xfId="3" applyNumberFormat="1" applyFont="1" applyBorder="1" applyAlignment="1">
      <alignment horizontal="left" vertical="center"/>
    </xf>
    <xf numFmtId="1" fontId="0" fillId="0" borderId="38" xfId="3" applyNumberFormat="1" applyFont="1" applyBorder="1" applyAlignment="1" applyProtection="1">
      <alignment horizontal="left" vertical="center"/>
    </xf>
    <xf numFmtId="1" fontId="5" fillId="0" borderId="0" xfId="3" applyNumberFormat="1" applyFont="1" applyBorder="1" applyAlignment="1" applyProtection="1">
      <alignment horizontal="left" vertical="center"/>
    </xf>
    <xf numFmtId="1" fontId="39" fillId="0" borderId="39" xfId="3" applyNumberFormat="1" applyFont="1" applyBorder="1" applyAlignment="1" applyProtection="1">
      <alignment horizontal="center" vertical="center"/>
    </xf>
    <xf numFmtId="1" fontId="5" fillId="0" borderId="0" xfId="3" quotePrefix="1" applyNumberFormat="1" applyFont="1" applyFill="1" applyBorder="1" applyAlignment="1" applyProtection="1">
      <alignment horizontal="center" vertical="center"/>
    </xf>
    <xf numFmtId="1" fontId="0" fillId="0" borderId="0" xfId="3" applyNumberFormat="1" applyFont="1" applyBorder="1" applyAlignment="1" applyProtection="1">
      <alignment horizontal="center" vertical="center"/>
    </xf>
    <xf numFmtId="1" fontId="5" fillId="0" borderId="39" xfId="3" applyNumberFormat="1" applyFont="1" applyBorder="1" applyAlignment="1" applyProtection="1">
      <alignment horizontal="left" vertical="center"/>
    </xf>
    <xf numFmtId="1" fontId="0" fillId="0" borderId="40" xfId="3" applyNumberFormat="1" applyFont="1" applyBorder="1" applyAlignment="1" applyProtection="1">
      <alignment horizontal="center" vertical="center" wrapText="1"/>
    </xf>
    <xf numFmtId="1" fontId="0" fillId="0" borderId="22" xfId="3" applyNumberFormat="1" applyFont="1" applyBorder="1" applyAlignment="1" applyProtection="1">
      <alignment horizontal="left" vertical="center"/>
    </xf>
    <xf numFmtId="1" fontId="0" fillId="0" borderId="22" xfId="3" applyNumberFormat="1" applyFont="1" applyBorder="1" applyAlignment="1">
      <alignment horizontal="left" vertical="center"/>
    </xf>
    <xf numFmtId="1" fontId="0" fillId="0" borderId="11" xfId="3" applyNumberFormat="1" applyFont="1" applyBorder="1" applyAlignment="1" applyProtection="1">
      <alignment horizontal="left" vertical="center"/>
    </xf>
    <xf numFmtId="1" fontId="5" fillId="0" borderId="22" xfId="3" applyNumberFormat="1" applyFont="1" applyBorder="1" applyAlignment="1">
      <alignment horizontal="center" vertical="center"/>
    </xf>
    <xf numFmtId="1" fontId="0" fillId="0" borderId="40" xfId="3" applyNumberFormat="1" applyFont="1" applyBorder="1" applyAlignment="1">
      <alignment horizontal="center" vertical="center"/>
    </xf>
    <xf numFmtId="1" fontId="0" fillId="0" borderId="2" xfId="3" applyNumberFormat="1" applyFont="1" applyBorder="1" applyAlignment="1" applyProtection="1">
      <alignment horizontal="center" vertical="center"/>
    </xf>
    <xf numFmtId="1" fontId="5" fillId="0" borderId="0" xfId="3" applyNumberFormat="1" applyFont="1" applyFill="1" applyBorder="1" applyAlignment="1" applyProtection="1">
      <alignment horizontal="center" vertical="center"/>
    </xf>
    <xf numFmtId="1" fontId="0" fillId="0" borderId="0" xfId="3" applyNumberFormat="1" applyFont="1" applyBorder="1" applyAlignment="1" applyProtection="1">
      <alignment horizontal="left" vertical="center"/>
    </xf>
    <xf numFmtId="1" fontId="0" fillId="0" borderId="22" xfId="3" applyNumberFormat="1" applyFont="1" applyBorder="1" applyAlignment="1">
      <alignment horizontal="center" vertical="center"/>
    </xf>
    <xf numFmtId="1" fontId="0" fillId="0" borderId="0" xfId="3" applyNumberFormat="1" applyFont="1" applyBorder="1" applyAlignment="1">
      <alignment horizontal="center" vertical="center"/>
    </xf>
    <xf numFmtId="1" fontId="0" fillId="0" borderId="0" xfId="3" applyNumberFormat="1" applyFont="1" applyBorder="1" applyAlignment="1" applyProtection="1">
      <alignment horizontal="center" vertical="center" wrapText="1"/>
    </xf>
    <xf numFmtId="1" fontId="0" fillId="0" borderId="0" xfId="3" applyNumberFormat="1" applyFont="1" applyBorder="1" applyAlignment="1" applyProtection="1">
      <alignment horizontal="left" vertical="center" wrapText="1"/>
    </xf>
    <xf numFmtId="1" fontId="0" fillId="6" borderId="0" xfId="3" applyNumberFormat="1" applyFont="1" applyFill="1" applyAlignment="1">
      <alignment horizontal="center" vertical="center"/>
    </xf>
    <xf numFmtId="0" fontId="0" fillId="6" borderId="0" xfId="0" applyFont="1" applyFill="1"/>
    <xf numFmtId="0" fontId="48" fillId="0" borderId="0" xfId="0" applyFont="1" applyFill="1"/>
    <xf numFmtId="0" fontId="5" fillId="0" borderId="0" xfId="0" applyFont="1" applyAlignment="1">
      <alignment horizontal="left"/>
    </xf>
    <xf numFmtId="1" fontId="5" fillId="0" borderId="0" xfId="3" applyNumberFormat="1" applyFont="1" applyAlignment="1">
      <alignment horizontal="left" vertical="center"/>
    </xf>
    <xf numFmtId="1" fontId="5" fillId="0" borderId="31" xfId="3" applyNumberFormat="1" applyFont="1" applyBorder="1" applyAlignment="1">
      <alignment horizontal="left" vertical="center"/>
    </xf>
    <xf numFmtId="1" fontId="5" fillId="0" borderId="32" xfId="3" applyNumberFormat="1" applyFont="1" applyBorder="1" applyAlignment="1">
      <alignment horizontal="left" vertical="center"/>
    </xf>
    <xf numFmtId="1" fontId="5" fillId="0" borderId="44" xfId="3" applyNumberFormat="1" applyFont="1" applyBorder="1" applyAlignment="1">
      <alignment horizontal="left" vertical="center"/>
    </xf>
    <xf numFmtId="1" fontId="5" fillId="0" borderId="42" xfId="3" applyNumberFormat="1" applyFont="1" applyBorder="1" applyAlignment="1">
      <alignment horizontal="left" vertical="center"/>
    </xf>
    <xf numFmtId="1" fontId="5" fillId="0" borderId="0" xfId="3" applyNumberFormat="1" applyFont="1" applyBorder="1" applyAlignment="1">
      <alignment horizontal="left" vertical="center"/>
    </xf>
    <xf numFmtId="1" fontId="5" fillId="0" borderId="33" xfId="3" applyNumberFormat="1" applyFont="1" applyBorder="1" applyAlignment="1">
      <alignment horizontal="left" vertical="center"/>
    </xf>
    <xf numFmtId="0" fontId="38" fillId="0" borderId="0" xfId="7" quotePrefix="1" applyFont="1" applyFill="1" applyBorder="1" applyAlignment="1">
      <alignment horizontal="center"/>
    </xf>
    <xf numFmtId="0" fontId="0" fillId="0" borderId="4" xfId="0" applyFont="1" applyFill="1" applyBorder="1"/>
    <xf numFmtId="164" fontId="0" fillId="0" borderId="4" xfId="0" applyNumberFormat="1" applyFont="1" applyFill="1" applyBorder="1" applyProtection="1"/>
    <xf numFmtId="0" fontId="0" fillId="0" borderId="5" xfId="0" applyFont="1" applyFill="1" applyBorder="1"/>
    <xf numFmtId="0" fontId="0" fillId="0" borderId="8" xfId="0" applyFont="1" applyFill="1" applyBorder="1"/>
    <xf numFmtId="0" fontId="0" fillId="0" borderId="3" xfId="0" applyFont="1" applyFill="1" applyBorder="1"/>
    <xf numFmtId="164" fontId="0" fillId="0" borderId="0" xfId="0" applyNumberFormat="1" applyFont="1" applyFill="1" applyBorder="1" applyProtection="1"/>
    <xf numFmtId="37" fontId="0" fillId="0" borderId="0" xfId="0" applyNumberFormat="1" applyFont="1" applyFill="1" applyBorder="1" applyProtection="1"/>
    <xf numFmtId="0" fontId="0" fillId="0" borderId="8" xfId="0" applyFont="1" applyFill="1" applyBorder="1" applyAlignment="1" applyProtection="1">
      <alignment horizontal="left"/>
    </xf>
    <xf numFmtId="9" fontId="0" fillId="0" borderId="0" xfId="0" applyNumberFormat="1" applyFont="1" applyFill="1" applyBorder="1" applyProtection="1"/>
    <xf numFmtId="0" fontId="0" fillId="0" borderId="8" xfId="0" applyFont="1" applyFill="1" applyBorder="1" applyAlignment="1">
      <alignment horizontal="right"/>
    </xf>
    <xf numFmtId="37" fontId="0" fillId="0" borderId="12" xfId="0" applyNumberFormat="1" applyFont="1" applyFill="1" applyBorder="1" applyProtection="1"/>
    <xf numFmtId="37" fontId="0" fillId="0" borderId="9" xfId="0" applyNumberFormat="1" applyFont="1" applyFill="1" applyBorder="1" applyProtection="1"/>
    <xf numFmtId="0" fontId="0" fillId="0" borderId="0" xfId="0" applyFont="1" applyFill="1" applyBorder="1" applyAlignment="1" applyProtection="1">
      <alignment horizontal="left"/>
    </xf>
    <xf numFmtId="0" fontId="0" fillId="0" borderId="0" xfId="2" applyFont="1" applyFill="1" applyBorder="1" applyAlignment="1">
      <alignment horizontal="left"/>
    </xf>
    <xf numFmtId="0" fontId="0" fillId="0" borderId="0" xfId="0" applyFont="1" applyProtection="1"/>
    <xf numFmtId="0" fontId="0" fillId="0" borderId="13" xfId="0" applyFont="1" applyFill="1" applyBorder="1"/>
    <xf numFmtId="0" fontId="0" fillId="0" borderId="14" xfId="0" applyFont="1" applyFill="1" applyBorder="1"/>
    <xf numFmtId="0" fontId="0" fillId="0" borderId="15" xfId="0" applyFont="1" applyFill="1" applyBorder="1"/>
    <xf numFmtId="0" fontId="0" fillId="8" borderId="0" xfId="0" applyFont="1" applyFill="1"/>
    <xf numFmtId="0" fontId="5" fillId="0" borderId="7" xfId="0" quotePrefix="1" applyFont="1" applyFill="1" applyBorder="1" applyAlignment="1" applyProtection="1">
      <alignment horizontal="left"/>
    </xf>
    <xf numFmtId="0" fontId="45" fillId="0" borderId="0" xfId="0" applyFont="1" applyFill="1" applyBorder="1"/>
    <xf numFmtId="0" fontId="18" fillId="0" borderId="0" xfId="0" applyFont="1" applyFill="1" applyBorder="1" applyAlignment="1">
      <alignment horizontal="right"/>
    </xf>
    <xf numFmtId="0" fontId="38" fillId="0" borderId="0" xfId="7" applyFont="1" applyFill="1" applyBorder="1"/>
    <xf numFmtId="37" fontId="18" fillId="0" borderId="0" xfId="0" applyNumberFormat="1" applyFont="1" applyFill="1" applyBorder="1" applyAlignment="1" applyProtection="1">
      <alignment horizontal="right"/>
    </xf>
    <xf numFmtId="9" fontId="18" fillId="0" borderId="0" xfId="0" applyNumberFormat="1" applyFont="1" applyFill="1" applyBorder="1" applyAlignment="1" applyProtection="1">
      <alignment horizontal="center"/>
    </xf>
    <xf numFmtId="0" fontId="0" fillId="0" borderId="0" xfId="8" quotePrefix="1" applyFont="1" applyBorder="1" applyAlignment="1">
      <alignment horizontal="left" vertical="center"/>
    </xf>
    <xf numFmtId="0" fontId="0" fillId="0" borderId="0" xfId="0" applyFont="1" applyBorder="1" applyAlignment="1">
      <alignment vertical="center"/>
    </xf>
    <xf numFmtId="0" fontId="5" fillId="0" borderId="1" xfId="8" quotePrefix="1" applyFont="1" applyBorder="1" applyAlignment="1">
      <alignment horizontal="center" vertical="center" wrapText="1"/>
    </xf>
    <xf numFmtId="0" fontId="5" fillId="0" borderId="1" xfId="9" applyFont="1" applyBorder="1" applyAlignment="1">
      <alignment horizontal="center" vertical="center" wrapText="1"/>
    </xf>
    <xf numFmtId="0" fontId="13" fillId="0" borderId="0" xfId="9" applyFont="1" applyAlignment="1">
      <alignment horizontal="center"/>
    </xf>
    <xf numFmtId="0" fontId="5" fillId="0" borderId="1" xfId="8" quotePrefix="1" applyFont="1" applyBorder="1" applyAlignment="1">
      <alignment horizontal="left" vertical="center" wrapText="1"/>
    </xf>
    <xf numFmtId="0" fontId="13" fillId="0" borderId="1" xfId="9" applyFont="1" applyBorder="1" applyAlignment="1">
      <alignment vertical="center" wrapText="1"/>
    </xf>
    <xf numFmtId="0" fontId="13" fillId="0" borderId="0" xfId="9" applyFont="1"/>
    <xf numFmtId="0" fontId="13" fillId="0" borderId="0" xfId="9" applyFont="1" applyAlignment="1">
      <alignment vertical="center" wrapText="1"/>
    </xf>
    <xf numFmtId="0" fontId="5" fillId="0" borderId="1" xfId="9" applyFont="1" applyBorder="1" applyAlignment="1">
      <alignment vertical="center" wrapText="1"/>
    </xf>
    <xf numFmtId="0" fontId="35" fillId="0" borderId="0" xfId="10" applyFont="1" applyBorder="1" applyAlignment="1" applyProtection="1">
      <alignment vertical="center" wrapText="1"/>
    </xf>
    <xf numFmtId="0" fontId="34" fillId="0" borderId="48" xfId="7" applyFont="1" applyFill="1" applyBorder="1" applyAlignment="1">
      <alignment horizontal="center" vertical="center" textRotation="180"/>
    </xf>
    <xf numFmtId="0" fontId="34" fillId="0" borderId="49" xfId="7" applyFont="1" applyFill="1" applyBorder="1" applyAlignment="1">
      <alignment horizontal="center" vertical="center" textRotation="180"/>
    </xf>
    <xf numFmtId="0" fontId="34" fillId="0" borderId="49" xfId="7" applyFont="1" applyFill="1" applyBorder="1" applyAlignment="1">
      <alignment horizontal="center" vertical="center" textRotation="180" wrapText="1"/>
    </xf>
    <xf numFmtId="0" fontId="34" fillId="0" borderId="50" xfId="7" applyFont="1" applyFill="1" applyBorder="1" applyAlignment="1">
      <alignment horizontal="center" vertical="center" textRotation="180"/>
    </xf>
    <xf numFmtId="0" fontId="37" fillId="0" borderId="48" xfId="7" applyFont="1" applyFill="1" applyBorder="1" applyAlignment="1">
      <alignment horizontal="center" vertical="center" textRotation="180"/>
    </xf>
    <xf numFmtId="0" fontId="37" fillId="0" borderId="49" xfId="7" applyFont="1" applyFill="1" applyBorder="1" applyAlignment="1">
      <alignment horizontal="center" vertical="center" textRotation="180"/>
    </xf>
    <xf numFmtId="0" fontId="37" fillId="0" borderId="49" xfId="7" applyFont="1" applyFill="1" applyBorder="1" applyAlignment="1">
      <alignment horizontal="center" vertical="center" textRotation="180" wrapText="1"/>
    </xf>
    <xf numFmtId="0" fontId="37" fillId="0" borderId="50" xfId="7" applyFont="1" applyFill="1" applyBorder="1" applyAlignment="1">
      <alignment horizontal="center" vertical="center" textRotation="180"/>
    </xf>
    <xf numFmtId="1" fontId="40" fillId="0" borderId="0" xfId="3" applyNumberFormat="1" applyFont="1" applyBorder="1" applyAlignment="1" applyProtection="1">
      <alignment horizontal="center" vertical="center"/>
    </xf>
    <xf numFmtId="0" fontId="34" fillId="0" borderId="0" xfId="0" quotePrefix="1" applyFont="1" applyBorder="1" applyAlignment="1">
      <alignment horizontal="center"/>
    </xf>
    <xf numFmtId="0" fontId="34" fillId="0" borderId="1" xfId="0" applyFont="1" applyBorder="1"/>
    <xf numFmtId="0" fontId="32" fillId="0" borderId="0" xfId="4" applyFont="1" applyFill="1" applyBorder="1" applyAlignment="1">
      <alignment horizontal="center"/>
    </xf>
    <xf numFmtId="0" fontId="32" fillId="0" borderId="0" xfId="4" applyFont="1" applyFill="1" applyBorder="1"/>
    <xf numFmtId="0" fontId="32" fillId="9" borderId="54" xfId="4" applyFont="1" applyFill="1" applyBorder="1" applyAlignment="1">
      <alignment horizontal="center" vertical="center" wrapText="1"/>
    </xf>
    <xf numFmtId="0" fontId="32" fillId="9" borderId="10" xfId="4" applyFont="1" applyFill="1" applyBorder="1" applyAlignment="1">
      <alignment vertical="top" wrapText="1"/>
    </xf>
    <xf numFmtId="0" fontId="32" fillId="9" borderId="29" xfId="4" applyFont="1" applyFill="1" applyBorder="1" applyAlignment="1">
      <alignment vertical="top" wrapText="1"/>
    </xf>
    <xf numFmtId="0" fontId="32" fillId="9" borderId="30" xfId="4" applyFont="1" applyFill="1" applyBorder="1" applyAlignment="1">
      <alignment vertical="top" wrapText="1"/>
    </xf>
    <xf numFmtId="0" fontId="32" fillId="9" borderId="55" xfId="4" applyFont="1" applyFill="1" applyBorder="1" applyAlignment="1">
      <alignment horizontal="center" vertical="center" wrapText="1"/>
    </xf>
    <xf numFmtId="0" fontId="32" fillId="9" borderId="56" xfId="4" applyFont="1" applyFill="1" applyBorder="1" applyAlignment="1">
      <alignment horizontal="center" vertical="center" wrapText="1"/>
    </xf>
    <xf numFmtId="0" fontId="43" fillId="11" borderId="59" xfId="0" applyFont="1" applyFill="1" applyBorder="1" applyAlignment="1">
      <alignment wrapText="1"/>
    </xf>
    <xf numFmtId="0" fontId="44" fillId="0" borderId="0" xfId="0" applyFont="1" applyAlignment="1"/>
    <xf numFmtId="0" fontId="15" fillId="9" borderId="0" xfId="0" applyFont="1" applyFill="1" applyBorder="1" applyAlignment="1">
      <alignment horizontal="center" vertical="top" wrapText="1"/>
    </xf>
    <xf numFmtId="0" fontId="13" fillId="0" borderId="0" xfId="0" applyFont="1" applyAlignment="1">
      <alignment wrapText="1"/>
    </xf>
    <xf numFmtId="0" fontId="0" fillId="0" borderId="0" xfId="0" applyFont="1" applyAlignment="1">
      <alignment wrapText="1"/>
    </xf>
    <xf numFmtId="1" fontId="5" fillId="0" borderId="29" xfId="3"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37" fillId="0" borderId="41" xfId="7" applyFont="1" applyFill="1" applyBorder="1" applyAlignment="1">
      <alignment horizontal="center"/>
    </xf>
    <xf numFmtId="0" fontId="37" fillId="0" borderId="46" xfId="7" applyFont="1" applyFill="1" applyBorder="1" applyAlignment="1">
      <alignment horizontal="center"/>
    </xf>
    <xf numFmtId="0" fontId="37" fillId="0" borderId="24" xfId="7" applyFont="1" applyFill="1" applyBorder="1" applyAlignment="1">
      <alignment horizontal="center"/>
    </xf>
    <xf numFmtId="14" fontId="36" fillId="0" borderId="45" xfId="7" applyNumberFormat="1" applyFont="1" applyFill="1" applyBorder="1" applyAlignment="1">
      <alignment horizontal="left" wrapText="1"/>
    </xf>
    <xf numFmtId="14" fontId="36" fillId="0" borderId="47" xfId="7" applyNumberFormat="1" applyFont="1" applyFill="1" applyBorder="1" applyAlignment="1">
      <alignment horizontal="left" wrapText="1"/>
    </xf>
    <xf numFmtId="0" fontId="34" fillId="0" borderId="41" xfId="7" applyFont="1" applyFill="1" applyBorder="1" applyAlignment="1">
      <alignment horizontal="center"/>
    </xf>
    <xf numFmtId="0" fontId="34" fillId="0" borderId="46" xfId="7" applyFont="1" applyFill="1" applyBorder="1" applyAlignment="1">
      <alignment horizontal="center"/>
    </xf>
    <xf numFmtId="0" fontId="34" fillId="0" borderId="24" xfId="7" applyFont="1" applyFill="1" applyBorder="1" applyAlignment="1">
      <alignment horizontal="center"/>
    </xf>
    <xf numFmtId="14" fontId="36" fillId="0" borderId="36" xfId="7" applyNumberFormat="1" applyFont="1" applyFill="1" applyBorder="1" applyAlignment="1">
      <alignment horizontal="left" wrapText="1"/>
    </xf>
    <xf numFmtId="49" fontId="15" fillId="12" borderId="61" xfId="0" applyNumberFormat="1" applyFont="1" applyFill="1" applyBorder="1" applyAlignment="1" applyProtection="1">
      <alignment horizontal="left" vertical="top" wrapText="1"/>
      <protection locked="0"/>
    </xf>
    <xf numFmtId="0" fontId="0" fillId="0" borderId="0" xfId="0" applyBorder="1"/>
    <xf numFmtId="0" fontId="44" fillId="0" borderId="0" xfId="0" applyFont="1" applyBorder="1"/>
    <xf numFmtId="0" fontId="13" fillId="13" borderId="0" xfId="0" applyFont="1" applyFill="1" applyBorder="1"/>
  </cellXfs>
  <cellStyles count="11">
    <cellStyle name="Hyperlink 2" xfId="10" xr:uid="{B8FF924B-6D5C-4BAC-8FC8-C3F19D0339B5}"/>
    <cellStyle name="Normal" xfId="0" builtinId="0"/>
    <cellStyle name="Normal 2" xfId="4" xr:uid="{00000000-0005-0000-0000-000002000000}"/>
    <cellStyle name="Normal 2 2" xfId="8" xr:uid="{2B13F95C-E1C6-471E-963C-3C2368FA2A19}"/>
    <cellStyle name="Normal 3" xfId="5" xr:uid="{00000000-0005-0000-0000-000003000000}"/>
    <cellStyle name="Normal 4" xfId="1" xr:uid="{00000000-0005-0000-0000-000004000000}"/>
    <cellStyle name="Normal 5" xfId="6" xr:uid="{00000000-0005-0000-0000-000005000000}"/>
    <cellStyle name="Normal 6" xfId="7" xr:uid="{00000000-0005-0000-0000-000006000000}"/>
    <cellStyle name="Normal 7" xfId="9" xr:uid="{5944384C-AFD2-43F9-BEBE-4E026D4F23DE}"/>
    <cellStyle name="Normal_CPPE" xfId="2" xr:uid="{00000000-0005-0000-0000-000007000000}"/>
    <cellStyle name="Normal_GuideSheetLight2005HG" xfId="3" xr:uid="{00000000-0005-0000-0000-000008000000}"/>
  </cellStyles>
  <dxfs count="1">
    <dxf>
      <font>
        <color rgb="FF9C0006"/>
      </font>
      <fill>
        <patternFill>
          <bgColor rgb="FFFFC7CE"/>
        </patternFill>
      </fill>
    </dxf>
  </dxfs>
  <tableStyles count="0" defaultTableStyle="TableStyleMedium9"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122</xdr:row>
          <xdr:rowOff>47625</xdr:rowOff>
        </xdr:from>
        <xdr:to>
          <xdr:col>10</xdr:col>
          <xdr:colOff>0</xdr:colOff>
          <xdr:row>124</xdr:row>
          <xdr:rowOff>19050</xdr:rowOff>
        </xdr:to>
        <xdr:sp macro="" textlink="">
          <xdr:nvSpPr>
            <xdr:cNvPr id="1220" name="Button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Times New Roman"/>
                  <a:cs typeface="Times New Roman"/>
                </a:rPr>
                <a:t>Continue to Select Practices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xdr:row>
          <xdr:rowOff>47625</xdr:rowOff>
        </xdr:from>
        <xdr:to>
          <xdr:col>10</xdr:col>
          <xdr:colOff>323850</xdr:colOff>
          <xdr:row>3</xdr:row>
          <xdr:rowOff>47625</xdr:rowOff>
        </xdr:to>
        <xdr:sp macro="" textlink="">
          <xdr:nvSpPr>
            <xdr:cNvPr id="1221" name="Button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imes New Roman"/>
                  <a:cs typeface="Times New Roman"/>
                </a:rPr>
                <a:t>Clear Program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xdr:row>
          <xdr:rowOff>76200</xdr:rowOff>
        </xdr:from>
        <xdr:to>
          <xdr:col>10</xdr:col>
          <xdr:colOff>314325</xdr:colOff>
          <xdr:row>5</xdr:row>
          <xdr:rowOff>57150</xdr:rowOff>
        </xdr:to>
        <xdr:sp macro="" textlink="">
          <xdr:nvSpPr>
            <xdr:cNvPr id="1222" name="Button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imes New Roman"/>
                  <a:cs typeface="Times New Roman"/>
                </a:rPr>
                <a:t>Select Practices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0</xdr:row>
          <xdr:rowOff>104775</xdr:rowOff>
        </xdr:from>
        <xdr:to>
          <xdr:col>6</xdr:col>
          <xdr:colOff>752475</xdr:colOff>
          <xdr:row>3</xdr:row>
          <xdr:rowOff>0</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Run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0</xdr:row>
          <xdr:rowOff>104775</xdr:rowOff>
        </xdr:from>
        <xdr:to>
          <xdr:col>6</xdr:col>
          <xdr:colOff>1619250</xdr:colOff>
          <xdr:row>3</xdr:row>
          <xdr:rowOff>0</xdr:rowOff>
        </xdr:to>
        <xdr:sp macro="" textlink="">
          <xdr:nvSpPr>
            <xdr:cNvPr id="15373" name="Button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Sort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1743075</xdr:colOff>
          <xdr:row>0</xdr:row>
          <xdr:rowOff>85725</xdr:rowOff>
        </xdr:from>
        <xdr:to>
          <xdr:col>6</xdr:col>
          <xdr:colOff>2362200</xdr:colOff>
          <xdr:row>2</xdr:row>
          <xdr:rowOff>161925</xdr:rowOff>
        </xdr:to>
        <xdr:sp macro="" textlink="">
          <xdr:nvSpPr>
            <xdr:cNvPr id="15374" name="Button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Results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xdr:row>
          <xdr:rowOff>57150</xdr:rowOff>
        </xdr:from>
        <xdr:to>
          <xdr:col>3</xdr:col>
          <xdr:colOff>76200</xdr:colOff>
          <xdr:row>3</xdr:row>
          <xdr:rowOff>95250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Times New Roman"/>
                  <a:cs typeface="Times New Roman"/>
                </a:rPr>
                <a:t>Copy Results (paste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xdr:row>
          <xdr:rowOff>47625</xdr:rowOff>
        </xdr:from>
        <xdr:to>
          <xdr:col>4</xdr:col>
          <xdr:colOff>295275</xdr:colOff>
          <xdr:row>3</xdr:row>
          <xdr:rowOff>76200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imes New Roman"/>
                  <a:cs typeface="Times New Roman"/>
                </a:rPr>
                <a:t>Return to Analysis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IOORPO43FP1\Home\Users\hal.gordon\Documents\HOME\HGEconAssistance\National\CPPE\RMSPlanningTool\RMSPlanningToolCalifornia113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dagcc.sharepoint.com/Users/greg.zwicke/AppData/Local/Microsoft/Windows/Temporary%20Internet%20Files/Content.Outlook/V7UI0ZCC/NewRequests/CPPENationalFinal050713AQAC062013Zwick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IOORPO43FP1\Home\Users\hal.gordon\Documents\HOME\HGEconAssistance\National\CPPE\CPPEEdits\CPPE2015\NewRequests\CPPENationalFinal050713AQAC062013Zwick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IOORPO43FP1\Home\Users\Hal.Gordon\AppData\Local\Microsoft\Windows\Temporary%20Internet%20Files\Content.Outlook\JUK0WMXO\BC_090208at7Perc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commend Practices"/>
      <sheetName val="Results"/>
      <sheetName val="CPPE"/>
      <sheetName val="CostList"/>
      <sheetName val="Problem Definitions"/>
      <sheetName val="Practice Descriptions"/>
      <sheetName val="AlternativeSummary"/>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sum"/>
      <sheetName val="t1EQIPhist"/>
      <sheetName val="Practice Summary"/>
      <sheetName val="tCNMP"/>
      <sheetName val="2007Payments"/>
      <sheetName val="t2usledata"/>
      <sheetName val="t3uslepath"/>
      <sheetName val="t4usleval"/>
      <sheetName val="t5grazedata"/>
      <sheetName val="t6grazpath"/>
      <sheetName val="t7irrdata"/>
      <sheetName val="t8irrpath"/>
      <sheetName val="t9airdata"/>
      <sheetName val="t10airpath"/>
      <sheetName val="t11wilddata"/>
      <sheetName val="t12wildpath"/>
      <sheetName val="tNutMgt"/>
      <sheetName val="tEnergydata"/>
      <sheetName val="tEnergyBen"/>
      <sheetName val="tEnergypath"/>
      <sheetName val="tCarbondata"/>
      <sheetName val="Carbon"/>
      <sheetName val="tCarbonPath"/>
      <sheetName val="t17key"/>
      <sheetName val="t18oldland"/>
      <sheetName val="t19newland"/>
      <sheetName val="t20sum2"/>
      <sheetName val="t21wasteold"/>
      <sheetName val="t22wastenew"/>
      <sheetName val="t23wscens"/>
      <sheetName val="t24AFOcap"/>
      <sheetName val="t25AUcap"/>
      <sheetName val="Ag Waste BC"/>
      <sheetName val="t13AUdefs"/>
      <sheetName val="Ag Waste BC summary"/>
    </sheetNames>
    <sheetDataSet>
      <sheetData sheetId="0"/>
      <sheetData sheetId="1">
        <row r="8">
          <cell r="C8" t="str">
            <v>Above Ground, Multi-Outlet Pipeline</v>
          </cell>
          <cell r="D8" t="str">
            <v>Ft.</v>
          </cell>
          <cell r="E8">
            <v>8</v>
          </cell>
          <cell r="F8">
            <v>12601</v>
          </cell>
          <cell r="G8">
            <v>94185.4</v>
          </cell>
          <cell r="H8">
            <v>1.2953022048510664E-4</v>
          </cell>
          <cell r="I8">
            <v>60300.9</v>
          </cell>
          <cell r="J8">
            <v>101449.08620689655</v>
          </cell>
          <cell r="K8">
            <v>5.4819000000000004</v>
          </cell>
          <cell r="L8">
            <v>7.1547391203248247E-5</v>
          </cell>
          <cell r="M8">
            <v>6.8007635909684021</v>
          </cell>
          <cell r="N8">
            <v>11000</v>
          </cell>
          <cell r="O8">
            <v>60300.9</v>
          </cell>
          <cell r="P8">
            <v>101449.08620689655</v>
          </cell>
        </row>
        <row r="9">
          <cell r="C9" t="str">
            <v>Access Control</v>
          </cell>
          <cell r="D9" t="str">
            <v>Ac.</v>
          </cell>
          <cell r="E9">
            <v>1327</v>
          </cell>
          <cell r="F9">
            <v>656789.36999999906</v>
          </cell>
          <cell r="G9">
            <v>7404640.7599999998</v>
          </cell>
          <cell r="H9">
            <v>1.0183369718192073E-2</v>
          </cell>
          <cell r="I9">
            <v>3070704.61</v>
          </cell>
          <cell r="J9">
            <v>5408455.7792539457</v>
          </cell>
          <cell r="K9">
            <v>8.8341779784846501</v>
          </cell>
          <cell r="L9">
            <v>1.1867923515838803E-2</v>
          </cell>
          <cell r="M9">
            <v>1128.0766606518837</v>
          </cell>
          <cell r="N9">
            <v>347593.7</v>
          </cell>
          <cell r="O9">
            <v>3070704.61</v>
          </cell>
          <cell r="P9">
            <v>5408455.7792539429</v>
          </cell>
        </row>
        <row r="10">
          <cell r="C10" t="str">
            <v>Access Road</v>
          </cell>
          <cell r="D10" t="str">
            <v>Ft.</v>
          </cell>
          <cell r="E10">
            <v>713</v>
          </cell>
          <cell r="F10">
            <v>1783790.3</v>
          </cell>
          <cell r="G10">
            <v>5383290.1399999997</v>
          </cell>
          <cell r="H10">
            <v>7.4034697391474752E-3</v>
          </cell>
          <cell r="I10">
            <v>4791014.1399999997</v>
          </cell>
          <cell r="J10">
            <v>7799639.1583227711</v>
          </cell>
          <cell r="K10">
            <v>3.6943232507111032</v>
          </cell>
          <cell r="L10">
            <v>6.3766612409895005E-3</v>
          </cell>
          <cell r="M10">
            <v>606.1180550450589</v>
          </cell>
          <cell r="N10">
            <v>1296858.3999999999</v>
          </cell>
          <cell r="O10">
            <v>4791014.1399999997</v>
          </cell>
          <cell r="P10">
            <v>7799639.1583227683</v>
          </cell>
        </row>
        <row r="11">
          <cell r="C11" t="str">
            <v>Alley Cropping</v>
          </cell>
          <cell r="D11" t="str">
            <v>Ac.</v>
          </cell>
          <cell r="E11">
            <v>29</v>
          </cell>
          <cell r="F11">
            <v>179.6</v>
          </cell>
          <cell r="G11">
            <v>38801</v>
          </cell>
          <cell r="H11">
            <v>5.3361795830804176E-5</v>
          </cell>
          <cell r="I11">
            <v>16972.169999999998</v>
          </cell>
          <cell r="J11">
            <v>33944.339999999997</v>
          </cell>
          <cell r="K11">
            <v>60.963254310344823</v>
          </cell>
          <cell r="L11">
            <v>2.5935929311177489E-4</v>
          </cell>
          <cell r="M11">
            <v>24.65276801726046</v>
          </cell>
          <cell r="N11">
            <v>278.39999999999998</v>
          </cell>
          <cell r="O11">
            <v>16972.169999999998</v>
          </cell>
          <cell r="P11">
            <v>33944.339999999997</v>
          </cell>
        </row>
        <row r="12">
          <cell r="C12" t="str">
            <v>Amendments for the Treatment of Agricultural Waste</v>
          </cell>
          <cell r="D12" t="str">
            <v>AU</v>
          </cell>
          <cell r="E12">
            <v>67</v>
          </cell>
          <cell r="F12">
            <v>200754</v>
          </cell>
          <cell r="G12">
            <v>1756180.97</v>
          </cell>
          <cell r="H12">
            <v>2.4152204933657285E-3</v>
          </cell>
          <cell r="I12">
            <v>603712.56000000006</v>
          </cell>
          <cell r="J12">
            <v>1066256.7175907497</v>
          </cell>
          <cell r="K12">
            <v>0.86651131888259258</v>
          </cell>
          <cell r="L12">
            <v>5.9920940132720407E-4</v>
          </cell>
          <cell r="M12">
            <v>56.956395074360373</v>
          </cell>
          <cell r="N12">
            <v>696716.3</v>
          </cell>
          <cell r="O12">
            <v>603712.56000000006</v>
          </cell>
          <cell r="P12">
            <v>1066256.7175907502</v>
          </cell>
        </row>
        <row r="13">
          <cell r="C13" t="str">
            <v>Anaerobic Digester, Ambient Temperature</v>
          </cell>
          <cell r="D13" t="str">
            <v>No.</v>
          </cell>
          <cell r="E13">
            <v>2</v>
          </cell>
          <cell r="F13">
            <v>2</v>
          </cell>
          <cell r="G13">
            <v>632830</v>
          </cell>
          <cell r="H13">
            <v>8.7031120990716231E-4</v>
          </cell>
          <cell r="I13">
            <v>100000</v>
          </cell>
          <cell r="J13">
            <v>172413.79310344829</v>
          </cell>
          <cell r="K13">
            <v>100000</v>
          </cell>
          <cell r="L13">
            <v>1.7886847800812062E-5</v>
          </cell>
          <cell r="M13">
            <v>1.7001908977421005</v>
          </cell>
          <cell r="N13">
            <v>1</v>
          </cell>
          <cell r="O13">
            <v>100000</v>
          </cell>
          <cell r="P13">
            <v>172413.79310344829</v>
          </cell>
        </row>
        <row r="14">
          <cell r="C14" t="str">
            <v>Anaerobic Digester, Controlled Temperature</v>
          </cell>
          <cell r="D14" t="str">
            <v>No.</v>
          </cell>
          <cell r="E14">
            <v>3</v>
          </cell>
          <cell r="F14">
            <v>3</v>
          </cell>
          <cell r="G14">
            <v>1025000</v>
          </cell>
          <cell r="H14">
            <v>1.4096502854713609E-3</v>
          </cell>
          <cell r="I14">
            <v>105000</v>
          </cell>
          <cell r="J14">
            <v>175073.09941520466</v>
          </cell>
          <cell r="K14">
            <v>52500</v>
          </cell>
          <cell r="L14">
            <v>2.6830271701218096E-5</v>
          </cell>
          <cell r="M14">
            <v>2.5502863466131513</v>
          </cell>
          <cell r="N14">
            <v>2</v>
          </cell>
          <cell r="O14">
            <v>105000</v>
          </cell>
          <cell r="P14">
            <v>175073.09941520469</v>
          </cell>
        </row>
        <row r="15">
          <cell r="C15" t="str">
            <v>Animal Mortality Facility</v>
          </cell>
          <cell r="D15" t="str">
            <v>No.</v>
          </cell>
          <cell r="E15">
            <v>210</v>
          </cell>
          <cell r="F15">
            <v>216</v>
          </cell>
          <cell r="G15">
            <v>2285888.9700000002</v>
          </cell>
          <cell r="H15">
            <v>3.1437112576744738E-3</v>
          </cell>
          <cell r="I15">
            <v>1563068.72</v>
          </cell>
          <cell r="J15">
            <v>2934994.0131023796</v>
          </cell>
          <cell r="K15">
            <v>8635.7387845303874</v>
          </cell>
          <cell r="L15">
            <v>1.8781190190852665E-3</v>
          </cell>
          <cell r="M15">
            <v>178.52004426292058</v>
          </cell>
          <cell r="N15">
            <v>180.99999999999997</v>
          </cell>
          <cell r="O15">
            <v>1563068.72</v>
          </cell>
          <cell r="P15">
            <v>2934994.0131023824</v>
          </cell>
        </row>
        <row r="16">
          <cell r="C16" t="str">
            <v>Animal Trails and Walkways</v>
          </cell>
          <cell r="D16" t="str">
            <v>Ft.</v>
          </cell>
          <cell r="E16">
            <v>368</v>
          </cell>
          <cell r="F16">
            <v>263771.40000000002</v>
          </cell>
          <cell r="G16">
            <v>1891614.14</v>
          </cell>
          <cell r="H16">
            <v>2.6014774755635734E-3</v>
          </cell>
          <cell r="I16">
            <v>2072514.59</v>
          </cell>
          <cell r="J16">
            <v>3056920.8477925644</v>
          </cell>
          <cell r="K16">
            <v>8.5677316898837805</v>
          </cell>
          <cell r="L16">
            <v>3.2911799953494196E-3</v>
          </cell>
          <cell r="M16">
            <v>312.83512518454654</v>
          </cell>
          <cell r="N16">
            <v>241897.70000000004</v>
          </cell>
          <cell r="O16">
            <v>2072514.59</v>
          </cell>
          <cell r="P16">
            <v>3056920.847792564</v>
          </cell>
        </row>
        <row r="17">
          <cell r="C17" t="str">
            <v>Anionic Polyacrylamide</v>
          </cell>
          <cell r="D17" t="str">
            <v>Ac.</v>
          </cell>
          <cell r="E17">
            <v>2</v>
          </cell>
          <cell r="F17">
            <v>702</v>
          </cell>
          <cell r="G17">
            <v>5223</v>
          </cell>
          <cell r="H17">
            <v>7.183027747333579E-6</v>
          </cell>
          <cell r="I17">
            <v>1818.9</v>
          </cell>
          <cell r="J17">
            <v>2716.9961405785712</v>
          </cell>
          <cell r="K17">
            <v>2.843364076911052</v>
          </cell>
          <cell r="L17">
            <v>1.7886847800812062E-5</v>
          </cell>
          <cell r="M17">
            <v>1.7001908977421005</v>
          </cell>
          <cell r="N17">
            <v>639.70000000000005</v>
          </cell>
          <cell r="O17">
            <v>1818.9</v>
          </cell>
          <cell r="P17">
            <v>2716.9961405785716</v>
          </cell>
        </row>
        <row r="18">
          <cell r="C18" t="str">
            <v>Aquaculture Ponds</v>
          </cell>
          <cell r="D18" t="str">
            <v>Ac.</v>
          </cell>
          <cell r="E18">
            <v>9</v>
          </cell>
          <cell r="F18">
            <v>1276.4000000000001</v>
          </cell>
          <cell r="G18">
            <v>14654.52</v>
          </cell>
          <cell r="H18">
            <v>2.0153900781898313E-5</v>
          </cell>
          <cell r="I18">
            <v>96689.43</v>
          </cell>
          <cell r="J18">
            <v>148752.96923076917</v>
          </cell>
          <cell r="K18">
            <v>9.9979764034371144</v>
          </cell>
          <cell r="L18">
            <v>8.0490815103654288E-5</v>
          </cell>
          <cell r="M18">
            <v>7.650859039839454</v>
          </cell>
          <cell r="N18">
            <v>9670.9</v>
          </cell>
          <cell r="O18">
            <v>96689.43</v>
          </cell>
          <cell r="P18">
            <v>148752.9692307692</v>
          </cell>
        </row>
        <row r="19">
          <cell r="C19" t="str">
            <v>Atmospheric Resource Quality Management</v>
          </cell>
          <cell r="D19" t="str">
            <v>Ac.</v>
          </cell>
          <cell r="E19">
            <v>135</v>
          </cell>
          <cell r="F19">
            <v>41534.5</v>
          </cell>
          <cell r="G19">
            <v>2534507.63</v>
          </cell>
          <cell r="H19">
            <v>3.4856286869842366E-3</v>
          </cell>
          <cell r="I19">
            <v>3569394.33</v>
          </cell>
          <cell r="J19">
            <v>6225248.4584307373</v>
          </cell>
          <cell r="K19">
            <v>19.983239950419719</v>
          </cell>
          <cell r="L19">
            <v>1.2073622265548142E-3</v>
          </cell>
          <cell r="M19">
            <v>114.76288559759179</v>
          </cell>
          <cell r="N19">
            <v>178619.4</v>
          </cell>
          <cell r="O19">
            <v>3569394.33</v>
          </cell>
          <cell r="P19">
            <v>6225248.4584307419</v>
          </cell>
        </row>
        <row r="20">
          <cell r="C20" t="str">
            <v>Brush Management</v>
          </cell>
          <cell r="D20" t="str">
            <v>Ac.</v>
          </cell>
          <cell r="E20">
            <v>3925</v>
          </cell>
          <cell r="F20">
            <v>748689.85000000091</v>
          </cell>
          <cell r="G20">
            <v>34319778.359999999</v>
          </cell>
          <cell r="H20">
            <v>4.7198912548768623E-2</v>
          </cell>
          <cell r="I20">
            <v>27224536.109999999</v>
          </cell>
          <cell r="J20">
            <v>50373823.229578972</v>
          </cell>
          <cell r="K20">
            <v>31.766530528185211</v>
          </cell>
          <cell r="L20">
            <v>3.5102938809093674E-2</v>
          </cell>
          <cell r="M20">
            <v>3336.6246368188727</v>
          </cell>
          <cell r="N20">
            <v>857019.49999999919</v>
          </cell>
          <cell r="O20">
            <v>27224536.109999999</v>
          </cell>
          <cell r="P20">
            <v>50373823.229579158</v>
          </cell>
        </row>
        <row r="21">
          <cell r="C21" t="str">
            <v>Channel Bank Vegetation</v>
          </cell>
          <cell r="D21" t="str">
            <v>Ac.</v>
          </cell>
          <cell r="E21">
            <v>21</v>
          </cell>
          <cell r="F21">
            <v>93.1</v>
          </cell>
          <cell r="G21">
            <v>33023.5</v>
          </cell>
          <cell r="H21">
            <v>4.5416181660744864E-5</v>
          </cell>
          <cell r="I21">
            <v>26834.75</v>
          </cell>
          <cell r="J21">
            <v>43748.528729149999</v>
          </cell>
          <cell r="K21">
            <v>141.23552631578949</v>
          </cell>
          <cell r="L21">
            <v>1.8781190190852667E-4</v>
          </cell>
          <cell r="M21">
            <v>17.852004426292059</v>
          </cell>
          <cell r="N21">
            <v>189.99999999999997</v>
          </cell>
          <cell r="O21">
            <v>26834.75</v>
          </cell>
          <cell r="P21">
            <v>43748.528729149992</v>
          </cell>
        </row>
        <row r="22">
          <cell r="C22" t="str">
            <v>Channel Stabilization</v>
          </cell>
          <cell r="D22" t="str">
            <v>Ft.</v>
          </cell>
          <cell r="E22">
            <v>10</v>
          </cell>
          <cell r="F22">
            <v>3862</v>
          </cell>
          <cell r="G22">
            <v>116473</v>
          </cell>
          <cell r="H22">
            <v>1.6018165629239593E-4</v>
          </cell>
          <cell r="I22">
            <v>151749.85999999999</v>
          </cell>
          <cell r="J22">
            <v>252047.84315408082</v>
          </cell>
          <cell r="K22">
            <v>11.384085521380344</v>
          </cell>
          <cell r="L22">
            <v>8.9434239004060315E-5</v>
          </cell>
          <cell r="M22">
            <v>8.5009544887105033</v>
          </cell>
          <cell r="N22">
            <v>13330</v>
          </cell>
          <cell r="O22">
            <v>151749.85999999999</v>
          </cell>
          <cell r="P22">
            <v>252047.84315408082</v>
          </cell>
        </row>
        <row r="23">
          <cell r="C23" t="str">
            <v>Clearing and Snagging</v>
          </cell>
          <cell r="D23" t="str">
            <v>Ft.</v>
          </cell>
          <cell r="E23">
            <v>4</v>
          </cell>
          <cell r="F23">
            <v>3518.4</v>
          </cell>
          <cell r="G23">
            <v>49776</v>
          </cell>
          <cell r="H23">
            <v>6.8455368399631677E-5</v>
          </cell>
          <cell r="I23">
            <v>63189.3</v>
          </cell>
          <cell r="J23">
            <v>108947.06896551725</v>
          </cell>
          <cell r="K23">
            <v>15.641690182682311</v>
          </cell>
          <cell r="L23">
            <v>3.5773695601624123E-5</v>
          </cell>
          <cell r="M23">
            <v>3.4003817954842011</v>
          </cell>
          <cell r="N23">
            <v>4039.8</v>
          </cell>
          <cell r="O23">
            <v>63189.3</v>
          </cell>
          <cell r="P23">
            <v>108947.06896551726</v>
          </cell>
        </row>
        <row r="24">
          <cell r="C24" t="str">
            <v>Closure of Waste Impoundments</v>
          </cell>
          <cell r="D24" t="str">
            <v>No.</v>
          </cell>
          <cell r="E24">
            <v>161</v>
          </cell>
          <cell r="F24">
            <v>171</v>
          </cell>
          <cell r="G24">
            <v>2591781.27</v>
          </cell>
          <cell r="H24">
            <v>3.5643953240339773E-3</v>
          </cell>
          <cell r="I24">
            <v>3679148.34</v>
          </cell>
          <cell r="J24">
            <v>6152127.5961662391</v>
          </cell>
          <cell r="K24">
            <v>18123.883448275861</v>
          </cell>
          <cell r="L24">
            <v>1.4398912479653711E-3</v>
          </cell>
          <cell r="M24">
            <v>136.86536726823911</v>
          </cell>
          <cell r="N24">
            <v>203</v>
          </cell>
          <cell r="O24">
            <v>3679148.34</v>
          </cell>
          <cell r="P24">
            <v>6152127.5961662447</v>
          </cell>
        </row>
        <row r="25">
          <cell r="C25" t="str">
            <v>Composting Facility</v>
          </cell>
          <cell r="D25" t="str">
            <v>No.</v>
          </cell>
          <cell r="E25">
            <v>363</v>
          </cell>
          <cell r="F25">
            <v>352</v>
          </cell>
          <cell r="G25">
            <v>6271685.2800000003</v>
          </cell>
          <cell r="H25">
            <v>8.6252516539888132E-3</v>
          </cell>
          <cell r="I25">
            <v>5246914.95</v>
          </cell>
          <cell r="J25">
            <v>8904688.8578509018</v>
          </cell>
          <cell r="K25">
            <v>17129.986777668953</v>
          </cell>
          <cell r="L25">
            <v>3.2464628758473893E-3</v>
          </cell>
          <cell r="M25">
            <v>308.58464794019125</v>
          </cell>
          <cell r="N25">
            <v>306.3</v>
          </cell>
          <cell r="O25">
            <v>5246914.95</v>
          </cell>
          <cell r="P25">
            <v>8904688.8578509055</v>
          </cell>
        </row>
        <row r="26">
          <cell r="C26" t="str">
            <v>Conservation Cover</v>
          </cell>
          <cell r="D26" t="str">
            <v>Ac.</v>
          </cell>
          <cell r="E26">
            <v>296</v>
          </cell>
          <cell r="F26">
            <v>5584.2</v>
          </cell>
          <cell r="G26">
            <v>454154.91</v>
          </cell>
          <cell r="H26">
            <v>6.2458497417533683E-4</v>
          </cell>
          <cell r="I26">
            <v>391528.35</v>
          </cell>
          <cell r="J26">
            <v>647379.20725815452</v>
          </cell>
          <cell r="K26">
            <v>73.01500289055069</v>
          </cell>
          <cell r="L26">
            <v>2.6472534745201853E-3</v>
          </cell>
          <cell r="M26">
            <v>251.62825286583092</v>
          </cell>
          <cell r="N26">
            <v>5362.3</v>
          </cell>
          <cell r="O26">
            <v>391528.35</v>
          </cell>
          <cell r="P26">
            <v>647379.20725815359</v>
          </cell>
        </row>
        <row r="27">
          <cell r="C27" t="str">
            <v>Conservation Crop Rotation</v>
          </cell>
          <cell r="D27" t="str">
            <v>Ac.</v>
          </cell>
          <cell r="E27">
            <v>729</v>
          </cell>
          <cell r="F27">
            <v>75809.7</v>
          </cell>
          <cell r="G27">
            <v>6417985.5199999996</v>
          </cell>
          <cell r="H27">
            <v>8.8264537760185963E-3</v>
          </cell>
          <cell r="I27">
            <v>8800039.3900000006</v>
          </cell>
          <cell r="J27">
            <v>15666135.87966276</v>
          </cell>
          <cell r="K27">
            <v>44.393881894641687</v>
          </cell>
          <cell r="L27">
            <v>6.5197560233959968E-3</v>
          </cell>
          <cell r="M27">
            <v>619.71958222699573</v>
          </cell>
          <cell r="N27">
            <v>198226.4</v>
          </cell>
          <cell r="O27">
            <v>8800039.3900000006</v>
          </cell>
          <cell r="P27">
            <v>15666135.879662737</v>
          </cell>
          <cell r="R27">
            <v>1034495</v>
          </cell>
        </row>
        <row r="28">
          <cell r="C28" t="str">
            <v>Contour Buffer Strips</v>
          </cell>
          <cell r="D28" t="str">
            <v>Ac.</v>
          </cell>
          <cell r="E28">
            <v>6</v>
          </cell>
          <cell r="F28">
            <v>331</v>
          </cell>
          <cell r="G28">
            <v>3741</v>
          </cell>
          <cell r="H28">
            <v>5.14487972482767E-6</v>
          </cell>
          <cell r="I28">
            <v>11358.4</v>
          </cell>
          <cell r="J28">
            <v>20291.991733221239</v>
          </cell>
          <cell r="K28">
            <v>25.979871912168345</v>
          </cell>
          <cell r="L28">
            <v>5.3660543402436192E-5</v>
          </cell>
          <cell r="M28">
            <v>5.1005726932263027</v>
          </cell>
          <cell r="N28">
            <v>437.2</v>
          </cell>
          <cell r="O28">
            <v>11358.4</v>
          </cell>
          <cell r="P28">
            <v>20291.991733221239</v>
          </cell>
        </row>
        <row r="29">
          <cell r="C29" t="str">
            <v>Contour Farming</v>
          </cell>
          <cell r="D29" t="str">
            <v>Ac.</v>
          </cell>
          <cell r="E29">
            <v>40</v>
          </cell>
          <cell r="F29">
            <v>780.9</v>
          </cell>
          <cell r="G29">
            <v>102636.5</v>
          </cell>
          <cell r="H29">
            <v>1.4115275270710375E-4</v>
          </cell>
          <cell r="I29">
            <v>48906.57</v>
          </cell>
          <cell r="J29">
            <v>93454.567782228041</v>
          </cell>
          <cell r="K29">
            <v>15.311054411120155</v>
          </cell>
          <cell r="L29">
            <v>3.5773695601624126E-4</v>
          </cell>
          <cell r="M29">
            <v>34.003817954842013</v>
          </cell>
          <cell r="N29">
            <v>3194.2</v>
          </cell>
          <cell r="O29">
            <v>48906.57</v>
          </cell>
          <cell r="P29">
            <v>93454.567782228012</v>
          </cell>
        </row>
        <row r="30">
          <cell r="C30" t="str">
            <v>Contour Orchard and Other Fruit Area</v>
          </cell>
          <cell r="D30" t="str">
            <v>Ac.</v>
          </cell>
          <cell r="E30">
            <v>24</v>
          </cell>
          <cell r="F30">
            <v>120.7</v>
          </cell>
          <cell r="G30">
            <v>14413.3</v>
          </cell>
          <cell r="H30">
            <v>1.9822158497155478E-5</v>
          </cell>
          <cell r="I30">
            <v>11463.4</v>
          </cell>
          <cell r="J30">
            <v>22559.498412698413</v>
          </cell>
          <cell r="K30">
            <v>44.796404845642826</v>
          </cell>
          <cell r="L30">
            <v>2.1464217360974477E-4</v>
          </cell>
          <cell r="M30">
            <v>20.402290772905211</v>
          </cell>
          <cell r="N30">
            <v>255.9</v>
          </cell>
          <cell r="O30">
            <v>11463.4</v>
          </cell>
          <cell r="P30">
            <v>22559.498412698413</v>
          </cell>
        </row>
        <row r="31">
          <cell r="C31" t="str">
            <v>Cover Crop</v>
          </cell>
          <cell r="D31" t="str">
            <v>Ac.</v>
          </cell>
          <cell r="E31">
            <v>1000</v>
          </cell>
          <cell r="F31">
            <v>240739.3</v>
          </cell>
          <cell r="G31">
            <v>5615646.4100000001</v>
          </cell>
          <cell r="H31">
            <v>7.7230220145977791E-3</v>
          </cell>
          <cell r="I31">
            <v>4489613.66</v>
          </cell>
          <cell r="J31">
            <v>7780885.4027602496</v>
          </cell>
          <cell r="K31">
            <v>17.119124508307113</v>
          </cell>
          <cell r="L31">
            <v>8.9434239004060317E-3</v>
          </cell>
          <cell r="M31">
            <v>850.09544887105039</v>
          </cell>
          <cell r="N31">
            <v>262257.2</v>
          </cell>
          <cell r="O31">
            <v>4489613.66</v>
          </cell>
          <cell r="P31">
            <v>7780885.4027602077</v>
          </cell>
        </row>
        <row r="32">
          <cell r="C32" t="str">
            <v>Critical Area Planting</v>
          </cell>
          <cell r="D32" t="str">
            <v>Ac.</v>
          </cell>
          <cell r="E32">
            <v>2992</v>
          </cell>
          <cell r="F32">
            <v>23715.65</v>
          </cell>
          <cell r="G32">
            <v>2535609.91</v>
          </cell>
          <cell r="H32">
            <v>3.4871446180248897E-3</v>
          </cell>
          <cell r="I32">
            <v>2121320.0699999998</v>
          </cell>
          <cell r="J32">
            <v>3589575.8137238659</v>
          </cell>
          <cell r="K32">
            <v>101.85481612722008</v>
          </cell>
          <cell r="L32">
            <v>2.6758724310014845E-2</v>
          </cell>
          <cell r="M32">
            <v>2543.4855830221827</v>
          </cell>
          <cell r="N32">
            <v>20826.900000000001</v>
          </cell>
          <cell r="O32">
            <v>2121320.0699999998</v>
          </cell>
          <cell r="P32">
            <v>3589575.8137238771</v>
          </cell>
        </row>
        <row r="33">
          <cell r="C33" t="str">
            <v>Cross Wind Ridges</v>
          </cell>
          <cell r="D33" t="str">
            <v>Ac.</v>
          </cell>
          <cell r="E33">
            <v>4</v>
          </cell>
          <cell r="F33">
            <v>1791.9</v>
          </cell>
          <cell r="G33">
            <v>25283.5</v>
          </cell>
          <cell r="H33">
            <v>3.4771602919722106E-5</v>
          </cell>
          <cell r="I33">
            <v>25147.5</v>
          </cell>
          <cell r="J33">
            <v>37533.582089552234</v>
          </cell>
          <cell r="K33">
            <v>5</v>
          </cell>
          <cell r="L33">
            <v>3.5773695601624123E-5</v>
          </cell>
          <cell r="M33">
            <v>3.4003817954842011</v>
          </cell>
          <cell r="N33">
            <v>5029.5</v>
          </cell>
          <cell r="O33">
            <v>25147.5</v>
          </cell>
          <cell r="P33">
            <v>37533.582089552241</v>
          </cell>
        </row>
        <row r="34">
          <cell r="C34" t="str">
            <v>Cross Wind Trap Strips</v>
          </cell>
          <cell r="D34" t="str">
            <v>Ac.</v>
          </cell>
          <cell r="E34">
            <v>1</v>
          </cell>
          <cell r="F34">
            <v>2.2000000000000002</v>
          </cell>
          <cell r="G34">
            <v>70.400000000000006</v>
          </cell>
          <cell r="H34">
            <v>9.6818907411886653E-8</v>
          </cell>
          <cell r="I34">
            <v>2</v>
          </cell>
          <cell r="J34">
            <v>2.8985507246376807</v>
          </cell>
          <cell r="K34">
            <v>1</v>
          </cell>
          <cell r="L34">
            <v>8.9434239004060308E-6</v>
          </cell>
          <cell r="M34">
            <v>0.85009544887105026</v>
          </cell>
          <cell r="N34">
            <v>2</v>
          </cell>
          <cell r="O34">
            <v>2</v>
          </cell>
          <cell r="P34">
            <v>2.8985507246376816</v>
          </cell>
        </row>
        <row r="35">
          <cell r="C35" t="str">
            <v>Dam</v>
          </cell>
          <cell r="D35" t="str">
            <v>No. and Ac-Ft</v>
          </cell>
          <cell r="E35">
            <v>10</v>
          </cell>
          <cell r="F35">
            <v>1709</v>
          </cell>
          <cell r="G35">
            <v>237870</v>
          </cell>
          <cell r="H35">
            <v>3.2713513502933915E-4</v>
          </cell>
          <cell r="I35">
            <v>55539.03</v>
          </cell>
          <cell r="J35">
            <v>111078.06</v>
          </cell>
          <cell r="K35">
            <v>6171.0033333333331</v>
          </cell>
          <cell r="L35">
            <v>8.9434239004060315E-5</v>
          </cell>
          <cell r="M35">
            <v>8.5009544887105033</v>
          </cell>
          <cell r="N35">
            <v>9</v>
          </cell>
          <cell r="O35">
            <v>55539.03</v>
          </cell>
          <cell r="P35">
            <v>111078.06</v>
          </cell>
        </row>
        <row r="36">
          <cell r="C36" t="str">
            <v>Dam, Diversion</v>
          </cell>
          <cell r="D36" t="str">
            <v>No.</v>
          </cell>
          <cell r="E36">
            <v>9</v>
          </cell>
          <cell r="F36">
            <v>266</v>
          </cell>
          <cell r="G36">
            <v>58626.55</v>
          </cell>
          <cell r="H36">
            <v>8.0627251652391239E-5</v>
          </cell>
          <cell r="I36">
            <v>34302.49</v>
          </cell>
          <cell r="J36">
            <v>54756.381106752378</v>
          </cell>
          <cell r="K36">
            <v>1429.2704166666665</v>
          </cell>
          <cell r="L36">
            <v>8.0490815103654288E-5</v>
          </cell>
          <cell r="M36">
            <v>7.650859039839454</v>
          </cell>
          <cell r="N36">
            <v>24</v>
          </cell>
          <cell r="O36">
            <v>34302.49</v>
          </cell>
          <cell r="P36">
            <v>54756.381106752393</v>
          </cell>
        </row>
        <row r="37">
          <cell r="C37" t="str">
            <v>Deep Tillage</v>
          </cell>
          <cell r="D37" t="str">
            <v>Ac.</v>
          </cell>
          <cell r="E37">
            <v>69</v>
          </cell>
          <cell r="F37">
            <v>16275.4</v>
          </cell>
          <cell r="G37">
            <v>297118.09999999998</v>
          </cell>
          <cell r="H37">
            <v>4.0861718486215451E-4</v>
          </cell>
          <cell r="I37">
            <v>360101.24</v>
          </cell>
          <cell r="J37">
            <v>587490.56964394322</v>
          </cell>
          <cell r="K37">
            <v>19.399497909753048</v>
          </cell>
          <cell r="L37">
            <v>6.1709624912801621E-4</v>
          </cell>
          <cell r="M37">
            <v>58.656585972102476</v>
          </cell>
          <cell r="N37">
            <v>18562.400000000001</v>
          </cell>
          <cell r="O37">
            <v>360101.24</v>
          </cell>
          <cell r="P37">
            <v>587490.56964394334</v>
          </cell>
        </row>
        <row r="38">
          <cell r="C38" t="str">
            <v>Dike</v>
          </cell>
          <cell r="D38" t="str">
            <v>Ft.</v>
          </cell>
          <cell r="E38">
            <v>134</v>
          </cell>
          <cell r="F38">
            <v>1035118.3</v>
          </cell>
          <cell r="G38">
            <v>1349061.48</v>
          </cell>
          <cell r="H38">
            <v>1.8553218540491871E-3</v>
          </cell>
          <cell r="I38">
            <v>870372.93</v>
          </cell>
          <cell r="J38">
            <v>1360914.546618568</v>
          </cell>
          <cell r="K38">
            <v>1.0947949459755224</v>
          </cell>
          <cell r="L38">
            <v>1.1984188026544081E-3</v>
          </cell>
          <cell r="M38">
            <v>113.91279014872075</v>
          </cell>
          <cell r="N38">
            <v>795010</v>
          </cell>
          <cell r="O38">
            <v>870372.93</v>
          </cell>
          <cell r="P38">
            <v>1360914.5466185685</v>
          </cell>
        </row>
        <row r="39">
          <cell r="C39" t="str">
            <v>Diversion</v>
          </cell>
          <cell r="D39" t="str">
            <v>Ft.</v>
          </cell>
          <cell r="E39">
            <v>635</v>
          </cell>
          <cell r="F39">
            <v>843843.9</v>
          </cell>
          <cell r="G39">
            <v>1290595.6000000001</v>
          </cell>
          <cell r="H39">
            <v>1.7749155667981292E-3</v>
          </cell>
          <cell r="I39">
            <v>1486020.72</v>
          </cell>
          <cell r="J39">
            <v>2429706.7622081675</v>
          </cell>
          <cell r="K39">
            <v>1.9054073578471813</v>
          </cell>
          <cell r="L39">
            <v>5.6790741767578298E-3</v>
          </cell>
          <cell r="M39">
            <v>539.81061003311697</v>
          </cell>
          <cell r="N39">
            <v>779896.6</v>
          </cell>
          <cell r="O39">
            <v>1486020.72</v>
          </cell>
          <cell r="P39">
            <v>2429706.7622081689</v>
          </cell>
        </row>
        <row r="40">
          <cell r="C40" t="str">
            <v>Drainage Water Management</v>
          </cell>
          <cell r="D40" t="str">
            <v>Ac.</v>
          </cell>
          <cell r="E40">
            <v>71</v>
          </cell>
          <cell r="F40">
            <v>6589.65</v>
          </cell>
          <cell r="G40">
            <v>584673.94999999995</v>
          </cell>
          <cell r="H40">
            <v>8.0408370782943236E-4</v>
          </cell>
          <cell r="I40">
            <v>175193.71</v>
          </cell>
          <cell r="J40">
            <v>267357.67973100225</v>
          </cell>
          <cell r="K40">
            <v>112.41896175564681</v>
          </cell>
          <cell r="L40">
            <v>6.3498309692882823E-4</v>
          </cell>
          <cell r="M40">
            <v>60.356776869844573</v>
          </cell>
          <cell r="N40">
            <v>1558.4</v>
          </cell>
          <cell r="O40">
            <v>175193.71</v>
          </cell>
          <cell r="P40">
            <v>267357.67973100214</v>
          </cell>
        </row>
        <row r="41">
          <cell r="C41" t="str">
            <v>Early Successional Habitat Development/Management</v>
          </cell>
          <cell r="D41" t="str">
            <v>Ac.</v>
          </cell>
          <cell r="E41">
            <v>144</v>
          </cell>
          <cell r="F41">
            <v>1314.53</v>
          </cell>
          <cell r="G41">
            <v>179008.75</v>
          </cell>
          <cell r="H41">
            <v>2.4618510784328926E-4</v>
          </cell>
          <cell r="I41">
            <v>55999.92</v>
          </cell>
          <cell r="J41">
            <v>92951.100284443717</v>
          </cell>
          <cell r="K41">
            <v>48.615261741470611</v>
          </cell>
          <cell r="L41">
            <v>1.2878530416584686E-3</v>
          </cell>
          <cell r="M41">
            <v>122.41374463743126</v>
          </cell>
          <cell r="N41">
            <v>1151.9000000000001</v>
          </cell>
          <cell r="O41">
            <v>55999.92</v>
          </cell>
          <cell r="P41">
            <v>92951.100284443688</v>
          </cell>
        </row>
        <row r="42">
          <cell r="C42" t="str">
            <v>Feed Management</v>
          </cell>
          <cell r="D42" t="str">
            <v>No. and Aus</v>
          </cell>
          <cell r="E42">
            <v>26</v>
          </cell>
          <cell r="F42">
            <v>7375.5</v>
          </cell>
          <cell r="G42">
            <v>96055</v>
          </cell>
          <cell r="H42">
            <v>1.3210142260580642E-4</v>
          </cell>
          <cell r="I42">
            <v>157927.25</v>
          </cell>
          <cell r="J42">
            <v>243509.87179487158</v>
          </cell>
          <cell r="K42">
            <v>4.5956109158208394</v>
          </cell>
          <cell r="L42">
            <v>2.3252902141055682E-4</v>
          </cell>
          <cell r="M42">
            <v>22.102481670647311</v>
          </cell>
          <cell r="N42">
            <v>34364.800000000003</v>
          </cell>
          <cell r="O42">
            <v>157927.25</v>
          </cell>
          <cell r="P42">
            <v>243509.87179487158</v>
          </cell>
        </row>
        <row r="43">
          <cell r="C43" t="str">
            <v>Fence</v>
          </cell>
          <cell r="D43" t="str">
            <v>Ft.</v>
          </cell>
          <cell r="E43">
            <v>9333</v>
          </cell>
          <cell r="F43">
            <v>52511081.199999988</v>
          </cell>
          <cell r="G43">
            <v>58838721.229999997</v>
          </cell>
          <cell r="H43">
            <v>8.0919044076721292E-2</v>
          </cell>
          <cell r="I43">
            <v>39924783.149999999</v>
          </cell>
          <cell r="J43">
            <v>68633449.201283008</v>
          </cell>
          <cell r="K43">
            <v>0.99735055166013142</v>
          </cell>
          <cell r="L43">
            <v>8.3468975262489489E-2</v>
          </cell>
          <cell r="M43">
            <v>7933.9408243135131</v>
          </cell>
          <cell r="N43">
            <v>40030842.799999997</v>
          </cell>
          <cell r="O43">
            <v>39924783.149999999</v>
          </cell>
          <cell r="P43">
            <v>68633449.201283216</v>
          </cell>
        </row>
        <row r="44">
          <cell r="C44" t="str">
            <v>Field Border</v>
          </cell>
          <cell r="D44" t="str">
            <v>Ft.</v>
          </cell>
          <cell r="E44">
            <v>453</v>
          </cell>
          <cell r="F44">
            <v>2553054</v>
          </cell>
          <cell r="G44">
            <v>587791.94999999995</v>
          </cell>
          <cell r="H44">
            <v>8.0837179523440773E-4</v>
          </cell>
          <cell r="I44">
            <v>532399.54</v>
          </cell>
          <cell r="J44">
            <v>1003866.4277371492</v>
          </cell>
          <cell r="K44">
            <v>0.20683284791284731</v>
          </cell>
          <cell r="L44">
            <v>4.0513710268839324E-3</v>
          </cell>
          <cell r="M44">
            <v>385.09323833858582</v>
          </cell>
          <cell r="N44">
            <v>2574057</v>
          </cell>
          <cell r="O44">
            <v>532399.54</v>
          </cell>
          <cell r="P44">
            <v>1003866.4277371473</v>
          </cell>
        </row>
        <row r="45">
          <cell r="C45" t="str">
            <v>Filter Strip</v>
          </cell>
          <cell r="D45" t="str">
            <v>Ac.</v>
          </cell>
          <cell r="E45">
            <v>325</v>
          </cell>
          <cell r="F45">
            <v>1029.26</v>
          </cell>
          <cell r="G45">
            <v>73591.53</v>
          </cell>
          <cell r="H45">
            <v>1.0120811831490168E-4</v>
          </cell>
          <cell r="I45">
            <v>336860.1</v>
          </cell>
          <cell r="J45">
            <v>565326.98530820629</v>
          </cell>
          <cell r="K45">
            <v>131.67341594027283</v>
          </cell>
          <cell r="L45">
            <v>2.9066127676319604E-3</v>
          </cell>
          <cell r="M45">
            <v>276.2810208830914</v>
          </cell>
          <cell r="N45">
            <v>2558.2999999999997</v>
          </cell>
          <cell r="O45">
            <v>336860.1</v>
          </cell>
          <cell r="P45">
            <v>565326.98530820594</v>
          </cell>
        </row>
        <row r="46">
          <cell r="C46" t="str">
            <v>Firebreak</v>
          </cell>
          <cell r="D46" t="str">
            <v>Ft.</v>
          </cell>
          <cell r="E46">
            <v>404</v>
          </cell>
          <cell r="F46">
            <v>4022299.2</v>
          </cell>
          <cell r="G46">
            <v>452963.96</v>
          </cell>
          <cell r="H46">
            <v>6.2294709807047622E-4</v>
          </cell>
          <cell r="I46">
            <v>581223.36</v>
          </cell>
          <cell r="J46">
            <v>998414.0454109573</v>
          </cell>
          <cell r="K46">
            <v>0.27118342171013188</v>
          </cell>
          <cell r="L46">
            <v>3.6131432557640368E-3</v>
          </cell>
          <cell r="M46">
            <v>343.43856134390433</v>
          </cell>
          <cell r="N46">
            <v>2143285</v>
          </cell>
          <cell r="O46">
            <v>581223.36</v>
          </cell>
          <cell r="P46">
            <v>998414.04541095719</v>
          </cell>
        </row>
        <row r="47">
          <cell r="C47" t="str">
            <v>Fish Passage</v>
          </cell>
          <cell r="D47" t="str">
            <v>Mi.</v>
          </cell>
          <cell r="E47">
            <v>3</v>
          </cell>
          <cell r="F47">
            <v>3</v>
          </cell>
          <cell r="G47">
            <v>73800</v>
          </cell>
          <cell r="H47">
            <v>1.0149482055393799E-4</v>
          </cell>
          <cell r="I47">
            <v>14192.6</v>
          </cell>
          <cell r="J47">
            <v>24899.298245614034</v>
          </cell>
          <cell r="K47">
            <v>4730.8666666666668</v>
          </cell>
          <cell r="L47">
            <v>2.6830271701218096E-5</v>
          </cell>
          <cell r="M47">
            <v>2.5502863466131513</v>
          </cell>
          <cell r="N47">
            <v>3</v>
          </cell>
          <cell r="O47">
            <v>14192.6</v>
          </cell>
          <cell r="P47">
            <v>24899.298245614038</v>
          </cell>
        </row>
        <row r="48">
          <cell r="C48" t="str">
            <v>Forage Harvest Management</v>
          </cell>
          <cell r="D48" t="str">
            <v>Ac.</v>
          </cell>
          <cell r="E48">
            <v>131</v>
          </cell>
          <cell r="F48">
            <v>9209.2000000000007</v>
          </cell>
          <cell r="G48">
            <v>848612.3</v>
          </cell>
          <cell r="H48">
            <v>1.1670698253165935E-3</v>
          </cell>
          <cell r="I48">
            <v>245605.3</v>
          </cell>
          <cell r="J48">
            <v>442734.80425972119</v>
          </cell>
          <cell r="K48">
            <v>25.923045258802667</v>
          </cell>
          <cell r="L48">
            <v>1.1715885309531902E-3</v>
          </cell>
          <cell r="M48">
            <v>111.3625038021076</v>
          </cell>
          <cell r="N48">
            <v>9474.4</v>
          </cell>
          <cell r="O48">
            <v>245605.3</v>
          </cell>
          <cell r="P48">
            <v>442734.80425972136</v>
          </cell>
          <cell r="R48">
            <v>122160</v>
          </cell>
        </row>
        <row r="49">
          <cell r="C49" t="str">
            <v>Forest Slash Treatment</v>
          </cell>
          <cell r="D49" t="str">
            <v>Ac.</v>
          </cell>
          <cell r="E49">
            <v>103</v>
          </cell>
          <cell r="F49">
            <v>3599.6</v>
          </cell>
          <cell r="G49">
            <v>525268.6</v>
          </cell>
          <cell r="H49">
            <v>7.2238539701379714E-4</v>
          </cell>
          <cell r="I49">
            <v>191389.14</v>
          </cell>
          <cell r="J49">
            <v>305180.32663931896</v>
          </cell>
          <cell r="K49">
            <v>135.75623492694001</v>
          </cell>
          <cell r="L49">
            <v>9.2117266174182122E-4</v>
          </cell>
          <cell r="M49">
            <v>87.559831233718185</v>
          </cell>
          <cell r="N49">
            <v>1409.8</v>
          </cell>
          <cell r="O49">
            <v>191389.14</v>
          </cell>
          <cell r="P49">
            <v>305180.32663931907</v>
          </cell>
        </row>
        <row r="50">
          <cell r="C50" t="str">
            <v>Forest Stand Improvement</v>
          </cell>
          <cell r="D50" t="str">
            <v>Ac.</v>
          </cell>
          <cell r="E50">
            <v>1054</v>
          </cell>
          <cell r="F50">
            <v>44044.800000000003</v>
          </cell>
          <cell r="G50">
            <v>6051250.4400000004</v>
          </cell>
          <cell r="H50">
            <v>8.3220945465411703E-3</v>
          </cell>
          <cell r="I50">
            <v>5202233.99</v>
          </cell>
          <cell r="J50">
            <v>8943170.1150294803</v>
          </cell>
          <cell r="K50">
            <v>119.13803978417795</v>
          </cell>
          <cell r="L50">
            <v>9.4263687910279576E-3</v>
          </cell>
          <cell r="M50">
            <v>896.00060311008713</v>
          </cell>
          <cell r="N50">
            <v>43665.599999999999</v>
          </cell>
          <cell r="O50">
            <v>5202233.99</v>
          </cell>
          <cell r="P50">
            <v>8943170.1150294542</v>
          </cell>
        </row>
        <row r="51">
          <cell r="C51" t="str">
            <v>Forest Trails and Landings</v>
          </cell>
          <cell r="D51" t="str">
            <v>Ac.</v>
          </cell>
          <cell r="E51">
            <v>125</v>
          </cell>
          <cell r="F51">
            <v>12294.8</v>
          </cell>
          <cell r="G51">
            <v>491039.79</v>
          </cell>
          <cell r="H51">
            <v>6.7531159039150939E-4</v>
          </cell>
          <cell r="I51">
            <v>337767.06</v>
          </cell>
          <cell r="J51">
            <v>521962.88352489809</v>
          </cell>
          <cell r="K51">
            <v>76.7704752596768</v>
          </cell>
          <cell r="L51">
            <v>1.117927987550754E-3</v>
          </cell>
          <cell r="M51">
            <v>106.2619311088813</v>
          </cell>
          <cell r="N51">
            <v>4399.7</v>
          </cell>
          <cell r="O51">
            <v>337767.06</v>
          </cell>
          <cell r="P51">
            <v>521962.88352489792</v>
          </cell>
        </row>
        <row r="52">
          <cell r="C52" t="str">
            <v>Fuel Break</v>
          </cell>
          <cell r="D52" t="str">
            <v>Ac.</v>
          </cell>
          <cell r="E52">
            <v>19</v>
          </cell>
          <cell r="F52">
            <v>901.2</v>
          </cell>
          <cell r="G52">
            <v>113840</v>
          </cell>
          <cell r="H52">
            <v>1.5656057414444852E-4</v>
          </cell>
          <cell r="I52">
            <v>51556.2</v>
          </cell>
          <cell r="J52">
            <v>84904.666854884228</v>
          </cell>
          <cell r="K52">
            <v>464.88908926961221</v>
          </cell>
          <cell r="L52">
            <v>1.6992505410771459E-4</v>
          </cell>
          <cell r="M52">
            <v>16.151813528549955</v>
          </cell>
          <cell r="N52">
            <v>110.9</v>
          </cell>
          <cell r="O52">
            <v>51556.2</v>
          </cell>
          <cell r="P52">
            <v>84904.666854884243</v>
          </cell>
        </row>
        <row r="53">
          <cell r="C53" t="str">
            <v>Grade Stabilization Structure</v>
          </cell>
          <cell r="D53" t="str">
            <v>No.</v>
          </cell>
          <cell r="E53">
            <v>1822</v>
          </cell>
          <cell r="F53">
            <v>3126.7</v>
          </cell>
          <cell r="G53">
            <v>11909957.039999999</v>
          </cell>
          <cell r="H53">
            <v>1.6379389601353798E-2</v>
          </cell>
          <cell r="I53">
            <v>10989386.699999999</v>
          </cell>
          <cell r="J53">
            <v>18338987.960306529</v>
          </cell>
          <cell r="K53">
            <v>2840.4421670242186</v>
          </cell>
          <cell r="L53">
            <v>1.6294918346539788E-2</v>
          </cell>
          <cell r="M53">
            <v>1548.8739078430538</v>
          </cell>
          <cell r="N53">
            <v>3868.9</v>
          </cell>
          <cell r="O53">
            <v>10989386.699999999</v>
          </cell>
          <cell r="P53">
            <v>18338987.960306559</v>
          </cell>
        </row>
        <row r="54">
          <cell r="C54" t="str">
            <v>Grassed Waterway</v>
          </cell>
          <cell r="D54" t="str">
            <v>Ac.</v>
          </cell>
          <cell r="E54">
            <v>1379</v>
          </cell>
          <cell r="F54">
            <v>46225.63</v>
          </cell>
          <cell r="G54">
            <v>4274353.07</v>
          </cell>
          <cell r="H54">
            <v>5.8783834393472088E-3</v>
          </cell>
          <cell r="I54">
            <v>4069230.71</v>
          </cell>
          <cell r="J54">
            <v>6811974.0656259414</v>
          </cell>
          <cell r="K54">
            <v>1456.156990517087</v>
          </cell>
          <cell r="L54">
            <v>1.2332981558659917E-2</v>
          </cell>
          <cell r="M54">
            <v>1172.2816239931783</v>
          </cell>
          <cell r="N54">
            <v>2794.5</v>
          </cell>
          <cell r="O54">
            <v>4069230.71</v>
          </cell>
          <cell r="P54">
            <v>6811974.0656259367</v>
          </cell>
        </row>
        <row r="55">
          <cell r="C55" t="str">
            <v>Grazing Land Mechanical Treatment</v>
          </cell>
          <cell r="D55" t="str">
            <v>Ac.</v>
          </cell>
          <cell r="E55">
            <v>38</v>
          </cell>
          <cell r="F55">
            <v>4964</v>
          </cell>
          <cell r="G55">
            <v>73249.5</v>
          </cell>
          <cell r="H55">
            <v>1.0073773520549704E-4</v>
          </cell>
          <cell r="I55">
            <v>157585.38</v>
          </cell>
          <cell r="J55">
            <v>268411.38919126859</v>
          </cell>
          <cell r="K55">
            <v>14.831006832683947</v>
          </cell>
          <cell r="L55">
            <v>3.3985010821542918E-4</v>
          </cell>
          <cell r="M55">
            <v>32.303627057099909</v>
          </cell>
          <cell r="N55">
            <v>10625.4</v>
          </cell>
          <cell r="O55">
            <v>157585.38</v>
          </cell>
          <cell r="P55">
            <v>268411.38919126854</v>
          </cell>
        </row>
        <row r="56">
          <cell r="C56" t="str">
            <v>Heavy Use Area Protection</v>
          </cell>
          <cell r="D56" t="str">
            <v>Ac.</v>
          </cell>
          <cell r="E56">
            <v>3201</v>
          </cell>
          <cell r="F56">
            <v>219561.76000000461</v>
          </cell>
          <cell r="G56">
            <v>20226966.609999999</v>
          </cell>
          <cell r="H56">
            <v>2.7817511469274327E-2</v>
          </cell>
          <cell r="I56">
            <v>17906206.02</v>
          </cell>
          <cell r="J56">
            <v>29532179.278275177</v>
          </cell>
          <cell r="K56">
            <v>32.160699667674685</v>
          </cell>
          <cell r="L56">
            <v>2.8627899905199705E-2</v>
          </cell>
          <cell r="M56">
            <v>2721.1555318362321</v>
          </cell>
          <cell r="N56">
            <v>556772.89999999152</v>
          </cell>
          <cell r="O56">
            <v>17906206.02</v>
          </cell>
          <cell r="P56">
            <v>29532179.278275274</v>
          </cell>
        </row>
        <row r="57">
          <cell r="C57" t="str">
            <v>Hedgerow Planting</v>
          </cell>
          <cell r="D57" t="str">
            <v>Ft.</v>
          </cell>
          <cell r="E57">
            <v>59</v>
          </cell>
          <cell r="F57">
            <v>106842.6</v>
          </cell>
          <cell r="G57">
            <v>100889.39</v>
          </cell>
          <cell r="H57">
            <v>1.3875000723368925E-4</v>
          </cell>
          <cell r="I57">
            <v>104305.55</v>
          </cell>
          <cell r="J57">
            <v>187545.79310317474</v>
          </cell>
          <cell r="K57">
            <v>1.0847037865899061</v>
          </cell>
          <cell r="L57">
            <v>5.2766201012395585E-4</v>
          </cell>
          <cell r="M57">
            <v>50.155631483391971</v>
          </cell>
          <cell r="N57">
            <v>96160.4</v>
          </cell>
          <cell r="O57">
            <v>104305.55</v>
          </cell>
          <cell r="P57">
            <v>187545.79310317471</v>
          </cell>
        </row>
        <row r="58">
          <cell r="C58" t="str">
            <v>Herbaceous Wind Barriers</v>
          </cell>
          <cell r="D58" t="str">
            <v>Ft.</v>
          </cell>
          <cell r="E58">
            <v>12</v>
          </cell>
          <cell r="F58">
            <v>1515654.7</v>
          </cell>
          <cell r="G58">
            <v>88380.74</v>
          </cell>
          <cell r="H58">
            <v>1.2154725402065379E-4</v>
          </cell>
          <cell r="I58">
            <v>46331.91</v>
          </cell>
          <cell r="J58">
            <v>82150.487502533564</v>
          </cell>
          <cell r="K58">
            <v>0.18003462210996699</v>
          </cell>
          <cell r="L58">
            <v>1.0732108680487238E-4</v>
          </cell>
          <cell r="M58">
            <v>10.201145386452605</v>
          </cell>
          <cell r="N58">
            <v>257350</v>
          </cell>
          <cell r="O58">
            <v>46331.91</v>
          </cell>
          <cell r="P58">
            <v>82150.487502533564</v>
          </cell>
        </row>
        <row r="59">
          <cell r="C59" t="str">
            <v>Hillside Ditch</v>
          </cell>
          <cell r="D59" t="str">
            <v>Ft.</v>
          </cell>
          <cell r="E59">
            <v>21</v>
          </cell>
          <cell r="F59">
            <v>112973.7</v>
          </cell>
          <cell r="G59">
            <v>31399.17</v>
          </cell>
          <cell r="H59">
            <v>4.318229166250126E-5</v>
          </cell>
          <cell r="I59">
            <v>18388.66</v>
          </cell>
          <cell r="J59">
            <v>36777.32</v>
          </cell>
          <cell r="K59">
            <v>0.24357776776962409</v>
          </cell>
          <cell r="L59">
            <v>1.8781190190852667E-4</v>
          </cell>
          <cell r="M59">
            <v>17.852004426292059</v>
          </cell>
          <cell r="N59">
            <v>75494</v>
          </cell>
          <cell r="O59">
            <v>18388.66</v>
          </cell>
          <cell r="P59">
            <v>36777.32</v>
          </cell>
        </row>
        <row r="60">
          <cell r="C60" t="str">
            <v>Irrigation Canal or Lateral</v>
          </cell>
          <cell r="D60" t="str">
            <v>Ft.</v>
          </cell>
          <cell r="E60">
            <v>3</v>
          </cell>
          <cell r="F60">
            <v>3653.3</v>
          </cell>
          <cell r="G60">
            <v>40050</v>
          </cell>
          <cell r="H60">
            <v>5.5079506276222448E-5</v>
          </cell>
          <cell r="I60">
            <v>21093.79</v>
          </cell>
          <cell r="J60">
            <v>36419.102540834843</v>
          </cell>
          <cell r="K60">
            <v>6.1123703274413215</v>
          </cell>
          <cell r="L60">
            <v>2.6830271701218096E-5</v>
          </cell>
          <cell r="M60">
            <v>2.5502863466131513</v>
          </cell>
          <cell r="N60">
            <v>3451</v>
          </cell>
          <cell r="O60">
            <v>21093.79</v>
          </cell>
          <cell r="P60">
            <v>36419.102540834851</v>
          </cell>
        </row>
        <row r="61">
          <cell r="C61" t="str">
            <v>Irrigation Field Ditch</v>
          </cell>
          <cell r="D61" t="str">
            <v>Ft.</v>
          </cell>
          <cell r="E61">
            <v>15</v>
          </cell>
          <cell r="F61">
            <v>44210.7</v>
          </cell>
          <cell r="G61">
            <v>42040.22</v>
          </cell>
          <cell r="H61">
            <v>5.7816593291979337E-5</v>
          </cell>
          <cell r="I61">
            <v>45790.02</v>
          </cell>
          <cell r="J61">
            <v>71116.369016149838</v>
          </cell>
          <cell r="K61">
            <v>1.367515328170684</v>
          </cell>
          <cell r="L61">
            <v>1.3415135850609048E-4</v>
          </cell>
          <cell r="M61">
            <v>12.751431733065756</v>
          </cell>
          <cell r="N61">
            <v>33484.1</v>
          </cell>
          <cell r="O61">
            <v>45790.02</v>
          </cell>
          <cell r="P61">
            <v>71116.369016149809</v>
          </cell>
        </row>
        <row r="62">
          <cell r="C62" t="str">
            <v>Irrigation Land Leveling</v>
          </cell>
          <cell r="D62" t="str">
            <v>Ac.</v>
          </cell>
          <cell r="E62">
            <v>846</v>
          </cell>
          <cell r="F62">
            <v>234134.79</v>
          </cell>
          <cell r="G62">
            <v>13298606.48</v>
          </cell>
          <cell r="H62">
            <v>1.8289155532588579E-2</v>
          </cell>
          <cell r="I62">
            <v>10144419.67</v>
          </cell>
          <cell r="J62">
            <v>18189834.522154488</v>
          </cell>
          <cell r="K62">
            <v>136.2729816138492</v>
          </cell>
          <cell r="L62">
            <v>7.5661366197435024E-3</v>
          </cell>
          <cell r="M62">
            <v>719.18074974490855</v>
          </cell>
          <cell r="N62">
            <v>74441.899999999994</v>
          </cell>
          <cell r="O62">
            <v>10144419.67</v>
          </cell>
          <cell r="P62">
            <v>18189834.522154499</v>
          </cell>
        </row>
        <row r="63">
          <cell r="C63" t="str">
            <v>Irrigation Regulating Reservoir</v>
          </cell>
          <cell r="D63" t="str">
            <v>No.</v>
          </cell>
          <cell r="E63">
            <v>154</v>
          </cell>
          <cell r="F63">
            <v>2769</v>
          </cell>
          <cell r="G63">
            <v>1471228.32</v>
          </cell>
          <cell r="H63">
            <v>2.0233340695429763E-3</v>
          </cell>
          <cell r="I63">
            <v>681752.03</v>
          </cell>
          <cell r="J63">
            <v>1226613.6469137461</v>
          </cell>
          <cell r="K63">
            <v>6492.8764761904768</v>
          </cell>
          <cell r="L63">
            <v>1.3772872806625289E-3</v>
          </cell>
          <cell r="M63">
            <v>130.91469912614176</v>
          </cell>
          <cell r="N63">
            <v>105</v>
          </cell>
          <cell r="O63">
            <v>681752.03</v>
          </cell>
          <cell r="P63">
            <v>1226613.6469137461</v>
          </cell>
        </row>
        <row r="64">
          <cell r="C64" t="str">
            <v>Irrigation Storage Reservoir</v>
          </cell>
          <cell r="D64" t="str">
            <v>No. and Ac-Ft</v>
          </cell>
          <cell r="E64">
            <v>51</v>
          </cell>
          <cell r="F64">
            <v>5555</v>
          </cell>
          <cell r="G64">
            <v>2609503.9</v>
          </cell>
          <cell r="H64">
            <v>3.5887687000718338E-3</v>
          </cell>
          <cell r="I64">
            <v>1319147.02</v>
          </cell>
          <cell r="J64">
            <v>2416843.2016075519</v>
          </cell>
          <cell r="K64">
            <v>49.125485800257707</v>
          </cell>
          <cell r="L64">
            <v>4.5611461892070763E-4</v>
          </cell>
          <cell r="M64">
            <v>43.35486789242357</v>
          </cell>
          <cell r="N64">
            <v>26852.6</v>
          </cell>
          <cell r="O64">
            <v>1319147.02</v>
          </cell>
          <cell r="P64">
            <v>2416843.2016075528</v>
          </cell>
        </row>
        <row r="65">
          <cell r="C65" t="str">
            <v>Irrigation System, Microirrigation</v>
          </cell>
          <cell r="D65" t="str">
            <v>No. and Ac.</v>
          </cell>
          <cell r="E65">
            <v>832</v>
          </cell>
          <cell r="F65">
            <v>32976.69</v>
          </cell>
          <cell r="G65">
            <v>21884039.710000001</v>
          </cell>
          <cell r="H65">
            <v>3.0096432023871317E-2</v>
          </cell>
          <cell r="I65">
            <v>24162810.710000001</v>
          </cell>
          <cell r="J65">
            <v>42770248.587894283</v>
          </cell>
          <cell r="K65">
            <v>415.81586989368327</v>
          </cell>
          <cell r="L65">
            <v>7.4409286851378183E-3</v>
          </cell>
          <cell r="M65">
            <v>707.27941346071395</v>
          </cell>
          <cell r="N65">
            <v>58109.400000000009</v>
          </cell>
          <cell r="O65">
            <v>24162810.710000001</v>
          </cell>
          <cell r="P65">
            <v>42770248.587894261</v>
          </cell>
        </row>
        <row r="66">
          <cell r="C66" t="str">
            <v>Irrigation System, Sprinkler</v>
          </cell>
          <cell r="D66" t="str">
            <v>No. and Ac.</v>
          </cell>
          <cell r="E66">
            <v>2654</v>
          </cell>
          <cell r="F66">
            <v>398608.7</v>
          </cell>
          <cell r="G66">
            <v>59124810.090000004</v>
          </cell>
          <cell r="H66">
            <v>8.1312493094447325E-2</v>
          </cell>
          <cell r="I66">
            <v>57417025.18</v>
          </cell>
          <cell r="J66">
            <v>100556251.29638471</v>
          </cell>
          <cell r="K66">
            <v>151.36504808923229</v>
          </cell>
          <cell r="L66">
            <v>2.3735847031677606E-2</v>
          </cell>
          <cell r="M66">
            <v>2256.1533213037674</v>
          </cell>
          <cell r="N66">
            <v>379328.16</v>
          </cell>
          <cell r="O66">
            <v>57417025.18</v>
          </cell>
          <cell r="P66">
            <v>100556251.29638472</v>
          </cell>
        </row>
        <row r="67">
          <cell r="C67" t="str">
            <v>Irrigation System, Surface and Subsurface</v>
          </cell>
          <cell r="D67" t="str">
            <v>No. and Ac.</v>
          </cell>
          <cell r="E67">
            <v>203</v>
          </cell>
          <cell r="F67">
            <v>10939.1</v>
          </cell>
          <cell r="G67">
            <v>2660520.19</v>
          </cell>
          <cell r="H67">
            <v>3.6589298003276288E-3</v>
          </cell>
          <cell r="I67">
            <v>1177315.79</v>
          </cell>
          <cell r="J67">
            <v>2011777.9546574377</v>
          </cell>
          <cell r="K67">
            <v>99.797050970153677</v>
          </cell>
          <cell r="L67">
            <v>1.8155150517824245E-3</v>
          </cell>
          <cell r="M67">
            <v>172.56937612082322</v>
          </cell>
          <cell r="N67">
            <v>11797.1</v>
          </cell>
          <cell r="O67">
            <v>1177315.79</v>
          </cell>
          <cell r="P67">
            <v>2011777.9546574384</v>
          </cell>
        </row>
        <row r="68">
          <cell r="C68" t="str">
            <v>Irrigation System, Tailwater Recovery</v>
          </cell>
          <cell r="D68" t="str">
            <v>No.</v>
          </cell>
          <cell r="E68">
            <v>73</v>
          </cell>
          <cell r="F68">
            <v>8113</v>
          </cell>
          <cell r="G68">
            <v>1906297.5</v>
          </cell>
          <cell r="H68">
            <v>2.6216710390910649E-3</v>
          </cell>
          <cell r="I68">
            <v>1639522.07</v>
          </cell>
          <cell r="J68">
            <v>2826971.2435767306</v>
          </cell>
          <cell r="K68">
            <v>13471.832949876747</v>
          </cell>
          <cell r="L68">
            <v>6.5286994472964026E-4</v>
          </cell>
          <cell r="M68">
            <v>62.05696776758667</v>
          </cell>
          <cell r="N68">
            <v>121.7</v>
          </cell>
          <cell r="O68">
            <v>1639522.07</v>
          </cell>
          <cell r="P68">
            <v>2826971.2435767311</v>
          </cell>
        </row>
        <row r="69">
          <cell r="C69" t="str">
            <v>Irrigation Water Conveyance, Ditch and Canal Lining, Flexible Membrane</v>
          </cell>
          <cell r="D69" t="str">
            <v>Ft.</v>
          </cell>
          <cell r="E69">
            <v>1</v>
          </cell>
          <cell r="F69">
            <v>2000</v>
          </cell>
          <cell r="G69">
            <v>31500</v>
          </cell>
          <cell r="H69">
            <v>4.3320959992534507E-5</v>
          </cell>
          <cell r="I69">
            <v>91557</v>
          </cell>
          <cell r="J69">
            <v>132691.30434782608</v>
          </cell>
          <cell r="K69">
            <v>1.8050747210283506</v>
          </cell>
          <cell r="L69">
            <v>8.9434239004060308E-6</v>
          </cell>
          <cell r="M69">
            <v>0.85009544887105026</v>
          </cell>
          <cell r="N69">
            <v>50722</v>
          </cell>
          <cell r="O69">
            <v>91557</v>
          </cell>
          <cell r="P69">
            <v>132691.30434782608</v>
          </cell>
        </row>
        <row r="70">
          <cell r="C70" t="str">
            <v>Irrigation Water Conveyance, Ditch and Canal Lining,  Plain Concrete</v>
          </cell>
          <cell r="D70" t="str">
            <v>Ft.</v>
          </cell>
          <cell r="E70">
            <v>147</v>
          </cell>
          <cell r="F70">
            <v>343795.4</v>
          </cell>
          <cell r="G70">
            <v>4624504.59</v>
          </cell>
          <cell r="H70">
            <v>6.3599358199581645E-3</v>
          </cell>
          <cell r="I70">
            <v>4389560.8</v>
          </cell>
          <cell r="J70">
            <v>7396229.0288893403</v>
          </cell>
          <cell r="K70">
            <v>8.3818375857434155</v>
          </cell>
          <cell r="L70">
            <v>1.3146833133596866E-3</v>
          </cell>
          <cell r="M70">
            <v>124.9640309840444</v>
          </cell>
          <cell r="N70">
            <v>523699.10000000003</v>
          </cell>
          <cell r="O70">
            <v>4389560.8</v>
          </cell>
          <cell r="P70">
            <v>7396229.028889345</v>
          </cell>
        </row>
        <row r="71">
          <cell r="C71" t="str">
            <v>Irrigation Water Conveyance, Pipeline, Aluminum Tubing </v>
          </cell>
          <cell r="D71" t="str">
            <v>Ft.</v>
          </cell>
          <cell r="E71">
            <v>4</v>
          </cell>
          <cell r="F71">
            <v>4015</v>
          </cell>
          <cell r="G71">
            <v>15972.5</v>
          </cell>
          <cell r="H71">
            <v>2.1966477253357378E-5</v>
          </cell>
          <cell r="I71">
            <v>15987.5</v>
          </cell>
          <cell r="J71">
            <v>25067.982456140351</v>
          </cell>
          <cell r="K71">
            <v>3.990888666999501</v>
          </cell>
          <cell r="L71">
            <v>3.5773695601624123E-5</v>
          </cell>
          <cell r="M71">
            <v>3.4003817954842011</v>
          </cell>
          <cell r="N71">
            <v>4006</v>
          </cell>
          <cell r="O71">
            <v>15987.5</v>
          </cell>
          <cell r="P71">
            <v>25067.982456140351</v>
          </cell>
        </row>
        <row r="72">
          <cell r="C72" t="str">
            <v>Irrigation Water Conveyance, Pipeline, High-Pressure, Underground, Plastic</v>
          </cell>
          <cell r="D72" t="str">
            <v>Ft.</v>
          </cell>
          <cell r="E72">
            <v>1955</v>
          </cell>
          <cell r="F72">
            <v>4180904.1</v>
          </cell>
          <cell r="G72">
            <v>27670553.07</v>
          </cell>
          <cell r="H72">
            <v>3.8054441984659459E-2</v>
          </cell>
          <cell r="I72">
            <v>25291751.210000001</v>
          </cell>
          <cell r="J72">
            <v>43304889.412834898</v>
          </cell>
          <cell r="K72">
            <v>5.9101003046797445</v>
          </cell>
          <cell r="L72">
            <v>1.7484393725293791E-2</v>
          </cell>
          <cell r="M72">
            <v>1661.9366025429033</v>
          </cell>
          <cell r="N72">
            <v>4279411.5</v>
          </cell>
          <cell r="O72">
            <v>25291751.210000001</v>
          </cell>
          <cell r="P72">
            <v>43304889.412834994</v>
          </cell>
        </row>
        <row r="73">
          <cell r="C73" t="str">
            <v>Irrigation Water Conveyance, Pipeline, Low-Pressure, Underground, Plastic</v>
          </cell>
          <cell r="D73" t="str">
            <v>Ft.</v>
          </cell>
          <cell r="E73">
            <v>1043</v>
          </cell>
          <cell r="F73">
            <v>2133213.4</v>
          </cell>
          <cell r="G73">
            <v>11321089.23</v>
          </cell>
          <cell r="H73">
            <v>1.5569538209674392E-2</v>
          </cell>
          <cell r="I73">
            <v>11142167.869999999</v>
          </cell>
          <cell r="J73">
            <v>19283316.506250918</v>
          </cell>
          <cell r="K73">
            <v>4.6256103382618603</v>
          </cell>
          <cell r="L73">
            <v>9.32799112812349E-3</v>
          </cell>
          <cell r="M73">
            <v>886.64955317250542</v>
          </cell>
          <cell r="N73">
            <v>2408799.5</v>
          </cell>
          <cell r="O73">
            <v>11142167.869999999</v>
          </cell>
          <cell r="P73">
            <v>19283316.506250922</v>
          </cell>
        </row>
        <row r="74">
          <cell r="C74" t="str">
            <v>Irrigation Water Conveyance, Pipeline, Nonreinforced Concrete</v>
          </cell>
          <cell r="D74" t="str">
            <v>Ft.</v>
          </cell>
          <cell r="E74">
            <v>12</v>
          </cell>
          <cell r="F74">
            <v>41601</v>
          </cell>
          <cell r="G74">
            <v>822480</v>
          </cell>
          <cell r="H74">
            <v>1.1311308944336438E-3</v>
          </cell>
          <cell r="I74">
            <v>287877.93</v>
          </cell>
          <cell r="J74">
            <v>489058.88160919549</v>
          </cell>
          <cell r="K74">
            <v>9.7708288361673965</v>
          </cell>
          <cell r="L74">
            <v>1.0732108680487238E-4</v>
          </cell>
          <cell r="M74">
            <v>10.201145386452605</v>
          </cell>
          <cell r="N74">
            <v>29463</v>
          </cell>
          <cell r="O74">
            <v>287877.93</v>
          </cell>
          <cell r="P74">
            <v>489058.88160919549</v>
          </cell>
        </row>
        <row r="75">
          <cell r="C75" t="str">
            <v>Irrigation Water Conveyance, Pipeline, Steel</v>
          </cell>
          <cell r="D75" t="str">
            <v>Ft.</v>
          </cell>
          <cell r="E75">
            <v>94</v>
          </cell>
          <cell r="F75">
            <v>6561.8</v>
          </cell>
          <cell r="G75">
            <v>89149.15</v>
          </cell>
          <cell r="H75">
            <v>1.2260402414344308E-4</v>
          </cell>
          <cell r="I75">
            <v>69074.41</v>
          </cell>
          <cell r="J75">
            <v>117517.59691663491</v>
          </cell>
          <cell r="K75">
            <v>10.759589083772081</v>
          </cell>
          <cell r="L75">
            <v>8.4068184663816693E-4</v>
          </cell>
          <cell r="M75">
            <v>79.908972193878725</v>
          </cell>
          <cell r="N75">
            <v>6419.8</v>
          </cell>
          <cell r="O75">
            <v>69074.41</v>
          </cell>
          <cell r="P75">
            <v>117517.59691663488</v>
          </cell>
        </row>
        <row r="76">
          <cell r="C76" t="str">
            <v>Irrigation Water Management</v>
          </cell>
          <cell r="D76" t="str">
            <v>Ac.</v>
          </cell>
          <cell r="E76">
            <v>2379</v>
          </cell>
          <cell r="F76">
            <v>376159.9</v>
          </cell>
          <cell r="G76">
            <v>8560011.5500000007</v>
          </cell>
          <cell r="H76">
            <v>1.1772314853751851E-2</v>
          </cell>
          <cell r="I76">
            <v>5979636.7400000002</v>
          </cell>
          <cell r="J76">
            <v>10236481.278145343</v>
          </cell>
          <cell r="K76">
            <v>11.548190242306566</v>
          </cell>
          <cell r="L76">
            <v>2.127640545906595E-2</v>
          </cell>
          <cell r="M76">
            <v>2022.3770728642289</v>
          </cell>
          <cell r="N76">
            <v>517798.6</v>
          </cell>
          <cell r="O76">
            <v>5979636.7400000002</v>
          </cell>
          <cell r="P76">
            <v>10236481.278145328</v>
          </cell>
          <cell r="R76">
            <v>658690</v>
          </cell>
        </row>
        <row r="77">
          <cell r="C77" t="str">
            <v>Land Clearing</v>
          </cell>
          <cell r="D77" t="str">
            <v>Ac.</v>
          </cell>
          <cell r="E77">
            <v>59</v>
          </cell>
          <cell r="F77">
            <v>360.5</v>
          </cell>
          <cell r="G77">
            <v>103531.45</v>
          </cell>
          <cell r="H77">
            <v>1.4238354931489164E-4</v>
          </cell>
          <cell r="I77">
            <v>154655.24</v>
          </cell>
          <cell r="J77">
            <v>275722.009859771</v>
          </cell>
          <cell r="K77">
            <v>390.93842264914048</v>
          </cell>
          <cell r="L77">
            <v>5.2766201012395585E-4</v>
          </cell>
          <cell r="M77">
            <v>50.155631483391971</v>
          </cell>
          <cell r="N77">
            <v>395.6</v>
          </cell>
          <cell r="O77">
            <v>154655.24</v>
          </cell>
          <cell r="P77">
            <v>275722.009859771</v>
          </cell>
        </row>
        <row r="78">
          <cell r="C78" t="str">
            <v>Land Smoothing</v>
          </cell>
          <cell r="D78" t="str">
            <v>Ac.</v>
          </cell>
          <cell r="E78">
            <v>96</v>
          </cell>
          <cell r="F78">
            <v>6935.2</v>
          </cell>
          <cell r="G78">
            <v>858619.92</v>
          </cell>
          <cell r="H78">
            <v>1.1808329905750217E-3</v>
          </cell>
          <cell r="I78">
            <v>436996.27</v>
          </cell>
          <cell r="J78">
            <v>767826.08158137067</v>
          </cell>
          <cell r="K78">
            <v>92.347217937068109</v>
          </cell>
          <cell r="L78">
            <v>8.5856869443897907E-4</v>
          </cell>
          <cell r="M78">
            <v>81.609163091620843</v>
          </cell>
          <cell r="N78">
            <v>4732.1000000000004</v>
          </cell>
          <cell r="O78">
            <v>436996.27</v>
          </cell>
          <cell r="P78">
            <v>767826.08158137125</v>
          </cell>
        </row>
        <row r="79">
          <cell r="C79" t="str">
            <v>Lined Waterway or Outlet</v>
          </cell>
          <cell r="D79" t="str">
            <v>Ft.</v>
          </cell>
          <cell r="E79">
            <v>153</v>
          </cell>
          <cell r="F79">
            <v>34800.699999999997</v>
          </cell>
          <cell r="G79">
            <v>1007354.18</v>
          </cell>
          <cell r="H79">
            <v>1.3853825438124574E-3</v>
          </cell>
          <cell r="I79">
            <v>615287.99</v>
          </cell>
          <cell r="J79">
            <v>1003246.3850331903</v>
          </cell>
          <cell r="K79">
            <v>25.431008415170449</v>
          </cell>
          <cell r="L79">
            <v>1.3683438567621228E-3</v>
          </cell>
          <cell r="M79">
            <v>130.0646036772707</v>
          </cell>
          <cell r="N79">
            <v>24194.400000000001</v>
          </cell>
          <cell r="O79">
            <v>615287.99</v>
          </cell>
          <cell r="P79">
            <v>1003246.3850331903</v>
          </cell>
        </row>
        <row r="80">
          <cell r="C80" t="str">
            <v>Manure Transfer</v>
          </cell>
          <cell r="D80" t="str">
            <v>No.</v>
          </cell>
          <cell r="E80">
            <v>685</v>
          </cell>
          <cell r="F80">
            <v>27208.2</v>
          </cell>
          <cell r="G80">
            <v>10574208.6</v>
          </cell>
          <cell r="H80">
            <v>1.4542376752803629E-2</v>
          </cell>
          <cell r="I80">
            <v>8675421.6099999994</v>
          </cell>
          <cell r="J80">
            <v>14867798.744186604</v>
          </cell>
          <cell r="K80">
            <v>5977.278221027972</v>
          </cell>
          <cell r="L80">
            <v>6.1262453717781315E-3</v>
          </cell>
          <cell r="M80">
            <v>582.31538247666947</v>
          </cell>
          <cell r="N80">
            <v>1451.4</v>
          </cell>
          <cell r="O80">
            <v>8675421.6099999994</v>
          </cell>
          <cell r="P80">
            <v>14867798.744186625</v>
          </cell>
        </row>
        <row r="81">
          <cell r="C81" t="str">
            <v>Monitoring Well</v>
          </cell>
          <cell r="D81" t="str">
            <v>No.</v>
          </cell>
          <cell r="E81">
            <v>5</v>
          </cell>
          <cell r="F81">
            <v>6</v>
          </cell>
          <cell r="G81">
            <v>9000</v>
          </cell>
          <cell r="H81">
            <v>1.2377417140724146E-5</v>
          </cell>
          <cell r="K81" t="e">
            <v>#DIV/0!</v>
          </cell>
          <cell r="L81">
            <v>4.4717119502030158E-5</v>
          </cell>
          <cell r="M81">
            <v>4.2504772443552516</v>
          </cell>
          <cell r="N81" t="e">
            <v>#DIV/0!</v>
          </cell>
          <cell r="O81">
            <v>539666.18000000005</v>
          </cell>
          <cell r="P81">
            <v>910216.07422354794</v>
          </cell>
        </row>
        <row r="82">
          <cell r="C82" t="str">
            <v>Mulching</v>
          </cell>
          <cell r="D82" t="str">
            <v>Ac.</v>
          </cell>
          <cell r="E82">
            <v>513</v>
          </cell>
          <cell r="F82">
            <v>11469.95</v>
          </cell>
          <cell r="G82">
            <v>1211847.8500000001</v>
          </cell>
          <cell r="H82">
            <v>1.6666162611710781E-3</v>
          </cell>
          <cell r="I82">
            <v>539666.18000000005</v>
          </cell>
          <cell r="J82">
            <v>910216.07422354771</v>
          </cell>
          <cell r="K82">
            <v>8.4154662791078465</v>
          </cell>
          <cell r="L82">
            <v>4.5879764609082939E-3</v>
          </cell>
          <cell r="M82">
            <v>436.09896527084879</v>
          </cell>
          <cell r="N82">
            <v>3051461.800013578</v>
          </cell>
          <cell r="O82">
            <v>25679473.879999999</v>
          </cell>
          <cell r="P82">
            <v>44649667.366838664</v>
          </cell>
        </row>
        <row r="83">
          <cell r="C83" t="str">
            <v>Nutrient Management</v>
          </cell>
          <cell r="D83" t="str">
            <v>Ac.</v>
          </cell>
          <cell r="E83">
            <v>7052</v>
          </cell>
          <cell r="F83">
            <v>1557369.37</v>
          </cell>
          <cell r="G83">
            <v>26999841.09</v>
          </cell>
          <cell r="H83">
            <v>3.7132032878243786E-2</v>
          </cell>
          <cell r="I83">
            <v>25679473.879999999</v>
          </cell>
          <cell r="J83">
            <v>44649667.366838537</v>
          </cell>
          <cell r="K83">
            <v>6.9891231121700486</v>
          </cell>
          <cell r="L83">
            <v>6.3069025345663332E-2</v>
          </cell>
          <cell r="M83">
            <v>5994.8731054386471</v>
          </cell>
          <cell r="N83">
            <v>90186.642856873455</v>
          </cell>
          <cell r="O83">
            <v>630325.55000000005</v>
          </cell>
          <cell r="P83">
            <v>967356.03559781658</v>
          </cell>
          <cell r="R83">
            <v>2703598</v>
          </cell>
        </row>
        <row r="84">
          <cell r="C84" t="str">
            <v>Obstruction Removal</v>
          </cell>
          <cell r="D84" t="str">
            <v>Ac.</v>
          </cell>
          <cell r="E84">
            <v>186</v>
          </cell>
          <cell r="F84">
            <v>33099.589999999997</v>
          </cell>
          <cell r="G84">
            <v>798368.33</v>
          </cell>
          <cell r="H84">
            <v>1.0979708724837012E-3</v>
          </cell>
          <cell r="I84">
            <v>630325.55000000005</v>
          </cell>
          <cell r="J84">
            <v>967356.03559781739</v>
          </cell>
          <cell r="K84">
            <v>197.1430738435555</v>
          </cell>
          <cell r="L84">
            <v>1.6634768454755219E-3</v>
          </cell>
          <cell r="M84">
            <v>158.11775349001539</v>
          </cell>
          <cell r="N84">
            <v>920.98269779481404</v>
          </cell>
          <cell r="O84">
            <v>181565.36</v>
          </cell>
          <cell r="P84">
            <v>263898.37079096254</v>
          </cell>
        </row>
        <row r="85">
          <cell r="C85" t="str">
            <v>Open Channel</v>
          </cell>
          <cell r="D85" t="str">
            <v>Ft.</v>
          </cell>
          <cell r="E85">
            <v>6</v>
          </cell>
          <cell r="F85">
            <v>16457</v>
          </cell>
          <cell r="G85">
            <v>211062.75</v>
          </cell>
          <cell r="H85">
            <v>2.902679666242639E-4</v>
          </cell>
          <cell r="I85">
            <v>181565.36</v>
          </cell>
          <cell r="J85">
            <v>263898.37079096254</v>
          </cell>
          <cell r="K85">
            <v>5.4901352233967922</v>
          </cell>
          <cell r="L85">
            <v>5.3660543402436192E-5</v>
          </cell>
          <cell r="M85">
            <v>5.1005726932263027</v>
          </cell>
          <cell r="N85">
            <v>3388740.073416471</v>
          </cell>
          <cell r="O85">
            <v>18604641.239999998</v>
          </cell>
          <cell r="P85">
            <v>33716117.054663971</v>
          </cell>
        </row>
        <row r="86">
          <cell r="C86" t="str">
            <v>Pasture and Hay Planting</v>
          </cell>
          <cell r="D86" t="str">
            <v>Ac.</v>
          </cell>
          <cell r="E86">
            <v>6874</v>
          </cell>
          <cell r="F86">
            <v>379233.81</v>
          </cell>
          <cell r="G86">
            <v>24860533.09</v>
          </cell>
          <cell r="H86">
            <v>3.4189909821745086E-2</v>
          </cell>
          <cell r="I86">
            <v>18604641.239999998</v>
          </cell>
          <cell r="J86">
            <v>33716117.054663964</v>
          </cell>
          <cell r="K86">
            <v>39.385396532113056</v>
          </cell>
          <cell r="L86">
            <v>6.1477095891391061E-2</v>
          </cell>
          <cell r="M86">
            <v>5843.5561155395999</v>
          </cell>
          <cell r="N86">
            <v>479888.28586730926</v>
          </cell>
          <cell r="O86">
            <v>18900590.43</v>
          </cell>
          <cell r="P86">
            <v>31776506.23921119</v>
          </cell>
        </row>
        <row r="87">
          <cell r="C87" t="str">
            <v>Pest Management</v>
          </cell>
          <cell r="D87" t="str">
            <v>Ac.</v>
          </cell>
          <cell r="E87">
            <v>4724</v>
          </cell>
          <cell r="F87">
            <v>1596034.31</v>
          </cell>
          <cell r="G87">
            <v>17579684.120000001</v>
          </cell>
          <cell r="H87">
            <v>2.4176787061711565E-2</v>
          </cell>
          <cell r="I87">
            <v>19151247.329999998</v>
          </cell>
          <cell r="J87">
            <v>32214116.452471446</v>
          </cell>
          <cell r="K87">
            <v>8.131514295481173</v>
          </cell>
          <cell r="L87">
            <v>4.2248734505518096E-2</v>
          </cell>
          <cell r="M87">
            <v>4015.8509004668422</v>
          </cell>
          <cell r="N87">
            <v>30825.365472123009</v>
          </cell>
          <cell r="O87">
            <v>250656.9</v>
          </cell>
          <cell r="P87">
            <v>437610.2132603706</v>
          </cell>
        </row>
        <row r="88">
          <cell r="C88" t="str">
            <v>Pipeline</v>
          </cell>
          <cell r="D88" t="str">
            <v>Ft.</v>
          </cell>
          <cell r="E88">
            <v>6728</v>
          </cell>
          <cell r="F88">
            <v>23920357.599999998</v>
          </cell>
          <cell r="G88">
            <v>33026949.140000001</v>
          </cell>
          <cell r="H88">
            <v>4.5420925154584506E-2</v>
          </cell>
          <cell r="I88">
            <v>22966896.550000001</v>
          </cell>
          <cell r="J88">
            <v>38428201.585932761</v>
          </cell>
          <cell r="K88">
            <v>1.1532298572800952</v>
          </cell>
          <cell r="L88">
            <v>6.0171356001931776E-2</v>
          </cell>
          <cell r="M88">
            <v>5719.4421800044265</v>
          </cell>
          <cell r="N88">
            <v>19915280.899999995</v>
          </cell>
          <cell r="O88">
            <v>22966896.550000001</v>
          </cell>
          <cell r="P88">
            <v>38428201.585932814</v>
          </cell>
        </row>
        <row r="89">
          <cell r="C89" t="str">
            <v>Pond</v>
          </cell>
          <cell r="D89" t="str">
            <v>No.</v>
          </cell>
          <cell r="E89">
            <v>2639</v>
          </cell>
          <cell r="F89">
            <v>2890</v>
          </cell>
          <cell r="G89">
            <v>10903582.689999999</v>
          </cell>
          <cell r="H89">
            <v>1.4995354586945453E-2</v>
          </cell>
          <cell r="I89">
            <v>7172833.8700000001</v>
          </cell>
          <cell r="J89">
            <v>12420419.707859565</v>
          </cell>
          <cell r="K89">
            <v>1421.8272022676815</v>
          </cell>
          <cell r="L89">
            <v>2.3601695673171517E-2</v>
          </cell>
          <cell r="M89">
            <v>2243.4018895707018</v>
          </cell>
          <cell r="N89">
            <v>5044.8</v>
          </cell>
          <cell r="O89">
            <v>7172833.8700000001</v>
          </cell>
          <cell r="P89">
            <v>12420419.707859525</v>
          </cell>
        </row>
        <row r="90">
          <cell r="C90" t="str">
            <v>Pond Sealing or Lining, Bentonite Sealant</v>
          </cell>
          <cell r="D90" t="str">
            <v>No.</v>
          </cell>
          <cell r="E90">
            <v>36</v>
          </cell>
          <cell r="F90">
            <v>37</v>
          </cell>
          <cell r="G90">
            <v>492427.68</v>
          </cell>
          <cell r="H90">
            <v>6.7722031188878051E-4</v>
          </cell>
          <cell r="I90">
            <v>263979.94</v>
          </cell>
          <cell r="J90">
            <v>446291.86769509991</v>
          </cell>
          <cell r="K90">
            <v>2.5591354505971768</v>
          </cell>
          <cell r="L90">
            <v>3.2196326041461715E-4</v>
          </cell>
          <cell r="M90">
            <v>30.603436159357816</v>
          </cell>
          <cell r="N90">
            <v>103152</v>
          </cell>
          <cell r="O90">
            <v>263979.94</v>
          </cell>
          <cell r="P90">
            <v>446291.86769509985</v>
          </cell>
        </row>
        <row r="91">
          <cell r="C91" t="str">
            <v>Pond Sealing or Lining, Compacted Clay Treatment</v>
          </cell>
          <cell r="D91" t="str">
            <v>No.</v>
          </cell>
          <cell r="E91">
            <v>40</v>
          </cell>
          <cell r="F91">
            <v>40</v>
          </cell>
          <cell r="G91">
            <v>681703.5</v>
          </cell>
          <cell r="H91">
            <v>9.375253984212936E-4</v>
          </cell>
          <cell r="I91">
            <v>68668.350000000006</v>
          </cell>
          <cell r="J91">
            <v>122947.09197012137</v>
          </cell>
          <cell r="K91">
            <v>4.5554166113838397</v>
          </cell>
          <cell r="L91">
            <v>3.5773695601624126E-4</v>
          </cell>
          <cell r="M91">
            <v>34.003817954842013</v>
          </cell>
          <cell r="N91">
            <v>15074.000000000002</v>
          </cell>
          <cell r="O91">
            <v>68668.350000000006</v>
          </cell>
          <cell r="P91">
            <v>122947.09197012139</v>
          </cell>
        </row>
        <row r="92">
          <cell r="C92" t="str">
            <v>Pond Sealing or Lining, Flexible Membrane</v>
          </cell>
          <cell r="D92" t="str">
            <v>No.</v>
          </cell>
          <cell r="E92">
            <v>45</v>
          </cell>
          <cell r="F92">
            <v>46</v>
          </cell>
          <cell r="G92">
            <v>1102960.8799999999</v>
          </cell>
          <cell r="H92">
            <v>1.5168674335177984E-3</v>
          </cell>
          <cell r="I92">
            <v>780691.47</v>
          </cell>
          <cell r="J92">
            <v>1313495.4080972718</v>
          </cell>
          <cell r="K92">
            <v>7.4717327680263379</v>
          </cell>
          <cell r="L92">
            <v>4.0245407551827144E-4</v>
          </cell>
          <cell r="M92">
            <v>38.254295199197266</v>
          </cell>
          <cell r="N92">
            <v>104486</v>
          </cell>
          <cell r="O92">
            <v>780691.47</v>
          </cell>
          <cell r="P92">
            <v>1313495.408097272</v>
          </cell>
        </row>
        <row r="93">
          <cell r="C93" t="str">
            <v>Pond Sealing or Lining, Soil Dispersant</v>
          </cell>
          <cell r="D93" t="str">
            <v>No.</v>
          </cell>
          <cell r="E93">
            <v>31</v>
          </cell>
          <cell r="F93">
            <v>38.6</v>
          </cell>
          <cell r="G93">
            <v>294508</v>
          </cell>
          <cell r="H93">
            <v>4.0502759636448738E-4</v>
          </cell>
          <cell r="I93">
            <v>121065.65</v>
          </cell>
          <cell r="J93">
            <v>203227.90350877191</v>
          </cell>
          <cell r="K93">
            <v>6371.8763157894737</v>
          </cell>
          <cell r="L93">
            <v>2.7724614091258697E-4</v>
          </cell>
          <cell r="M93">
            <v>26.35295891500256</v>
          </cell>
          <cell r="N93">
            <v>19</v>
          </cell>
          <cell r="O93">
            <v>121065.65</v>
          </cell>
          <cell r="P93">
            <v>203227.90350877197</v>
          </cell>
        </row>
        <row r="94">
          <cell r="C94" t="str">
            <v>Precision Land Forming</v>
          </cell>
          <cell r="D94" t="str">
            <v>Ac.</v>
          </cell>
          <cell r="E94">
            <v>31</v>
          </cell>
          <cell r="F94">
            <v>4966.3</v>
          </cell>
          <cell r="G94">
            <v>318134.84999999998</v>
          </cell>
          <cell r="H94">
            <v>4.3752086060574492E-4</v>
          </cell>
          <cell r="I94">
            <v>252801.9</v>
          </cell>
          <cell r="J94">
            <v>472707.24168115522</v>
          </cell>
          <cell r="K94">
            <v>8.5709505275434648</v>
          </cell>
          <cell r="L94">
            <v>2.7724614091258697E-4</v>
          </cell>
          <cell r="M94">
            <v>26.35295891500256</v>
          </cell>
          <cell r="N94">
            <v>29495.200000000001</v>
          </cell>
          <cell r="O94">
            <v>252801.9</v>
          </cell>
          <cell r="P94">
            <v>472707.24168115528</v>
          </cell>
        </row>
        <row r="95">
          <cell r="C95" t="str">
            <v>Prescribed Burning</v>
          </cell>
          <cell r="D95" t="str">
            <v>Ac.</v>
          </cell>
          <cell r="E95">
            <v>752</v>
          </cell>
          <cell r="F95">
            <v>175900.39</v>
          </cell>
          <cell r="G95">
            <v>1899870.45</v>
          </cell>
          <cell r="H95">
            <v>2.6128321192205881E-3</v>
          </cell>
          <cell r="I95">
            <v>835209.12</v>
          </cell>
          <cell r="J95">
            <v>1522207.8065598193</v>
          </cell>
          <cell r="K95">
            <v>8.4820446053993184</v>
          </cell>
          <cell r="L95">
            <v>6.7254547731053355E-3</v>
          </cell>
          <cell r="M95">
            <v>639.2717775510298</v>
          </cell>
          <cell r="N95">
            <v>98467.900000000052</v>
          </cell>
          <cell r="O95">
            <v>835209.12</v>
          </cell>
          <cell r="P95">
            <v>1522207.8065598209</v>
          </cell>
        </row>
        <row r="96">
          <cell r="C96" t="str">
            <v>Prescribed Forestry</v>
          </cell>
          <cell r="D96" t="str">
            <v>Ac.</v>
          </cell>
          <cell r="E96">
            <v>1209</v>
          </cell>
          <cell r="F96">
            <v>62113.55</v>
          </cell>
          <cell r="G96">
            <v>620329.80000000005</v>
          </cell>
          <cell r="H96">
            <v>8.5312007771355344E-4</v>
          </cell>
          <cell r="I96">
            <v>280648.59999999998</v>
          </cell>
          <cell r="J96">
            <v>461893.37584795192</v>
          </cell>
          <cell r="K96">
            <v>11.039812756918355</v>
          </cell>
          <cell r="L96">
            <v>1.0812599495590892E-2</v>
          </cell>
          <cell r="M96">
            <v>1027.7653976851</v>
          </cell>
          <cell r="N96">
            <v>25421.5</v>
          </cell>
          <cell r="O96">
            <v>280648.59999999998</v>
          </cell>
          <cell r="P96">
            <v>461893.37584795075</v>
          </cell>
        </row>
        <row r="97">
          <cell r="C97" t="str">
            <v>Prescribed Grazing</v>
          </cell>
          <cell r="D97" t="str">
            <v>Ac.</v>
          </cell>
          <cell r="E97">
            <v>4307</v>
          </cell>
          <cell r="F97">
            <v>2951073.75</v>
          </cell>
          <cell r="G97">
            <v>21718887.829999998</v>
          </cell>
          <cell r="H97">
            <v>2.9869303833834113E-2</v>
          </cell>
          <cell r="I97">
            <v>18076457.530000001</v>
          </cell>
          <cell r="J97">
            <v>31704327.767866034</v>
          </cell>
          <cell r="K97">
            <v>2.9208467542758436</v>
          </cell>
          <cell r="L97">
            <v>3.851932673904878E-2</v>
          </cell>
          <cell r="M97">
            <v>3661.3610982876139</v>
          </cell>
          <cell r="N97">
            <v>6188773.0000000084</v>
          </cell>
          <cell r="O97">
            <v>18076457.530000001</v>
          </cell>
          <cell r="P97">
            <v>31704327.767865993</v>
          </cell>
          <cell r="R97">
            <v>7277491</v>
          </cell>
        </row>
        <row r="98">
          <cell r="C98" t="str">
            <v>Pumping Plant</v>
          </cell>
          <cell r="D98" t="str">
            <v>No.</v>
          </cell>
          <cell r="E98">
            <v>2109</v>
          </cell>
          <cell r="F98">
            <v>2258.4</v>
          </cell>
          <cell r="G98">
            <v>9837126.5299999993</v>
          </cell>
          <cell r="H98">
            <v>1.3528690947543803E-2</v>
          </cell>
          <cell r="I98">
            <v>6958306.2599999998</v>
          </cell>
          <cell r="J98">
            <v>12080316.825719414</v>
          </cell>
          <cell r="K98">
            <v>3515.1837635766606</v>
          </cell>
          <cell r="L98">
            <v>1.886168100595632E-2</v>
          </cell>
          <cell r="M98">
            <v>1792.8513016690451</v>
          </cell>
          <cell r="N98">
            <v>1979.5</v>
          </cell>
          <cell r="O98">
            <v>6958306.2599999998</v>
          </cell>
          <cell r="P98">
            <v>12080316.825719479</v>
          </cell>
        </row>
        <row r="99">
          <cell r="C99" t="str">
            <v>Range Planting</v>
          </cell>
          <cell r="D99" t="str">
            <v>Ac.</v>
          </cell>
          <cell r="E99">
            <v>954</v>
          </cell>
          <cell r="F99">
            <v>100257.3</v>
          </cell>
          <cell r="G99">
            <v>4416661.41</v>
          </cell>
          <cell r="H99">
            <v>6.0740956267676524E-3</v>
          </cell>
          <cell r="I99">
            <v>3307073.78</v>
          </cell>
          <cell r="J99">
            <v>5901375.5344281299</v>
          </cell>
          <cell r="K99">
            <v>33.420381834755204</v>
          </cell>
          <cell r="L99">
            <v>8.5320264009873543E-3</v>
          </cell>
          <cell r="M99">
            <v>810.99105822298202</v>
          </cell>
          <cell r="N99">
            <v>98953.8</v>
          </cell>
          <cell r="O99">
            <v>3307073.78</v>
          </cell>
          <cell r="P99">
            <v>5901375.5344281327</v>
          </cell>
        </row>
        <row r="100">
          <cell r="C100" t="str">
            <v>Recreation Trail and Walkway</v>
          </cell>
          <cell r="D100" t="str">
            <v>Ft.</v>
          </cell>
          <cell r="E100">
            <v>1</v>
          </cell>
          <cell r="F100">
            <v>1200</v>
          </cell>
          <cell r="G100">
            <v>58626</v>
          </cell>
          <cell r="H100">
            <v>8.0626495254677082E-5</v>
          </cell>
          <cell r="I100">
            <v>3171.49</v>
          </cell>
          <cell r="J100">
            <v>5766.3454545454542</v>
          </cell>
          <cell r="K100">
            <v>23.065381818181816</v>
          </cell>
          <cell r="L100">
            <v>8.9434239004060308E-6</v>
          </cell>
          <cell r="M100">
            <v>0.85009544887105026</v>
          </cell>
          <cell r="N100">
            <v>137.5</v>
          </cell>
          <cell r="O100">
            <v>3171.49</v>
          </cell>
          <cell r="P100">
            <v>5766.3454545454542</v>
          </cell>
        </row>
        <row r="101">
          <cell r="C101" t="str">
            <v>Residue and Tillage Management, Mulch Till</v>
          </cell>
          <cell r="D101" t="str">
            <v>Ac.</v>
          </cell>
          <cell r="E101">
            <v>708</v>
          </cell>
          <cell r="F101">
            <v>338825</v>
          </cell>
          <cell r="G101">
            <v>10221393.25</v>
          </cell>
          <cell r="H101">
            <v>1.4057160890514675E-2</v>
          </cell>
          <cell r="I101">
            <v>9061664.3000000007</v>
          </cell>
          <cell r="J101">
            <v>16507545.413122781</v>
          </cell>
          <cell r="K101">
            <v>12.600080703572758</v>
          </cell>
          <cell r="L101">
            <v>6.3319441214874702E-3</v>
          </cell>
          <cell r="M101">
            <v>601.86757780070366</v>
          </cell>
          <cell r="N101">
            <v>719175.09999999928</v>
          </cell>
          <cell r="O101">
            <v>9061664.2999999989</v>
          </cell>
          <cell r="P101">
            <v>16507545.413122777</v>
          </cell>
          <cell r="R101">
            <v>659131</v>
          </cell>
        </row>
        <row r="102">
          <cell r="C102" t="str">
            <v>Residue and Tillage Management, No-Till/Strip Till/Direct Seed</v>
          </cell>
          <cell r="D102" t="str">
            <v>Ac.</v>
          </cell>
          <cell r="E102">
            <v>2358</v>
          </cell>
          <cell r="F102">
            <v>867997.55999999924</v>
          </cell>
          <cell r="G102">
            <v>28732866.079999998</v>
          </cell>
          <cell r="H102">
            <v>3.9515407680080369E-2</v>
          </cell>
          <cell r="I102">
            <v>31313938.68</v>
          </cell>
          <cell r="J102">
            <v>54553167.843024947</v>
          </cell>
          <cell r="K102">
            <v>16.740993895411361</v>
          </cell>
          <cell r="L102">
            <v>2.1088593557157424E-2</v>
          </cell>
          <cell r="M102">
            <v>2004.5250684379369</v>
          </cell>
          <cell r="N102">
            <v>1870494.600000005</v>
          </cell>
          <cell r="O102">
            <v>31313938.68</v>
          </cell>
          <cell r="P102">
            <v>54553167.843025357</v>
          </cell>
          <cell r="R102">
            <v>1270342</v>
          </cell>
        </row>
        <row r="103">
          <cell r="C103" t="str">
            <v>Residue and Tillage Management, Ridge Till</v>
          </cell>
          <cell r="D103" t="str">
            <v>Ac.</v>
          </cell>
          <cell r="E103">
            <v>7</v>
          </cell>
          <cell r="F103">
            <v>3078.3</v>
          </cell>
          <cell r="G103">
            <v>96269</v>
          </cell>
          <cell r="H103">
            <v>1.3239573008004142E-4</v>
          </cell>
          <cell r="I103">
            <v>31027.4</v>
          </cell>
          <cell r="J103">
            <v>58197.417582417598</v>
          </cell>
          <cell r="K103">
            <v>8.9279774407964787</v>
          </cell>
          <cell r="L103">
            <v>6.2603967302842219E-5</v>
          </cell>
          <cell r="M103">
            <v>5.950668142097352</v>
          </cell>
          <cell r="N103">
            <v>3475.2999999999997</v>
          </cell>
          <cell r="O103">
            <v>31027.4</v>
          </cell>
          <cell r="P103">
            <v>58197.417582417525</v>
          </cell>
          <cell r="R103">
            <v>9665</v>
          </cell>
        </row>
        <row r="104">
          <cell r="C104" t="str">
            <v>Residue Management, Seasonal</v>
          </cell>
          <cell r="D104" t="str">
            <v>Ac.</v>
          </cell>
          <cell r="E104">
            <v>39</v>
          </cell>
          <cell r="F104">
            <v>20295.8</v>
          </cell>
          <cell r="G104">
            <v>385487.92</v>
          </cell>
          <cell r="H104">
            <v>5.301494209500109E-4</v>
          </cell>
          <cell r="I104">
            <v>553137.55000000005</v>
          </cell>
          <cell r="J104">
            <v>1003398.9213711011</v>
          </cell>
          <cell r="K104">
            <v>7.4304498804438364</v>
          </cell>
          <cell r="L104">
            <v>3.4879353211583525E-4</v>
          </cell>
          <cell r="M104">
            <v>33.153722505970968</v>
          </cell>
          <cell r="N104">
            <v>74442</v>
          </cell>
          <cell r="O104">
            <v>553137.55000000005</v>
          </cell>
          <cell r="P104">
            <v>1003398.9213711014</v>
          </cell>
          <cell r="R104">
            <v>306562</v>
          </cell>
        </row>
        <row r="105">
          <cell r="C105" t="str">
            <v>Restoration and Management of Rare and Declining Habitats</v>
          </cell>
          <cell r="D105" t="str">
            <v>Ac.</v>
          </cell>
          <cell r="E105">
            <v>202</v>
          </cell>
          <cell r="F105">
            <v>5088.25</v>
          </cell>
          <cell r="G105">
            <v>648884.9</v>
          </cell>
          <cell r="H105">
            <v>8.9239100929078589E-4</v>
          </cell>
          <cell r="I105">
            <v>479022.72</v>
          </cell>
          <cell r="J105">
            <v>896161.55545860413</v>
          </cell>
          <cell r="K105">
            <v>56.188371083715531</v>
          </cell>
          <cell r="L105">
            <v>1.8065716278820184E-3</v>
          </cell>
          <cell r="M105">
            <v>171.71928067195216</v>
          </cell>
          <cell r="N105">
            <v>8525.2999999999993</v>
          </cell>
          <cell r="O105">
            <v>479022.72</v>
          </cell>
          <cell r="P105">
            <v>896161.55545860436</v>
          </cell>
        </row>
        <row r="106">
          <cell r="C106" t="str">
            <v>Riparian Forest Buffer</v>
          </cell>
          <cell r="D106" t="str">
            <v>Ac.</v>
          </cell>
          <cell r="E106">
            <v>124</v>
          </cell>
          <cell r="F106">
            <v>669.35</v>
          </cell>
          <cell r="G106">
            <v>279119.51</v>
          </cell>
          <cell r="H106">
            <v>3.838642897093916E-4</v>
          </cell>
          <cell r="I106">
            <v>181164.29</v>
          </cell>
          <cell r="J106">
            <v>302606.85099055333</v>
          </cell>
          <cell r="K106">
            <v>174.58252866917221</v>
          </cell>
          <cell r="L106">
            <v>1.1089845636503479E-3</v>
          </cell>
          <cell r="M106">
            <v>105.41183566001024</v>
          </cell>
          <cell r="N106">
            <v>1037.7</v>
          </cell>
          <cell r="O106">
            <v>181164.29</v>
          </cell>
          <cell r="P106">
            <v>302606.85099055339</v>
          </cell>
        </row>
        <row r="107">
          <cell r="C107" t="str">
            <v>Riparian Herbaceous Cover</v>
          </cell>
          <cell r="D107" t="str">
            <v>Ac.</v>
          </cell>
          <cell r="E107">
            <v>26</v>
          </cell>
          <cell r="F107">
            <v>233.25</v>
          </cell>
          <cell r="G107">
            <v>15779.9</v>
          </cell>
          <cell r="H107">
            <v>2.1701600526545881E-5</v>
          </cell>
          <cell r="I107">
            <v>20680.21</v>
          </cell>
          <cell r="J107">
            <v>30331.229981655539</v>
          </cell>
          <cell r="K107">
            <v>101.92316412025627</v>
          </cell>
          <cell r="L107">
            <v>2.3252902141055682E-4</v>
          </cell>
          <cell r="M107">
            <v>22.102481670647311</v>
          </cell>
          <cell r="N107">
            <v>202.9</v>
          </cell>
          <cell r="O107">
            <v>20680.21</v>
          </cell>
          <cell r="P107">
            <v>30331.229981655535</v>
          </cell>
        </row>
        <row r="108">
          <cell r="C108" t="str">
            <v>Roof Runoff Structure</v>
          </cell>
          <cell r="D108" t="str">
            <v>No.</v>
          </cell>
          <cell r="E108">
            <v>500</v>
          </cell>
          <cell r="F108">
            <v>2005.9</v>
          </cell>
          <cell r="G108">
            <v>1008841.27</v>
          </cell>
          <cell r="H108">
            <v>1.3874276919519906E-3</v>
          </cell>
          <cell r="I108">
            <v>937682.12</v>
          </cell>
          <cell r="J108">
            <v>1490251.1925857593</v>
          </cell>
          <cell r="K108">
            <v>1745.8240923477936</v>
          </cell>
          <cell r="L108">
            <v>4.4717119502030158E-3</v>
          </cell>
          <cell r="M108">
            <v>425.0477244355252</v>
          </cell>
          <cell r="N108">
            <v>537.1</v>
          </cell>
          <cell r="O108">
            <v>937682.12</v>
          </cell>
          <cell r="P108">
            <v>1490251.1925857603</v>
          </cell>
        </row>
        <row r="109">
          <cell r="C109" t="str">
            <v>Row Arrangement</v>
          </cell>
          <cell r="D109" t="str">
            <v>Ac.</v>
          </cell>
          <cell r="E109">
            <v>24</v>
          </cell>
          <cell r="F109">
            <v>1035.3</v>
          </cell>
          <cell r="G109">
            <v>18035.400000000001</v>
          </cell>
          <cell r="H109">
            <v>2.4803518788868475E-5</v>
          </cell>
          <cell r="I109">
            <v>1782.6</v>
          </cell>
          <cell r="J109">
            <v>3523.8206896551728</v>
          </cell>
          <cell r="K109">
            <v>16.354128440366971</v>
          </cell>
          <cell r="L109">
            <v>2.1464217360974477E-4</v>
          </cell>
          <cell r="M109">
            <v>20.402290772905211</v>
          </cell>
          <cell r="N109">
            <v>109</v>
          </cell>
          <cell r="O109">
            <v>1782.6</v>
          </cell>
          <cell r="P109">
            <v>3523.8206896551724</v>
          </cell>
        </row>
        <row r="110">
          <cell r="C110" t="str">
            <v>Runoff Management System</v>
          </cell>
          <cell r="D110" t="str">
            <v>No.</v>
          </cell>
          <cell r="E110">
            <v>1</v>
          </cell>
          <cell r="F110">
            <v>1</v>
          </cell>
          <cell r="G110">
            <v>20000</v>
          </cell>
          <cell r="H110">
            <v>2.7505371423831434E-5</v>
          </cell>
          <cell r="I110">
            <v>19715.71</v>
          </cell>
          <cell r="J110">
            <v>29092.700670498085</v>
          </cell>
          <cell r="K110">
            <v>5633.0599999999995</v>
          </cell>
          <cell r="L110">
            <v>8.9434239004060308E-6</v>
          </cell>
          <cell r="M110">
            <v>0.85009544887105026</v>
          </cell>
          <cell r="N110">
            <v>3.5</v>
          </cell>
          <cell r="O110">
            <v>19715.71</v>
          </cell>
          <cell r="P110">
            <v>29092.700670498085</v>
          </cell>
        </row>
        <row r="111">
          <cell r="C111" t="str">
            <v>Salinity and Sodic Soil Management</v>
          </cell>
          <cell r="D111" t="str">
            <v>Ac.</v>
          </cell>
          <cell r="E111">
            <v>55</v>
          </cell>
          <cell r="F111">
            <v>5247.1</v>
          </cell>
          <cell r="G111">
            <v>456462.64</v>
          </cell>
          <cell r="H111">
            <v>6.2775872271513282E-4</v>
          </cell>
          <cell r="I111">
            <v>175294.9</v>
          </cell>
          <cell r="J111">
            <v>270879.32957205595</v>
          </cell>
          <cell r="K111">
            <v>27.520550741019843</v>
          </cell>
          <cell r="L111">
            <v>4.9188831452233169E-4</v>
          </cell>
          <cell r="M111">
            <v>46.755249687907764</v>
          </cell>
          <cell r="N111">
            <v>6369.6</v>
          </cell>
          <cell r="O111">
            <v>175294.9</v>
          </cell>
          <cell r="P111">
            <v>270879.32957205601</v>
          </cell>
          <cell r="R111">
            <v>12307</v>
          </cell>
        </row>
        <row r="112">
          <cell r="C112" t="str">
            <v>Sediment Basin</v>
          </cell>
          <cell r="D112" t="str">
            <v>No.</v>
          </cell>
          <cell r="E112">
            <v>206</v>
          </cell>
          <cell r="F112">
            <v>8808</v>
          </cell>
          <cell r="G112">
            <v>2494189.14</v>
          </cell>
          <cell r="H112">
            <v>3.4301799348493353E-3</v>
          </cell>
          <cell r="I112">
            <v>2640324.58</v>
          </cell>
          <cell r="J112">
            <v>4573762.3526223646</v>
          </cell>
          <cell r="K112">
            <v>8932.0858592692821</v>
          </cell>
          <cell r="L112">
            <v>1.8423453234836424E-3</v>
          </cell>
          <cell r="M112">
            <v>175.11966246743637</v>
          </cell>
          <cell r="N112">
            <v>295.60000000000002</v>
          </cell>
          <cell r="O112">
            <v>2640324.58</v>
          </cell>
          <cell r="P112">
            <v>4573762.3526223609</v>
          </cell>
        </row>
        <row r="113">
          <cell r="C113" t="str">
            <v>Shallow Water Development and Management</v>
          </cell>
          <cell r="D113" t="str">
            <v>Ac.</v>
          </cell>
          <cell r="E113">
            <v>36</v>
          </cell>
          <cell r="F113">
            <v>5489.7</v>
          </cell>
          <cell r="G113">
            <v>132474.82</v>
          </cell>
          <cell r="H113">
            <v>1.8218845642026065E-4</v>
          </cell>
          <cell r="I113">
            <v>78519.39</v>
          </cell>
          <cell r="J113">
            <v>149054.99975185533</v>
          </cell>
          <cell r="K113">
            <v>8.9073737110185931</v>
          </cell>
          <cell r="L113">
            <v>3.2196326041461715E-4</v>
          </cell>
          <cell r="M113">
            <v>30.603436159357816</v>
          </cell>
          <cell r="N113">
            <v>8815.1</v>
          </cell>
          <cell r="O113">
            <v>78519.39</v>
          </cell>
          <cell r="P113">
            <v>149054.99975185521</v>
          </cell>
        </row>
        <row r="114">
          <cell r="C114" t="str">
            <v>Silvopasture Establishment</v>
          </cell>
          <cell r="D114" t="str">
            <v>Ac.</v>
          </cell>
          <cell r="E114">
            <v>11</v>
          </cell>
          <cell r="F114">
            <v>473.8</v>
          </cell>
          <cell r="G114">
            <v>56000</v>
          </cell>
          <cell r="H114">
            <v>7.701503998672802E-5</v>
          </cell>
          <cell r="I114">
            <v>14790</v>
          </cell>
          <cell r="J114">
            <v>28123.196448390674</v>
          </cell>
          <cell r="K114">
            <v>103.78947368421052</v>
          </cell>
          <cell r="L114">
            <v>9.8377662904466343E-5</v>
          </cell>
          <cell r="M114">
            <v>9.3510499375815535</v>
          </cell>
          <cell r="N114">
            <v>142.5</v>
          </cell>
          <cell r="O114">
            <v>14790</v>
          </cell>
          <cell r="P114">
            <v>28123.196448390678</v>
          </cell>
        </row>
        <row r="115">
          <cell r="C115" t="str">
            <v>Solid/Liquid Waste Separation Facility</v>
          </cell>
          <cell r="D115" t="str">
            <v>No.</v>
          </cell>
          <cell r="E115">
            <v>65</v>
          </cell>
          <cell r="F115">
            <v>73</v>
          </cell>
          <cell r="G115">
            <v>1488556.56</v>
          </cell>
          <cell r="H115">
            <v>2.0471650534090412E-3</v>
          </cell>
          <cell r="I115">
            <v>928384.5</v>
          </cell>
          <cell r="J115">
            <v>1503345.0589343382</v>
          </cell>
          <cell r="K115">
            <v>38682.6875</v>
          </cell>
          <cell r="L115">
            <v>5.8132255352639204E-4</v>
          </cell>
          <cell r="M115">
            <v>55.256204176618276</v>
          </cell>
          <cell r="N115">
            <v>24</v>
          </cell>
          <cell r="O115">
            <v>928384.5</v>
          </cell>
          <cell r="P115">
            <v>1503345.0589343379</v>
          </cell>
        </row>
        <row r="116">
          <cell r="C116" t="str">
            <v>Spoil Spreading</v>
          </cell>
          <cell r="D116" t="str">
            <v>Ac.</v>
          </cell>
          <cell r="E116">
            <v>3</v>
          </cell>
          <cell r="F116">
            <v>7.5</v>
          </cell>
          <cell r="G116">
            <v>6650</v>
          </cell>
          <cell r="H116">
            <v>9.1455359984239521E-6</v>
          </cell>
          <cell r="I116">
            <v>18200.009999999998</v>
          </cell>
          <cell r="J116">
            <v>31476.960677555962</v>
          </cell>
          <cell r="K116">
            <v>1.0302864421171807</v>
          </cell>
          <cell r="L116">
            <v>2.6830271701218096E-5</v>
          </cell>
          <cell r="M116">
            <v>2.5502863466131513</v>
          </cell>
          <cell r="N116">
            <v>17665</v>
          </cell>
          <cell r="O116">
            <v>18200.009999999998</v>
          </cell>
          <cell r="P116">
            <v>31476.960677555959</v>
          </cell>
        </row>
        <row r="117">
          <cell r="C117" t="str">
            <v>Spring Development</v>
          </cell>
          <cell r="D117" t="str">
            <v>No.</v>
          </cell>
          <cell r="E117">
            <v>663</v>
          </cell>
          <cell r="F117">
            <v>802.5</v>
          </cell>
          <cell r="G117">
            <v>1358174.05</v>
          </cell>
          <cell r="H117">
            <v>1.8678540851729704E-3</v>
          </cell>
          <cell r="I117">
            <v>1242448.5</v>
          </cell>
          <cell r="J117">
            <v>2009854.6015599244</v>
          </cell>
          <cell r="K117">
            <v>1391.3197088465845</v>
          </cell>
          <cell r="L117">
            <v>5.9294900459691989E-3</v>
          </cell>
          <cell r="M117">
            <v>563.6132826015064</v>
          </cell>
          <cell r="N117">
            <v>893</v>
          </cell>
          <cell r="O117">
            <v>1242448.5</v>
          </cell>
          <cell r="P117">
            <v>2009854.6015599209</v>
          </cell>
        </row>
        <row r="118">
          <cell r="C118" t="str">
            <v>Stream Crossing</v>
          </cell>
          <cell r="D118" t="str">
            <v>No.</v>
          </cell>
          <cell r="E118">
            <v>602</v>
          </cell>
          <cell r="F118">
            <v>2594.1</v>
          </cell>
          <cell r="G118">
            <v>2076831.22</v>
          </cell>
          <cell r="H118">
            <v>2.8562007045354488E-3</v>
          </cell>
          <cell r="I118">
            <v>993393.69</v>
          </cell>
          <cell r="J118">
            <v>1605057.2183099294</v>
          </cell>
          <cell r="K118">
            <v>554.03998326826547</v>
          </cell>
          <cell r="L118">
            <v>5.3839411880444313E-3</v>
          </cell>
          <cell r="M118">
            <v>511.75746022037237</v>
          </cell>
          <cell r="N118">
            <v>1793</v>
          </cell>
          <cell r="O118">
            <v>993393.69</v>
          </cell>
          <cell r="P118">
            <v>1605057.2183099298</v>
          </cell>
        </row>
        <row r="119">
          <cell r="C119" t="str">
            <v>Stream Habitat Improvement and Management</v>
          </cell>
          <cell r="D119" t="str">
            <v>Ac.</v>
          </cell>
          <cell r="E119">
            <v>21</v>
          </cell>
          <cell r="F119">
            <v>2474.8000000000002</v>
          </cell>
          <cell r="G119">
            <v>238406</v>
          </cell>
          <cell r="H119">
            <v>3.2787227898349786E-4</v>
          </cell>
          <cell r="I119">
            <v>312739.21999999997</v>
          </cell>
          <cell r="J119">
            <v>523173.97392583836</v>
          </cell>
          <cell r="K119">
            <v>112.58521851825184</v>
          </cell>
          <cell r="L119">
            <v>1.8781190190852667E-4</v>
          </cell>
          <cell r="M119">
            <v>17.852004426292059</v>
          </cell>
          <cell r="N119">
            <v>2777.8</v>
          </cell>
          <cell r="O119">
            <v>312739.21999999997</v>
          </cell>
          <cell r="P119">
            <v>523173.97392583836</v>
          </cell>
        </row>
        <row r="120">
          <cell r="C120" t="str">
            <v>Streambank and Shoreline Protection</v>
          </cell>
          <cell r="D120" t="str">
            <v>Ft.</v>
          </cell>
          <cell r="E120">
            <v>310</v>
          </cell>
          <cell r="F120">
            <v>242280.5</v>
          </cell>
          <cell r="G120">
            <v>6668101.6600000001</v>
          </cell>
          <cell r="H120">
            <v>9.1704306425083471E-3</v>
          </cell>
          <cell r="I120">
            <v>4921148.78</v>
          </cell>
          <cell r="J120">
            <v>8267298.2382770739</v>
          </cell>
          <cell r="K120">
            <v>15.722444716718611</v>
          </cell>
          <cell r="L120">
            <v>2.7724614091258698E-3</v>
          </cell>
          <cell r="M120">
            <v>263.52958915002563</v>
          </cell>
          <cell r="N120">
            <v>313001.5</v>
          </cell>
          <cell r="O120">
            <v>4921148.78</v>
          </cell>
          <cell r="P120">
            <v>8267298.2382770758</v>
          </cell>
        </row>
        <row r="121">
          <cell r="C121" t="str">
            <v>Stripcropping</v>
          </cell>
          <cell r="D121" t="str">
            <v>Ac.</v>
          </cell>
          <cell r="E121">
            <v>28</v>
          </cell>
          <cell r="F121">
            <v>1528.7</v>
          </cell>
          <cell r="G121">
            <v>91823.65</v>
          </cell>
          <cell r="H121">
            <v>1.2628217993709495E-4</v>
          </cell>
          <cell r="I121">
            <v>55610.68</v>
          </cell>
          <cell r="J121">
            <v>92004.83846573277</v>
          </cell>
          <cell r="K121">
            <v>16.434387375140375</v>
          </cell>
          <cell r="L121">
            <v>2.5041586921136888E-4</v>
          </cell>
          <cell r="M121">
            <v>23.802672568389408</v>
          </cell>
          <cell r="N121">
            <v>3383.8</v>
          </cell>
          <cell r="O121">
            <v>55610.68</v>
          </cell>
          <cell r="P121">
            <v>92004.838465732741</v>
          </cell>
        </row>
        <row r="122">
          <cell r="C122" t="str">
            <v>Structure for Water Control</v>
          </cell>
          <cell r="D122" t="str">
            <v>No.</v>
          </cell>
          <cell r="E122">
            <v>1719</v>
          </cell>
          <cell r="F122">
            <v>37148.15</v>
          </cell>
          <cell r="G122">
            <v>8945174.6199999992</v>
          </cell>
          <cell r="H122">
            <v>1.2302017518706508E-2</v>
          </cell>
          <cell r="I122">
            <v>7459099.0599999996</v>
          </cell>
          <cell r="J122">
            <v>12488692.851758318</v>
          </cell>
          <cell r="K122">
            <v>1461.4794976292173</v>
          </cell>
          <cell r="L122">
            <v>1.5373745684797968E-2</v>
          </cell>
          <cell r="M122">
            <v>1461.3140766093356</v>
          </cell>
          <cell r="N122">
            <v>5103.8</v>
          </cell>
          <cell r="O122">
            <v>7459099.0599999996</v>
          </cell>
          <cell r="P122">
            <v>12488692.851758316</v>
          </cell>
        </row>
        <row r="123">
          <cell r="C123" t="str">
            <v>Subsurface Drain</v>
          </cell>
          <cell r="D123" t="str">
            <v>Ft.</v>
          </cell>
          <cell r="E123">
            <v>568</v>
          </cell>
          <cell r="F123">
            <v>1583216.4</v>
          </cell>
          <cell r="G123">
            <v>2677006.7200000002</v>
          </cell>
          <cell r="H123">
            <v>3.681603206884636E-3</v>
          </cell>
          <cell r="I123">
            <v>1695432.74</v>
          </cell>
          <cell r="J123">
            <v>2974232.7920619925</v>
          </cell>
          <cell r="K123">
            <v>1.4337378711999893</v>
          </cell>
          <cell r="L123">
            <v>5.0798647754306259E-3</v>
          </cell>
          <cell r="M123">
            <v>482.85421495875659</v>
          </cell>
          <cell r="N123">
            <v>1182526.3</v>
          </cell>
          <cell r="O123">
            <v>1695432.74</v>
          </cell>
          <cell r="P123">
            <v>2974232.7920619897</v>
          </cell>
        </row>
        <row r="124">
          <cell r="C124" t="str">
            <v>Surface Drainage, Field Ditch</v>
          </cell>
          <cell r="D124" t="str">
            <v>Ft.</v>
          </cell>
          <cell r="E124">
            <v>6</v>
          </cell>
          <cell r="F124">
            <v>10940</v>
          </cell>
          <cell r="G124">
            <v>21507.599999999999</v>
          </cell>
          <cell r="H124">
            <v>2.9578726321759844E-5</v>
          </cell>
          <cell r="I124">
            <v>29236.49</v>
          </cell>
          <cell r="J124">
            <v>49224.919198295589</v>
          </cell>
          <cell r="K124">
            <v>1.1855018104996817</v>
          </cell>
          <cell r="L124">
            <v>5.3660543402436192E-5</v>
          </cell>
          <cell r="M124">
            <v>5.1005726932263027</v>
          </cell>
          <cell r="N124">
            <v>24661.7</v>
          </cell>
          <cell r="O124">
            <v>29236.49</v>
          </cell>
          <cell r="P124">
            <v>49224.919198295596</v>
          </cell>
        </row>
        <row r="125">
          <cell r="C125" t="str">
            <v>Surface Drainage, Main or Lateral</v>
          </cell>
          <cell r="D125" t="str">
            <v>Ft.</v>
          </cell>
          <cell r="E125">
            <v>4</v>
          </cell>
          <cell r="F125">
            <v>126398.7</v>
          </cell>
          <cell r="G125">
            <v>203044.52</v>
          </cell>
          <cell r="H125">
            <v>2.792407469086785E-4</v>
          </cell>
          <cell r="I125">
            <v>102609.28</v>
          </cell>
          <cell r="J125">
            <v>179990.90582448206</v>
          </cell>
          <cell r="K125">
            <v>4.9424768914342962</v>
          </cell>
          <cell r="L125">
            <v>3.5773695601624123E-5</v>
          </cell>
          <cell r="M125">
            <v>3.4003817954842011</v>
          </cell>
          <cell r="N125">
            <v>20760.7</v>
          </cell>
          <cell r="O125">
            <v>102609.28</v>
          </cell>
          <cell r="P125">
            <v>179990.90582448209</v>
          </cell>
        </row>
        <row r="126">
          <cell r="C126" t="str">
            <v>Surface Roughening</v>
          </cell>
          <cell r="D126" t="str">
            <v>Ac.</v>
          </cell>
          <cell r="E126">
            <v>1</v>
          </cell>
          <cell r="F126">
            <v>98</v>
          </cell>
          <cell r="G126">
            <v>735</v>
          </cell>
          <cell r="H126">
            <v>1.0108223998258052E-6</v>
          </cell>
          <cell r="I126">
            <v>25604</v>
          </cell>
          <cell r="J126">
            <v>45721.428571428565</v>
          </cell>
          <cell r="K126">
            <v>9.5949035038411097</v>
          </cell>
          <cell r="L126">
            <v>8.9434239004060308E-6</v>
          </cell>
          <cell r="M126">
            <v>0.85009544887105026</v>
          </cell>
          <cell r="N126">
            <v>2668.5</v>
          </cell>
          <cell r="O126">
            <v>25604</v>
          </cell>
          <cell r="P126">
            <v>45721.428571428565</v>
          </cell>
        </row>
        <row r="127">
          <cell r="C127" t="str">
            <v>Terrace</v>
          </cell>
          <cell r="D127" t="str">
            <v>Ft.</v>
          </cell>
          <cell r="E127">
            <v>1478</v>
          </cell>
          <cell r="F127">
            <v>14204934.299999999</v>
          </cell>
          <cell r="G127">
            <v>11677564.779999999</v>
          </cell>
          <cell r="H127">
            <v>1.6059787829987619E-2</v>
          </cell>
          <cell r="I127">
            <v>8343264.8700000001</v>
          </cell>
          <cell r="J127">
            <v>15551793.367083624</v>
          </cell>
          <cell r="K127">
            <v>0.85105871842296765</v>
          </cell>
          <cell r="L127">
            <v>1.3218380524800115E-2</v>
          </cell>
          <cell r="M127">
            <v>1256.4410734314124</v>
          </cell>
          <cell r="N127">
            <v>9803395.0999999996</v>
          </cell>
          <cell r="O127">
            <v>8343264.8700000001</v>
          </cell>
          <cell r="P127">
            <v>15551793.36708363</v>
          </cell>
        </row>
        <row r="128">
          <cell r="C128" t="str">
            <v>Tree/Shrub Establishment</v>
          </cell>
          <cell r="D128" t="str">
            <v>Ac.</v>
          </cell>
          <cell r="E128">
            <v>1574</v>
          </cell>
          <cell r="F128">
            <v>61755.009999999922</v>
          </cell>
          <cell r="G128">
            <v>4792488.05</v>
          </cell>
          <cell r="H128">
            <v>6.5909581929761811E-3</v>
          </cell>
          <cell r="I128">
            <v>3392562.6</v>
          </cell>
          <cell r="J128">
            <v>6060335.7301469902</v>
          </cell>
          <cell r="K128">
            <v>59.207749483850584</v>
          </cell>
          <cell r="L128">
            <v>1.4076949219239094E-2</v>
          </cell>
          <cell r="M128">
            <v>1338.0502365230334</v>
          </cell>
          <cell r="N128">
            <v>57299.3</v>
          </cell>
          <cell r="O128">
            <v>3392562.6</v>
          </cell>
          <cell r="P128">
            <v>6060335.7301469799</v>
          </cell>
        </row>
        <row r="129">
          <cell r="C129" t="str">
            <v>Tree/Shrub Pruning</v>
          </cell>
          <cell r="D129" t="str">
            <v>Ac.</v>
          </cell>
          <cell r="E129">
            <v>215</v>
          </cell>
          <cell r="F129">
            <v>15506.5</v>
          </cell>
          <cell r="G129">
            <v>834462.9</v>
          </cell>
          <cell r="H129">
            <v>1.1476106001953755E-3</v>
          </cell>
          <cell r="I129">
            <v>306189.36</v>
          </cell>
          <cell r="J129">
            <v>519967.82894923695</v>
          </cell>
          <cell r="K129">
            <v>72.822470627408066</v>
          </cell>
          <cell r="L129">
            <v>1.9228361385872968E-3</v>
          </cell>
          <cell r="M129">
            <v>182.77052150727584</v>
          </cell>
          <cell r="N129">
            <v>4204.6000000000004</v>
          </cell>
          <cell r="O129">
            <v>306189.36</v>
          </cell>
          <cell r="P129">
            <v>519967.82894923701</v>
          </cell>
        </row>
        <row r="130">
          <cell r="C130" t="str">
            <v>Tree/Shrub Site Preparation</v>
          </cell>
          <cell r="D130" t="str">
            <v>Ac.</v>
          </cell>
          <cell r="E130">
            <v>1126</v>
          </cell>
          <cell r="F130">
            <v>48470.76</v>
          </cell>
          <cell r="G130">
            <v>5436525.6200000001</v>
          </cell>
          <cell r="H130">
            <v>7.4766828216637736E-3</v>
          </cell>
          <cell r="I130">
            <v>2936699.61</v>
          </cell>
          <cell r="J130">
            <v>5400647.0343880923</v>
          </cell>
          <cell r="K130">
            <v>64.981581358092427</v>
          </cell>
          <cell r="L130">
            <v>1.0070295311857191E-2</v>
          </cell>
          <cell r="M130">
            <v>957.2074754288027</v>
          </cell>
          <cell r="N130">
            <v>45192.80000000001</v>
          </cell>
          <cell r="O130">
            <v>2936699.61</v>
          </cell>
          <cell r="P130">
            <v>5400647.0343880951</v>
          </cell>
        </row>
        <row r="131">
          <cell r="C131" t="str">
            <v>Underground Outlet</v>
          </cell>
          <cell r="D131" t="str">
            <v>Ft.</v>
          </cell>
          <cell r="E131">
            <v>1580</v>
          </cell>
          <cell r="F131">
            <v>2796528.8</v>
          </cell>
          <cell r="G131">
            <v>6604013.1900000004</v>
          </cell>
          <cell r="H131">
            <v>9.0822917839415932E-3</v>
          </cell>
          <cell r="I131">
            <v>5292254.41</v>
          </cell>
          <cell r="J131">
            <v>9663273.078830244</v>
          </cell>
          <cell r="K131">
            <v>2.3366525317463931</v>
          </cell>
          <cell r="L131">
            <v>1.413060976264153E-2</v>
          </cell>
          <cell r="M131">
            <v>1343.1508092162596</v>
          </cell>
          <cell r="N131">
            <v>2264887.2000000002</v>
          </cell>
          <cell r="O131">
            <v>5292254.41</v>
          </cell>
          <cell r="P131">
            <v>9663273.0788302608</v>
          </cell>
        </row>
        <row r="132">
          <cell r="C132" t="str">
            <v>Upland Wildlife Habitat Management</v>
          </cell>
          <cell r="D132" t="str">
            <v>Ac.</v>
          </cell>
          <cell r="E132">
            <v>905</v>
          </cell>
          <cell r="F132">
            <v>136863.75</v>
          </cell>
          <cell r="G132">
            <v>1648031.34</v>
          </cell>
          <cell r="H132">
            <v>2.2664857062407312E-3</v>
          </cell>
          <cell r="I132">
            <v>955004.98</v>
          </cell>
          <cell r="J132">
            <v>1709964.0555105885</v>
          </cell>
          <cell r="K132">
            <v>17.813003238032707</v>
          </cell>
          <cell r="L132">
            <v>8.0937986298674578E-3</v>
          </cell>
          <cell r="M132">
            <v>769.33638122830052</v>
          </cell>
          <cell r="N132">
            <v>53612.800000000003</v>
          </cell>
          <cell r="O132">
            <v>955004.98</v>
          </cell>
          <cell r="P132">
            <v>1709964.055510584</v>
          </cell>
          <cell r="R132">
            <v>1230632</v>
          </cell>
        </row>
        <row r="133">
          <cell r="C133" t="str">
            <v>Vegetated Treatment Area</v>
          </cell>
          <cell r="D133" t="str">
            <v>Ac.</v>
          </cell>
          <cell r="E133">
            <v>131</v>
          </cell>
          <cell r="F133">
            <v>4766.95</v>
          </cell>
          <cell r="G133">
            <v>365693.39</v>
          </cell>
          <cell r="H133">
            <v>5.0292662595950222E-4</v>
          </cell>
          <cell r="I133">
            <v>236238.33</v>
          </cell>
          <cell r="J133">
            <v>354468.47788640833</v>
          </cell>
          <cell r="K133">
            <v>3308.6600840336132</v>
          </cell>
          <cell r="L133">
            <v>1.1715885309531902E-3</v>
          </cell>
          <cell r="M133">
            <v>111.3625038021076</v>
          </cell>
          <cell r="N133">
            <v>71.400000000000006</v>
          </cell>
          <cell r="O133">
            <v>236238.33</v>
          </cell>
          <cell r="P133">
            <v>354468.47788640828</v>
          </cell>
        </row>
        <row r="134">
          <cell r="C134" t="str">
            <v>Vegetative Barriers</v>
          </cell>
          <cell r="D134" t="str">
            <v>Ft.</v>
          </cell>
          <cell r="E134">
            <v>15</v>
          </cell>
          <cell r="F134">
            <v>11839</v>
          </cell>
          <cell r="G134">
            <v>42750.5</v>
          </cell>
          <cell r="H134">
            <v>5.8793419052725284E-5</v>
          </cell>
          <cell r="I134">
            <v>61805</v>
          </cell>
          <cell r="J134">
            <v>123213.80952380953</v>
          </cell>
          <cell r="K134">
            <v>3.9308656108885072</v>
          </cell>
          <cell r="L134">
            <v>1.3415135850609048E-4</v>
          </cell>
          <cell r="M134">
            <v>12.751431733065756</v>
          </cell>
          <cell r="N134">
            <v>15723</v>
          </cell>
          <cell r="O134">
            <v>61805</v>
          </cell>
          <cell r="P134">
            <v>123213.80952380951</v>
          </cell>
        </row>
        <row r="135">
          <cell r="C135" t="str">
            <v>Vertical Drain</v>
          </cell>
          <cell r="D135" t="str">
            <v>No.</v>
          </cell>
          <cell r="E135">
            <v>4</v>
          </cell>
          <cell r="F135">
            <v>8</v>
          </cell>
          <cell r="G135">
            <v>19443.009999999998</v>
          </cell>
          <cell r="H135">
            <v>2.673936058236344E-5</v>
          </cell>
          <cell r="I135">
            <v>22808.19</v>
          </cell>
          <cell r="J135">
            <v>44594.800655737708</v>
          </cell>
          <cell r="K135">
            <v>543.05214285714283</v>
          </cell>
          <cell r="L135">
            <v>3.5773695601624123E-5</v>
          </cell>
          <cell r="M135">
            <v>3.4003817954842011</v>
          </cell>
          <cell r="N135">
            <v>42</v>
          </cell>
          <cell r="O135">
            <v>22808.19</v>
          </cell>
          <cell r="P135">
            <v>44594.800655737708</v>
          </cell>
        </row>
        <row r="136">
          <cell r="C136" t="str">
            <v>Waste Facility Cover</v>
          </cell>
          <cell r="D136" t="str">
            <v>No.</v>
          </cell>
          <cell r="E136">
            <v>34</v>
          </cell>
          <cell r="F136">
            <v>36.799999999999997</v>
          </cell>
          <cell r="G136">
            <v>1002113.52</v>
          </cell>
          <cell r="H136">
            <v>1.3781752288221565E-3</v>
          </cell>
          <cell r="I136">
            <v>272868.67</v>
          </cell>
          <cell r="J136">
            <v>436318.7669632925</v>
          </cell>
          <cell r="K136">
            <v>27286.866999999998</v>
          </cell>
          <cell r="L136">
            <v>3.0407641261380507E-4</v>
          </cell>
          <cell r="M136">
            <v>28.903245261615712</v>
          </cell>
          <cell r="N136">
            <v>10</v>
          </cell>
          <cell r="O136">
            <v>272868.67</v>
          </cell>
          <cell r="P136">
            <v>436318.76696329261</v>
          </cell>
        </row>
        <row r="137">
          <cell r="C137" t="str">
            <v>Waste Storage Facility</v>
          </cell>
          <cell r="D137" t="str">
            <v>No.</v>
          </cell>
          <cell r="E137">
            <v>1570</v>
          </cell>
          <cell r="F137">
            <v>1553.2</v>
          </cell>
          <cell r="G137">
            <v>62301079.560000002</v>
          </cell>
          <cell r="H137">
            <v>8.5680716670173629E-2</v>
          </cell>
          <cell r="I137">
            <v>64540336.299999997</v>
          </cell>
          <cell r="J137">
            <v>108417151.5004801</v>
          </cell>
          <cell r="K137">
            <v>34489.572115641531</v>
          </cell>
          <cell r="L137">
            <v>1.404117552363747E-2</v>
          </cell>
          <cell r="M137">
            <v>1334.6498547275492</v>
          </cell>
          <cell r="N137">
            <v>1871.3</v>
          </cell>
          <cell r="O137">
            <v>64540336.299999997</v>
          </cell>
          <cell r="P137">
            <v>108417151.50048006</v>
          </cell>
        </row>
        <row r="138">
          <cell r="C138" t="str">
            <v>Waste Treatment</v>
          </cell>
          <cell r="D138" t="str">
            <v>No.</v>
          </cell>
          <cell r="E138">
            <v>29</v>
          </cell>
          <cell r="F138">
            <v>34</v>
          </cell>
          <cell r="G138">
            <v>938087.18</v>
          </cell>
          <cell r="H138">
            <v>1.2901218156917307E-3</v>
          </cell>
          <cell r="I138">
            <v>372373.98</v>
          </cell>
          <cell r="J138">
            <v>625096.49443927221</v>
          </cell>
          <cell r="K138">
            <v>46546.747499999998</v>
          </cell>
          <cell r="L138">
            <v>2.5935929311177489E-4</v>
          </cell>
          <cell r="M138">
            <v>24.65276801726046</v>
          </cell>
          <cell r="N138">
            <v>8</v>
          </cell>
          <cell r="O138">
            <v>372373.98</v>
          </cell>
          <cell r="P138">
            <v>625096.49443927221</v>
          </cell>
        </row>
        <row r="139">
          <cell r="C139" t="str">
            <v>Waste Treatment Lagoon</v>
          </cell>
          <cell r="D139" t="str">
            <v>No.</v>
          </cell>
          <cell r="E139">
            <v>71</v>
          </cell>
          <cell r="F139">
            <v>80</v>
          </cell>
          <cell r="G139">
            <v>1004871.44</v>
          </cell>
          <cell r="H139">
            <v>1.3819681095200171E-3</v>
          </cell>
          <cell r="I139">
            <v>1116831.3899999999</v>
          </cell>
          <cell r="J139">
            <v>1903701.1817620744</v>
          </cell>
          <cell r="K139">
            <v>5994.8008051529778</v>
          </cell>
          <cell r="L139">
            <v>6.3498309692882823E-4</v>
          </cell>
          <cell r="M139">
            <v>60.356776869844573</v>
          </cell>
          <cell r="N139">
            <v>186.3</v>
          </cell>
          <cell r="O139">
            <v>1116831.3899999999</v>
          </cell>
          <cell r="P139">
            <v>1903701.1817620767</v>
          </cell>
        </row>
        <row r="140">
          <cell r="C140" t="str">
            <v>Waste Utilization</v>
          </cell>
          <cell r="D140" t="str">
            <v>Ac.</v>
          </cell>
          <cell r="E140">
            <v>429</v>
          </cell>
          <cell r="F140">
            <v>118341.1</v>
          </cell>
          <cell r="G140">
            <v>4699517.58</v>
          </cell>
          <cell r="H140">
            <v>6.4630988275362726E-3</v>
          </cell>
          <cell r="I140">
            <v>3915450.04</v>
          </cell>
          <cell r="J140">
            <v>7069907.4557144446</v>
          </cell>
          <cell r="K140">
            <v>15.562171140359419</v>
          </cell>
          <cell r="L140">
            <v>3.8367288532741876E-3</v>
          </cell>
          <cell r="M140">
            <v>364.69094756568063</v>
          </cell>
          <cell r="N140">
            <v>251600.5</v>
          </cell>
          <cell r="O140">
            <v>3915450.04</v>
          </cell>
          <cell r="P140">
            <v>7069907.4557144549</v>
          </cell>
          <cell r="R140">
            <v>189012</v>
          </cell>
        </row>
        <row r="141">
          <cell r="C141" t="str">
            <v>Water and Sediment Control Basin</v>
          </cell>
          <cell r="D141" t="str">
            <v>No.</v>
          </cell>
          <cell r="E141">
            <v>786</v>
          </cell>
          <cell r="F141">
            <v>3763.1</v>
          </cell>
          <cell r="G141">
            <v>4653608.38</v>
          </cell>
          <cell r="H141">
            <v>6.3999613476477249E-3</v>
          </cell>
          <cell r="I141">
            <v>4261156.78</v>
          </cell>
          <cell r="J141">
            <v>7528823.5110997753</v>
          </cell>
          <cell r="K141">
            <v>1013.9575919095777</v>
          </cell>
          <cell r="L141">
            <v>7.0295311857191409E-3</v>
          </cell>
          <cell r="M141">
            <v>668.17502281264558</v>
          </cell>
          <cell r="N141">
            <v>4202.5</v>
          </cell>
          <cell r="O141">
            <v>4261156.78</v>
          </cell>
          <cell r="P141">
            <v>7528823.5110997818</v>
          </cell>
        </row>
        <row r="142">
          <cell r="C142" t="str">
            <v>Water Harvesting Catchment</v>
          </cell>
          <cell r="D142" t="str">
            <v>No.</v>
          </cell>
          <cell r="E142">
            <v>20</v>
          </cell>
          <cell r="F142">
            <v>27</v>
          </cell>
          <cell r="G142">
            <v>126713.75</v>
          </cell>
          <cell r="H142">
            <v>1.7426543791282601E-4</v>
          </cell>
          <cell r="I142">
            <v>205259.01</v>
          </cell>
          <cell r="J142">
            <v>327770.09841269831</v>
          </cell>
          <cell r="K142">
            <v>6621.2583870967746</v>
          </cell>
          <cell r="L142">
            <v>1.7886847800812063E-4</v>
          </cell>
          <cell r="M142">
            <v>17.001908977421007</v>
          </cell>
          <cell r="N142">
            <v>31</v>
          </cell>
          <cell r="O142">
            <v>205259.01</v>
          </cell>
          <cell r="P142">
            <v>327770.09841269843</v>
          </cell>
        </row>
        <row r="143">
          <cell r="C143" t="str">
            <v>Water Well</v>
          </cell>
          <cell r="D143" t="str">
            <v>No.</v>
          </cell>
          <cell r="E143">
            <v>2663</v>
          </cell>
          <cell r="F143">
            <v>2780</v>
          </cell>
          <cell r="G143">
            <v>12397807.199999999</v>
          </cell>
          <cell r="H143">
            <v>1.7050314593852579E-2</v>
          </cell>
          <cell r="I143">
            <v>9330102.4600000009</v>
          </cell>
          <cell r="J143">
            <v>15868016.011667674</v>
          </cell>
          <cell r="K143">
            <v>3731.7424446044324</v>
          </cell>
          <cell r="L143">
            <v>2.3816337846781263E-2</v>
          </cell>
          <cell r="M143">
            <v>2263.8041803436072</v>
          </cell>
          <cell r="N143">
            <v>2500.1999999999998</v>
          </cell>
          <cell r="O143">
            <v>9330102.4600000009</v>
          </cell>
          <cell r="P143">
            <v>15868016.011667665</v>
          </cell>
        </row>
        <row r="144">
          <cell r="C144" t="str">
            <v>Watering Facility</v>
          </cell>
          <cell r="D144" t="str">
            <v>No.</v>
          </cell>
          <cell r="E144">
            <v>7870</v>
          </cell>
          <cell r="F144">
            <v>17518.599999999999</v>
          </cell>
          <cell r="G144">
            <v>21196490.800000001</v>
          </cell>
          <cell r="H144">
            <v>2.9150867616791296E-2</v>
          </cell>
          <cell r="I144">
            <v>15090165.48</v>
          </cell>
          <cell r="J144">
            <v>25248274.273669004</v>
          </cell>
          <cell r="K144">
            <v>878.77086868663332</v>
          </cell>
          <cell r="L144">
            <v>7.0384746096195466E-2</v>
          </cell>
          <cell r="M144">
            <v>6690.2511826151658</v>
          </cell>
          <cell r="N144">
            <v>17171.900000000001</v>
          </cell>
          <cell r="O144">
            <v>15090165.48</v>
          </cell>
          <cell r="P144">
            <v>25248274.273668993</v>
          </cell>
        </row>
        <row r="145">
          <cell r="C145" t="str">
            <v>Waterspreading</v>
          </cell>
          <cell r="D145" t="str">
            <v>Ac.</v>
          </cell>
          <cell r="E145">
            <v>1</v>
          </cell>
          <cell r="F145">
            <v>183.7</v>
          </cell>
          <cell r="G145">
            <v>19145</v>
          </cell>
          <cell r="H145">
            <v>2.632951679546264E-5</v>
          </cell>
          <cell r="I145">
            <v>12119.88</v>
          </cell>
          <cell r="J145">
            <v>19694.116704805492</v>
          </cell>
          <cell r="K145">
            <v>11.558153728781232</v>
          </cell>
          <cell r="L145">
            <v>8.9434239004060308E-6</v>
          </cell>
          <cell r="M145">
            <v>0.85009544887105026</v>
          </cell>
          <cell r="N145">
            <v>1048.5999999999999</v>
          </cell>
          <cell r="O145">
            <v>12119.88</v>
          </cell>
          <cell r="P145">
            <v>19694.116704805492</v>
          </cell>
        </row>
        <row r="146">
          <cell r="C146" t="str">
            <v>Well Decommissioning</v>
          </cell>
          <cell r="D146" t="str">
            <v>No.</v>
          </cell>
          <cell r="E146">
            <v>315</v>
          </cell>
          <cell r="F146">
            <v>1218.5</v>
          </cell>
          <cell r="G146">
            <v>338503.96</v>
          </cell>
          <cell r="H146">
            <v>4.6553385741188895E-4</v>
          </cell>
          <cell r="I146">
            <v>305329.2</v>
          </cell>
          <cell r="J146">
            <v>532180.11651033699</v>
          </cell>
          <cell r="K146">
            <v>637.43048016701459</v>
          </cell>
          <cell r="L146">
            <v>2.8171785286278997E-3</v>
          </cell>
          <cell r="M146">
            <v>267.78006639438087</v>
          </cell>
          <cell r="N146">
            <v>479.00000000000006</v>
          </cell>
          <cell r="O146">
            <v>305329.2</v>
          </cell>
          <cell r="P146">
            <v>532180.1165103371</v>
          </cell>
        </row>
        <row r="147">
          <cell r="C147" t="str">
            <v>Well Water Testing</v>
          </cell>
          <cell r="D147" t="str">
            <v>No.</v>
          </cell>
          <cell r="E147">
            <v>8</v>
          </cell>
          <cell r="F147">
            <v>9</v>
          </cell>
          <cell r="G147">
            <v>525</v>
          </cell>
          <cell r="H147">
            <v>7.2201599987557515E-7</v>
          </cell>
          <cell r="I147">
            <v>580</v>
          </cell>
          <cell r="J147">
            <v>798.73015873015879</v>
          </cell>
          <cell r="K147">
            <v>116</v>
          </cell>
          <cell r="L147">
            <v>7.1547391203248247E-5</v>
          </cell>
          <cell r="M147">
            <v>6.8007635909684021</v>
          </cell>
          <cell r="N147">
            <v>5</v>
          </cell>
          <cell r="O147">
            <v>580</v>
          </cell>
          <cell r="P147">
            <v>798.73015873015879</v>
          </cell>
        </row>
        <row r="148">
          <cell r="C148" t="str">
            <v>Wetland Creation</v>
          </cell>
          <cell r="D148" t="str">
            <v>Ac.</v>
          </cell>
          <cell r="E148">
            <v>6</v>
          </cell>
          <cell r="F148">
            <v>6.2</v>
          </cell>
          <cell r="G148">
            <v>15473</v>
          </cell>
          <cell r="H148">
            <v>2.1279530602047187E-5</v>
          </cell>
          <cell r="I148">
            <v>4719.6400000000003</v>
          </cell>
          <cell r="J148">
            <v>8095.62223365929</v>
          </cell>
          <cell r="K148">
            <v>842.7928571428572</v>
          </cell>
          <cell r="L148">
            <v>5.3660543402436192E-5</v>
          </cell>
          <cell r="M148">
            <v>5.1005726932263027</v>
          </cell>
          <cell r="N148">
            <v>5.6</v>
          </cell>
          <cell r="O148">
            <v>4719.6400000000003</v>
          </cell>
          <cell r="P148">
            <v>8095.62223365929</v>
          </cell>
        </row>
        <row r="149">
          <cell r="C149" t="str">
            <v>Wetland Enhancement</v>
          </cell>
          <cell r="D149" t="str">
            <v>Ac.</v>
          </cell>
          <cell r="E149">
            <v>14</v>
          </cell>
          <cell r="F149">
            <v>184.1</v>
          </cell>
          <cell r="G149">
            <v>138649.75</v>
          </cell>
          <cell r="H149">
            <v>1.9068064357856862E-4</v>
          </cell>
          <cell r="I149">
            <v>28708.14</v>
          </cell>
          <cell r="J149">
            <v>45975.220469490523</v>
          </cell>
          <cell r="K149">
            <v>33.424310164163465</v>
          </cell>
          <cell r="L149">
            <v>1.2520793460568444E-4</v>
          </cell>
          <cell r="M149">
            <v>11.901336284194704</v>
          </cell>
          <cell r="N149">
            <v>858.9</v>
          </cell>
          <cell r="O149">
            <v>28708.14</v>
          </cell>
          <cell r="P149">
            <v>45975.220469490523</v>
          </cell>
        </row>
        <row r="150">
          <cell r="C150" t="str">
            <v>Wetland Restoration</v>
          </cell>
          <cell r="D150" t="str">
            <v>Ac.</v>
          </cell>
          <cell r="E150">
            <v>23</v>
          </cell>
          <cell r="F150">
            <v>208</v>
          </cell>
          <cell r="G150">
            <v>131104.75</v>
          </cell>
          <cell r="H150">
            <v>1.8030424220892821E-4</v>
          </cell>
          <cell r="I150">
            <v>183092.35</v>
          </cell>
          <cell r="J150">
            <v>288704.44856780913</v>
          </cell>
          <cell r="K150">
            <v>361.48538993089835</v>
          </cell>
          <cell r="L150">
            <v>2.0569874970933873E-4</v>
          </cell>
          <cell r="M150">
            <v>19.552195324034159</v>
          </cell>
          <cell r="N150">
            <v>506.5</v>
          </cell>
          <cell r="O150">
            <v>183092.35</v>
          </cell>
          <cell r="P150">
            <v>288704.44856780919</v>
          </cell>
        </row>
        <row r="151">
          <cell r="C151" t="str">
            <v>Wetland Wildlife Habitat Management</v>
          </cell>
          <cell r="D151" t="str">
            <v>Ac.</v>
          </cell>
          <cell r="E151">
            <v>41</v>
          </cell>
          <cell r="F151">
            <v>1121.3</v>
          </cell>
          <cell r="G151">
            <v>78807.5</v>
          </cell>
          <cell r="H151">
            <v>1.0838147792417978E-4</v>
          </cell>
          <cell r="I151">
            <v>37209.86</v>
          </cell>
          <cell r="J151">
            <v>67697.07509061748</v>
          </cell>
          <cell r="K151">
            <v>63.163911050755388</v>
          </cell>
          <cell r="L151">
            <v>3.6668037991664727E-4</v>
          </cell>
          <cell r="M151">
            <v>34.853913403713065</v>
          </cell>
          <cell r="N151">
            <v>589.1</v>
          </cell>
          <cell r="O151">
            <v>37209.86</v>
          </cell>
          <cell r="P151">
            <v>67697.075090617465</v>
          </cell>
          <cell r="R151">
            <v>88007</v>
          </cell>
        </row>
        <row r="152">
          <cell r="C152" t="str">
            <v>Windbreak/Shelterbelt Establishment</v>
          </cell>
          <cell r="D152" t="str">
            <v>Ft.</v>
          </cell>
          <cell r="E152">
            <v>801</v>
          </cell>
          <cell r="F152">
            <v>2147482.44</v>
          </cell>
          <cell r="G152">
            <v>1818655.7</v>
          </cell>
          <cell r="H152">
            <v>2.5011400260284075E-3</v>
          </cell>
          <cell r="I152">
            <v>1482711.73</v>
          </cell>
          <cell r="J152">
            <v>2518411.2813974968</v>
          </cell>
          <cell r="K152">
            <v>0.62646751717469484</v>
          </cell>
          <cell r="L152">
            <v>7.1636825442252311E-3</v>
          </cell>
          <cell r="M152">
            <v>680.92645454571129</v>
          </cell>
          <cell r="N152">
            <v>2366781.5</v>
          </cell>
          <cell r="O152">
            <v>1482711.73</v>
          </cell>
          <cell r="P152">
            <v>2518411.2813975019</v>
          </cell>
        </row>
        <row r="153">
          <cell r="C153" t="str">
            <v>Windbreak/Shelterbelt Renovation</v>
          </cell>
          <cell r="D153" t="str">
            <v>Ft.</v>
          </cell>
          <cell r="E153">
            <v>88</v>
          </cell>
          <cell r="F153">
            <v>312855.5</v>
          </cell>
          <cell r="G153">
            <v>274621.77</v>
          </cell>
          <cell r="H153">
            <v>3.7767868924600044E-4</v>
          </cell>
          <cell r="I153">
            <v>250585.29</v>
          </cell>
          <cell r="J153">
            <v>439317.16021467466</v>
          </cell>
          <cell r="K153">
            <v>0.60241554929171148</v>
          </cell>
          <cell r="L153">
            <v>7.8702130323573074E-4</v>
          </cell>
          <cell r="M153">
            <v>74.808399500652428</v>
          </cell>
          <cell r="N153">
            <v>415967.5</v>
          </cell>
          <cell r="O153">
            <v>250585.29</v>
          </cell>
          <cell r="P153">
            <v>439317.16021467472</v>
          </cell>
        </row>
      </sheetData>
      <sheetData sheetId="2"/>
      <sheetData sheetId="3"/>
      <sheetData sheetId="4"/>
      <sheetData sheetId="5"/>
      <sheetData sheetId="6"/>
      <sheetData sheetId="7"/>
      <sheetData sheetId="8"/>
      <sheetData sheetId="9"/>
      <sheetData sheetId="10"/>
      <sheetData sheetId="11"/>
      <sheetData sheetId="12">
        <row r="7">
          <cell r="B7" t="str">
            <v>Residue and Tillage Management, No-Till/Strip Till/Direct Seed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rectives.sc.egov.usda.gov/OpenNonWebContent.aspx?content=44299.wb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2" transitionEvaluation="1" transitionEntry="1" codeName="Sheet3"/>
  <dimension ref="B2:D70"/>
  <sheetViews>
    <sheetView showGridLines="0" topLeftCell="A22" zoomScaleNormal="100" workbookViewId="0">
      <selection activeCell="F67" sqref="F67"/>
    </sheetView>
  </sheetViews>
  <sheetFormatPr defaultColWidth="9.83203125" defaultRowHeight="12.75" x14ac:dyDescent="0.2"/>
  <cols>
    <col min="1" max="1" width="5.6640625" style="51" customWidth="1"/>
    <col min="2" max="2" width="85.6640625" style="51" customWidth="1"/>
    <col min="3" max="16384" width="9.83203125" style="51"/>
  </cols>
  <sheetData>
    <row r="2" spans="2:3" ht="18.75" x14ac:dyDescent="0.3">
      <c r="B2" s="52" t="s">
        <v>130</v>
      </c>
    </row>
    <row r="4" spans="2:3" ht="37.5" x14ac:dyDescent="0.3">
      <c r="B4" s="53" t="s">
        <v>458</v>
      </c>
      <c r="C4" s="96"/>
    </row>
    <row r="5" spans="2:3" x14ac:dyDescent="0.2">
      <c r="B5" s="54"/>
    </row>
    <row r="6" spans="2:3" ht="24" x14ac:dyDescent="0.2">
      <c r="B6" s="55" t="s">
        <v>465</v>
      </c>
    </row>
    <row r="7" spans="2:3" x14ac:dyDescent="0.2">
      <c r="B7" s="54"/>
    </row>
    <row r="8" spans="2:3" ht="24" x14ac:dyDescent="0.2">
      <c r="B8" s="55" t="s">
        <v>459</v>
      </c>
    </row>
    <row r="9" spans="2:3" x14ac:dyDescent="0.2">
      <c r="B9" s="54"/>
    </row>
    <row r="10" spans="2:3" ht="72" x14ac:dyDescent="0.2">
      <c r="B10" s="55" t="s">
        <v>460</v>
      </c>
    </row>
    <row r="11" spans="2:3" x14ac:dyDescent="0.2">
      <c r="B11" s="54"/>
    </row>
    <row r="12" spans="2:3" ht="24" x14ac:dyDescent="0.2">
      <c r="B12" s="55" t="s">
        <v>466</v>
      </c>
    </row>
    <row r="13" spans="2:3" x14ac:dyDescent="0.2">
      <c r="B13" s="54"/>
    </row>
    <row r="14" spans="2:3" ht="48" x14ac:dyDescent="0.2">
      <c r="B14" s="55" t="s">
        <v>784</v>
      </c>
    </row>
    <row r="15" spans="2:3" s="28" customFormat="1" x14ac:dyDescent="0.2">
      <c r="B15" s="81"/>
    </row>
    <row r="16" spans="2:3" s="28" customFormat="1" x14ac:dyDescent="0.2">
      <c r="B16" s="79" t="s">
        <v>140</v>
      </c>
      <c r="C16" s="80"/>
    </row>
    <row r="17" spans="2:3" s="28" customFormat="1" x14ac:dyDescent="0.2">
      <c r="B17" s="82" t="s">
        <v>28</v>
      </c>
      <c r="C17" s="83">
        <v>5</v>
      </c>
    </row>
    <row r="18" spans="2:3" s="28" customFormat="1" x14ac:dyDescent="0.2">
      <c r="B18" s="82" t="s">
        <v>29</v>
      </c>
      <c r="C18" s="83">
        <v>4</v>
      </c>
    </row>
    <row r="19" spans="2:3" s="28" customFormat="1" x14ac:dyDescent="0.2">
      <c r="B19" s="82" t="s">
        <v>30</v>
      </c>
      <c r="C19" s="83">
        <v>3</v>
      </c>
    </row>
    <row r="20" spans="2:3" s="28" customFormat="1" x14ac:dyDescent="0.2">
      <c r="B20" s="82" t="s">
        <v>31</v>
      </c>
      <c r="C20" s="83">
        <v>2</v>
      </c>
    </row>
    <row r="21" spans="2:3" s="28" customFormat="1" x14ac:dyDescent="0.2">
      <c r="B21" s="82" t="s">
        <v>32</v>
      </c>
      <c r="C21" s="83">
        <v>1</v>
      </c>
    </row>
    <row r="22" spans="2:3" s="28" customFormat="1" x14ac:dyDescent="0.2">
      <c r="B22" s="82" t="s">
        <v>33</v>
      </c>
      <c r="C22" s="83">
        <v>0</v>
      </c>
    </row>
    <row r="23" spans="2:3" s="28" customFormat="1" x14ac:dyDescent="0.2">
      <c r="B23" s="82" t="s">
        <v>34</v>
      </c>
      <c r="C23" s="83">
        <v>0</v>
      </c>
    </row>
    <row r="24" spans="2:3" s="28" customFormat="1" x14ac:dyDescent="0.2">
      <c r="B24" s="82" t="s">
        <v>35</v>
      </c>
      <c r="C24" s="83">
        <v>-1</v>
      </c>
    </row>
    <row r="25" spans="2:3" s="28" customFormat="1" x14ac:dyDescent="0.2">
      <c r="B25" s="82" t="s">
        <v>36</v>
      </c>
      <c r="C25" s="83">
        <v>-2</v>
      </c>
    </row>
    <row r="26" spans="2:3" s="28" customFormat="1" x14ac:dyDescent="0.2">
      <c r="B26" s="82" t="s">
        <v>37</v>
      </c>
      <c r="C26" s="83">
        <v>-3</v>
      </c>
    </row>
    <row r="27" spans="2:3" s="28" customFormat="1" x14ac:dyDescent="0.2">
      <c r="B27" s="82" t="s">
        <v>38</v>
      </c>
      <c r="C27" s="83">
        <v>-4</v>
      </c>
    </row>
    <row r="28" spans="2:3" s="28" customFormat="1" x14ac:dyDescent="0.2">
      <c r="B28" s="82" t="s">
        <v>39</v>
      </c>
      <c r="C28" s="83">
        <v>-5</v>
      </c>
    </row>
    <row r="29" spans="2:3" s="28" customFormat="1" x14ac:dyDescent="0.2"/>
    <row r="30" spans="2:3" x14ac:dyDescent="0.2">
      <c r="B30" s="49" t="s">
        <v>40</v>
      </c>
    </row>
    <row r="31" spans="2:3" x14ac:dyDescent="0.2">
      <c r="B31" s="51" t="s">
        <v>2</v>
      </c>
    </row>
    <row r="32" spans="2:3" x14ac:dyDescent="0.2">
      <c r="B32" s="56" t="s">
        <v>205</v>
      </c>
    </row>
    <row r="33" spans="2:4" x14ac:dyDescent="0.2">
      <c r="B33" s="56" t="s">
        <v>206</v>
      </c>
    </row>
    <row r="34" spans="2:4" x14ac:dyDescent="0.2">
      <c r="B34" s="56" t="s">
        <v>462</v>
      </c>
    </row>
    <row r="35" spans="2:4" x14ac:dyDescent="0.2">
      <c r="B35" s="57" t="s">
        <v>127</v>
      </c>
    </row>
    <row r="36" spans="2:4" x14ac:dyDescent="0.2">
      <c r="B36" s="57" t="s">
        <v>128</v>
      </c>
    </row>
    <row r="37" spans="2:4" x14ac:dyDescent="0.2">
      <c r="B37" s="57" t="s">
        <v>129</v>
      </c>
    </row>
    <row r="38" spans="2:4" x14ac:dyDescent="0.2">
      <c r="B38" s="57" t="s">
        <v>461</v>
      </c>
    </row>
    <row r="40" spans="2:4" x14ac:dyDescent="0.2">
      <c r="B40" s="43" t="s">
        <v>163</v>
      </c>
    </row>
    <row r="41" spans="2:4" x14ac:dyDescent="0.2">
      <c r="B41" s="56" t="s">
        <v>41</v>
      </c>
    </row>
    <row r="42" spans="2:4" x14ac:dyDescent="0.2">
      <c r="B42" s="57" t="s">
        <v>42</v>
      </c>
    </row>
    <row r="43" spans="2:4" x14ac:dyDescent="0.2">
      <c r="B43" s="57" t="s">
        <v>213</v>
      </c>
    </row>
    <row r="44" spans="2:4" x14ac:dyDescent="0.2">
      <c r="B44" s="57" t="s">
        <v>214</v>
      </c>
    </row>
    <row r="45" spans="2:4" x14ac:dyDescent="0.2">
      <c r="B45" s="57"/>
    </row>
    <row r="46" spans="2:4" x14ac:dyDescent="0.2">
      <c r="B46" s="57"/>
    </row>
    <row r="47" spans="2:4" x14ac:dyDescent="0.2">
      <c r="B47" s="57"/>
    </row>
    <row r="48" spans="2:4" x14ac:dyDescent="0.2">
      <c r="B48" s="49" t="s">
        <v>162</v>
      </c>
      <c r="C48" s="28"/>
      <c r="D48" s="28"/>
    </row>
    <row r="49" spans="2:4" ht="51" customHeight="1" x14ac:dyDescent="0.2">
      <c r="B49" s="261" t="s">
        <v>46</v>
      </c>
      <c r="C49" s="261"/>
      <c r="D49" s="261"/>
    </row>
    <row r="50" spans="2:4" x14ac:dyDescent="0.2">
      <c r="B50" s="13"/>
      <c r="C50" s="28"/>
      <c r="D50" s="28"/>
    </row>
    <row r="51" spans="2:4" ht="77.25" customHeight="1" x14ac:dyDescent="0.2">
      <c r="B51" s="262" t="s">
        <v>411</v>
      </c>
      <c r="C51" s="261"/>
      <c r="D51" s="261"/>
    </row>
    <row r="52" spans="2:4" x14ac:dyDescent="0.2">
      <c r="B52" s="57"/>
    </row>
    <row r="53" spans="2:4" x14ac:dyDescent="0.2">
      <c r="B53" s="57" t="s">
        <v>409</v>
      </c>
    </row>
    <row r="54" spans="2:4" x14ac:dyDescent="0.2">
      <c r="B54" s="57" t="s">
        <v>410</v>
      </c>
    </row>
    <row r="55" spans="2:4" x14ac:dyDescent="0.2">
      <c r="B55" s="13"/>
      <c r="C55" s="28"/>
      <c r="D55" s="28"/>
    </row>
    <row r="56" spans="2:4" x14ac:dyDescent="0.2">
      <c r="B56" s="13" t="s">
        <v>786</v>
      </c>
      <c r="C56" s="28"/>
      <c r="D56" s="28"/>
    </row>
    <row r="57" spans="2:4" ht="42" customHeight="1" x14ac:dyDescent="0.2">
      <c r="B57" s="261" t="s">
        <v>785</v>
      </c>
      <c r="C57" s="261"/>
      <c r="D57" s="261"/>
    </row>
    <row r="60" spans="2:4" x14ac:dyDescent="0.2">
      <c r="B60" s="51" t="s">
        <v>138</v>
      </c>
    </row>
    <row r="62" spans="2:4" x14ac:dyDescent="0.2">
      <c r="B62" s="51" t="s">
        <v>133</v>
      </c>
    </row>
    <row r="63" spans="2:4" x14ac:dyDescent="0.2">
      <c r="B63" s="51" t="s">
        <v>134</v>
      </c>
    </row>
    <row r="64" spans="2:4" x14ac:dyDescent="0.2">
      <c r="B64" s="51" t="s">
        <v>135</v>
      </c>
    </row>
    <row r="65" spans="2:2" x14ac:dyDescent="0.2">
      <c r="B65" s="51" t="s">
        <v>136</v>
      </c>
    </row>
    <row r="66" spans="2:2" x14ac:dyDescent="0.2">
      <c r="B66" s="51" t="s">
        <v>137</v>
      </c>
    </row>
    <row r="67" spans="2:2" x14ac:dyDescent="0.2">
      <c r="B67" s="51">
        <f>- "OK"</f>
        <v>0</v>
      </c>
    </row>
    <row r="70" spans="2:2" x14ac:dyDescent="0.2">
      <c r="B70" s="51" t="s">
        <v>170</v>
      </c>
    </row>
  </sheetData>
  <mergeCells count="3">
    <mergeCell ref="B57:D57"/>
    <mergeCell ref="B51:D51"/>
    <mergeCell ref="B49:D49"/>
  </mergeCells>
  <phoneticPr fontId="19" type="noConversion"/>
  <pageMargins left="0.75" right="0.75" top="1" bottom="1" header="0.5" footer="0.5"/>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B2:X219"/>
  <sheetViews>
    <sheetView zoomScale="110" zoomScaleNormal="110" workbookViewId="0">
      <selection activeCell="C5" sqref="C5"/>
    </sheetView>
  </sheetViews>
  <sheetFormatPr defaultRowHeight="12.75" x14ac:dyDescent="0.2"/>
  <cols>
    <col min="1" max="1" width="2.33203125" customWidth="1"/>
    <col min="2" max="2" width="89.83203125" bestFit="1" customWidth="1"/>
    <col min="3" max="3" width="10.83203125" style="16" customWidth="1"/>
    <col min="4" max="4" width="141.5" customWidth="1"/>
    <col min="5" max="9" width="2.83203125" customWidth="1"/>
    <col min="10" max="10" width="3.33203125" customWidth="1"/>
    <col min="11" max="11" width="7.1640625" style="16" customWidth="1"/>
    <col min="12" max="12" width="11.83203125" customWidth="1"/>
  </cols>
  <sheetData>
    <row r="2" spans="2:24" ht="25.5" x14ac:dyDescent="0.35">
      <c r="B2" s="26" t="s">
        <v>106</v>
      </c>
      <c r="E2" s="19" t="s">
        <v>202</v>
      </c>
    </row>
    <row r="3" spans="2:24" s="13" customFormat="1" x14ac:dyDescent="0.2">
      <c r="B3" s="22"/>
      <c r="C3" s="17"/>
      <c r="E3" s="19"/>
      <c r="K3" s="17"/>
    </row>
    <row r="4" spans="2:24" s="13" customFormat="1" x14ac:dyDescent="0.2">
      <c r="B4" s="25" t="s">
        <v>8</v>
      </c>
      <c r="C4" s="31" t="s">
        <v>15</v>
      </c>
      <c r="E4" s="19"/>
      <c r="K4" s="17"/>
    </row>
    <row r="5" spans="2:24" s="13" customFormat="1" ht="13.5" thickBot="1" x14ac:dyDescent="0.25">
      <c r="B5" s="25"/>
      <c r="C5" s="17"/>
      <c r="E5" s="19"/>
      <c r="K5" s="17"/>
    </row>
    <row r="6" spans="2:24" s="13" customFormat="1" ht="21" thickBot="1" x14ac:dyDescent="0.25">
      <c r="B6" s="89" t="s">
        <v>118</v>
      </c>
      <c r="C6" s="90">
        <f>VLOOKUP($B$6,$B$11:$D$180,2)</f>
        <v>327</v>
      </c>
      <c r="D6" s="15"/>
      <c r="E6" s="19"/>
      <c r="K6" s="17"/>
    </row>
    <row r="7" spans="2:24" s="13" customFormat="1" ht="70.5" customHeight="1" thickBot="1" x14ac:dyDescent="0.25">
      <c r="B7" s="91" t="str">
        <f>VLOOKUP($B$6,$B$11:$D$180,3)</f>
        <v>Establishing and maintaining permanent vegetative cover</v>
      </c>
      <c r="C7" s="92"/>
      <c r="D7" s="28"/>
      <c r="E7" s="29"/>
      <c r="F7" s="28"/>
      <c r="G7" s="28"/>
      <c r="H7" s="28"/>
      <c r="I7" s="28"/>
      <c r="J7" s="28"/>
      <c r="K7" s="30"/>
      <c r="L7" s="28"/>
      <c r="M7" s="28"/>
      <c r="N7" s="28"/>
      <c r="O7" s="28"/>
      <c r="P7" s="28"/>
      <c r="Q7" s="28"/>
      <c r="R7" s="28"/>
      <c r="S7" s="28"/>
      <c r="T7" s="28"/>
      <c r="U7" s="28"/>
      <c r="V7" s="28"/>
      <c r="W7" s="28"/>
      <c r="X7" s="28"/>
    </row>
    <row r="8" spans="2:24" s="13" customFormat="1" x14ac:dyDescent="0.2">
      <c r="C8" s="17"/>
      <c r="D8" s="23"/>
      <c r="E8" s="19"/>
      <c r="K8" s="17"/>
    </row>
    <row r="9" spans="2:24" s="13" customFormat="1" x14ac:dyDescent="0.2">
      <c r="C9" s="17"/>
      <c r="D9" s="24"/>
      <c r="E9" s="19"/>
      <c r="K9" s="17"/>
    </row>
    <row r="10" spans="2:24" x14ac:dyDescent="0.2">
      <c r="B10" s="20" t="s">
        <v>108</v>
      </c>
      <c r="C10" s="39" t="s">
        <v>169</v>
      </c>
      <c r="D10" s="15" t="s">
        <v>109</v>
      </c>
      <c r="E10" s="15" t="s">
        <v>7</v>
      </c>
      <c r="J10" s="13"/>
      <c r="K10" s="14" t="s">
        <v>107</v>
      </c>
    </row>
    <row r="11" spans="2:24" x14ac:dyDescent="0.2">
      <c r="B11" t="s">
        <v>215</v>
      </c>
      <c r="C11" s="40">
        <v>472</v>
      </c>
      <c r="D11" t="s">
        <v>216</v>
      </c>
      <c r="E11" s="8">
        <v>1</v>
      </c>
      <c r="F11" s="8">
        <v>2</v>
      </c>
      <c r="G11" s="8">
        <v>3</v>
      </c>
      <c r="H11" s="8">
        <v>4</v>
      </c>
      <c r="I11" s="8">
        <v>5</v>
      </c>
      <c r="J11" s="13" t="s">
        <v>170</v>
      </c>
      <c r="K11" s="16" t="s">
        <v>9</v>
      </c>
    </row>
    <row r="12" spans="2:24" x14ac:dyDescent="0.2">
      <c r="B12" t="s">
        <v>110</v>
      </c>
      <c r="C12" s="40">
        <v>560</v>
      </c>
      <c r="D12" t="s">
        <v>51</v>
      </c>
      <c r="E12" s="8">
        <v>1</v>
      </c>
      <c r="F12" s="8">
        <v>2</v>
      </c>
      <c r="G12" s="8"/>
      <c r="H12" s="8"/>
      <c r="I12" s="8"/>
      <c r="J12" s="13"/>
      <c r="K12" s="16" t="s">
        <v>11</v>
      </c>
    </row>
    <row r="13" spans="2:24" x14ac:dyDescent="0.2">
      <c r="B13" t="s">
        <v>210</v>
      </c>
      <c r="C13" s="40">
        <v>309</v>
      </c>
      <c r="D13" t="s">
        <v>217</v>
      </c>
      <c r="E13">
        <v>1</v>
      </c>
      <c r="F13">
        <v>2</v>
      </c>
      <c r="G13" s="2"/>
      <c r="I13" s="2"/>
      <c r="J13" s="13" t="s">
        <v>170</v>
      </c>
      <c r="K13" s="16" t="s">
        <v>10</v>
      </c>
    </row>
    <row r="14" spans="2:24" x14ac:dyDescent="0.2">
      <c r="B14" s="13" t="s">
        <v>218</v>
      </c>
      <c r="C14" s="40">
        <v>371</v>
      </c>
      <c r="D14" t="s">
        <v>219</v>
      </c>
      <c r="E14" s="8">
        <v>1</v>
      </c>
      <c r="F14" s="8">
        <v>2</v>
      </c>
      <c r="G14" s="8"/>
      <c r="H14" s="8"/>
      <c r="I14" s="8"/>
      <c r="J14" s="13"/>
      <c r="K14" s="16" t="s">
        <v>11</v>
      </c>
    </row>
    <row r="15" spans="2:24" x14ac:dyDescent="0.2">
      <c r="B15" s="13" t="s">
        <v>111</v>
      </c>
      <c r="C15" s="40">
        <v>311</v>
      </c>
      <c r="D15" t="s">
        <v>52</v>
      </c>
      <c r="E15" s="8">
        <v>1</v>
      </c>
      <c r="F15" s="8">
        <v>2</v>
      </c>
      <c r="G15" s="8"/>
      <c r="H15" s="8"/>
      <c r="I15" s="8"/>
      <c r="J15" s="13"/>
      <c r="K15" s="16" t="s">
        <v>11</v>
      </c>
    </row>
    <row r="16" spans="2:24" x14ac:dyDescent="0.2">
      <c r="B16" s="13" t="s">
        <v>220</v>
      </c>
      <c r="C16" s="40">
        <v>591</v>
      </c>
      <c r="D16" t="s">
        <v>221</v>
      </c>
      <c r="E16" s="8">
        <v>1</v>
      </c>
      <c r="F16" s="8">
        <v>2</v>
      </c>
      <c r="G16" s="8">
        <v>3</v>
      </c>
      <c r="H16" s="8">
        <v>4</v>
      </c>
      <c r="I16" s="8">
        <v>5</v>
      </c>
      <c r="J16" s="13"/>
      <c r="K16" s="16" t="s">
        <v>11</v>
      </c>
    </row>
    <row r="17" spans="2:12" x14ac:dyDescent="0.2">
      <c r="B17" t="s">
        <v>222</v>
      </c>
      <c r="C17" s="40">
        <v>366</v>
      </c>
      <c r="D17" t="s">
        <v>219</v>
      </c>
      <c r="E17" s="8">
        <v>1</v>
      </c>
      <c r="F17" s="7"/>
      <c r="G17" s="8">
        <v>3</v>
      </c>
      <c r="H17" s="8">
        <v>4</v>
      </c>
      <c r="I17" s="8">
        <v>5</v>
      </c>
      <c r="J17" s="13" t="s">
        <v>170</v>
      </c>
      <c r="K17" s="16" t="s">
        <v>9</v>
      </c>
    </row>
    <row r="18" spans="2:12" x14ac:dyDescent="0.2">
      <c r="B18" t="s">
        <v>26</v>
      </c>
      <c r="C18" s="40">
        <v>316</v>
      </c>
      <c r="D18" t="s">
        <v>223</v>
      </c>
      <c r="E18">
        <v>1</v>
      </c>
      <c r="F18">
        <v>2</v>
      </c>
      <c r="G18" s="2"/>
      <c r="I18" s="2"/>
      <c r="J18" s="13" t="s">
        <v>170</v>
      </c>
      <c r="K18" s="16" t="s">
        <v>10</v>
      </c>
    </row>
    <row r="19" spans="2:12" x14ac:dyDescent="0.2">
      <c r="B19" s="13" t="s">
        <v>112</v>
      </c>
      <c r="C19" s="40">
        <v>575</v>
      </c>
      <c r="D19" t="s">
        <v>53</v>
      </c>
      <c r="E19" s="8">
        <v>1</v>
      </c>
      <c r="F19" s="8">
        <v>2</v>
      </c>
      <c r="G19" s="8">
        <v>3</v>
      </c>
      <c r="H19" s="8">
        <v>4</v>
      </c>
      <c r="I19" s="8">
        <v>5</v>
      </c>
      <c r="J19" s="13"/>
      <c r="K19" s="16" t="s">
        <v>10</v>
      </c>
    </row>
    <row r="20" spans="2:12" x14ac:dyDescent="0.2">
      <c r="B20" t="s">
        <v>113</v>
      </c>
      <c r="C20" s="40">
        <v>450</v>
      </c>
      <c r="D20" t="s">
        <v>224</v>
      </c>
      <c r="E20">
        <v>1</v>
      </c>
      <c r="F20">
        <v>2</v>
      </c>
      <c r="G20" s="2"/>
      <c r="I20" s="2"/>
      <c r="J20" s="13" t="s">
        <v>170</v>
      </c>
      <c r="K20" s="16" t="s">
        <v>10</v>
      </c>
    </row>
    <row r="21" spans="2:12" x14ac:dyDescent="0.2">
      <c r="B21" t="s">
        <v>225</v>
      </c>
      <c r="C21" s="40">
        <v>397</v>
      </c>
      <c r="D21" s="5" t="s">
        <v>226</v>
      </c>
      <c r="E21">
        <v>1</v>
      </c>
      <c r="F21" s="7"/>
      <c r="G21" s="8">
        <v>3</v>
      </c>
      <c r="H21" s="7"/>
      <c r="I21" s="8">
        <v>5</v>
      </c>
      <c r="J21" s="13" t="s">
        <v>170</v>
      </c>
      <c r="K21" s="16" t="s">
        <v>10</v>
      </c>
    </row>
    <row r="22" spans="2:12" x14ac:dyDescent="0.2">
      <c r="B22" s="13" t="s">
        <v>227</v>
      </c>
      <c r="C22" s="40">
        <v>396</v>
      </c>
      <c r="D22" t="s">
        <v>228</v>
      </c>
      <c r="E22" s="8">
        <v>1</v>
      </c>
      <c r="F22" s="8">
        <v>2</v>
      </c>
      <c r="G22" s="8">
        <v>3</v>
      </c>
      <c r="H22" s="8">
        <v>4</v>
      </c>
      <c r="I22" s="8">
        <v>5</v>
      </c>
      <c r="J22" s="13"/>
      <c r="K22" s="16" t="s">
        <v>10</v>
      </c>
      <c r="L22" s="1" t="s">
        <v>170</v>
      </c>
    </row>
    <row r="23" spans="2:12" x14ac:dyDescent="0.2">
      <c r="B23" s="10" t="s">
        <v>114</v>
      </c>
      <c r="C23" s="40">
        <v>310</v>
      </c>
      <c r="D23" t="s">
        <v>229</v>
      </c>
      <c r="E23">
        <v>1</v>
      </c>
      <c r="F23" s="8">
        <v>2</v>
      </c>
      <c r="G23" s="8">
        <v>3</v>
      </c>
      <c r="H23" s="8">
        <v>4</v>
      </c>
      <c r="I23" s="8">
        <v>5</v>
      </c>
      <c r="J23" s="13" t="s">
        <v>170</v>
      </c>
      <c r="K23" s="16" t="s">
        <v>10</v>
      </c>
      <c r="L23" s="1" t="s">
        <v>170</v>
      </c>
    </row>
    <row r="24" spans="2:12" x14ac:dyDescent="0.2">
      <c r="B24" t="s">
        <v>230</v>
      </c>
      <c r="C24" s="40">
        <v>400</v>
      </c>
      <c r="D24" t="s">
        <v>231</v>
      </c>
      <c r="E24">
        <v>1</v>
      </c>
      <c r="F24" s="8">
        <v>2</v>
      </c>
      <c r="G24" s="8">
        <v>3</v>
      </c>
      <c r="H24" s="8">
        <v>4</v>
      </c>
      <c r="I24" s="8">
        <v>5</v>
      </c>
      <c r="J24" s="13" t="s">
        <v>170</v>
      </c>
      <c r="K24" s="16" t="s">
        <v>9</v>
      </c>
      <c r="L24" t="s">
        <v>170</v>
      </c>
    </row>
    <row r="25" spans="2:12" x14ac:dyDescent="0.2">
      <c r="B25" t="s">
        <v>115</v>
      </c>
      <c r="C25" s="40">
        <v>314</v>
      </c>
      <c r="D25" s="27" t="s">
        <v>232</v>
      </c>
      <c r="E25">
        <v>1</v>
      </c>
      <c r="F25">
        <v>2</v>
      </c>
      <c r="G25" s="2">
        <v>3</v>
      </c>
      <c r="H25">
        <v>4</v>
      </c>
      <c r="I25" s="2">
        <v>5</v>
      </c>
      <c r="J25" s="13" t="s">
        <v>170</v>
      </c>
      <c r="K25" s="21" t="s">
        <v>11</v>
      </c>
      <c r="L25" s="1"/>
    </row>
    <row r="26" spans="2:12" x14ac:dyDescent="0.2">
      <c r="B26" s="13" t="s">
        <v>412</v>
      </c>
      <c r="C26" s="40">
        <v>672</v>
      </c>
      <c r="D26" s="93" t="s">
        <v>406</v>
      </c>
      <c r="E26">
        <v>1</v>
      </c>
      <c r="G26" s="2"/>
      <c r="I26" s="2"/>
      <c r="J26" s="13"/>
      <c r="K26" s="21" t="s">
        <v>11</v>
      </c>
      <c r="L26" s="1"/>
    </row>
    <row r="27" spans="2:12" x14ac:dyDescent="0.2">
      <c r="B27" t="s">
        <v>233</v>
      </c>
      <c r="C27" s="40">
        <v>584</v>
      </c>
      <c r="D27" t="s">
        <v>234</v>
      </c>
      <c r="E27">
        <v>1</v>
      </c>
      <c r="F27">
        <v>2</v>
      </c>
      <c r="G27" s="2">
        <v>3</v>
      </c>
      <c r="H27">
        <v>4</v>
      </c>
      <c r="I27" s="2">
        <v>5</v>
      </c>
      <c r="J27" s="13" t="s">
        <v>170</v>
      </c>
      <c r="K27" s="16" t="s">
        <v>10</v>
      </c>
      <c r="L27" s="11"/>
    </row>
    <row r="28" spans="2:12" x14ac:dyDescent="0.2">
      <c r="B28" t="s">
        <v>116</v>
      </c>
      <c r="C28" s="40">
        <v>326</v>
      </c>
      <c r="D28" t="s">
        <v>235</v>
      </c>
      <c r="E28">
        <v>1</v>
      </c>
      <c r="F28">
        <v>2</v>
      </c>
      <c r="G28" s="2">
        <v>3</v>
      </c>
      <c r="H28">
        <v>4</v>
      </c>
      <c r="I28" s="2">
        <v>5</v>
      </c>
      <c r="J28" s="13" t="s">
        <v>170</v>
      </c>
      <c r="K28" s="16" t="s">
        <v>11</v>
      </c>
      <c r="L28" s="1"/>
    </row>
    <row r="29" spans="2:12" x14ac:dyDescent="0.2">
      <c r="B29" t="s">
        <v>236</v>
      </c>
      <c r="C29" s="16">
        <v>372</v>
      </c>
      <c r="D29" t="s">
        <v>237</v>
      </c>
      <c r="J29" s="13" t="s">
        <v>170</v>
      </c>
      <c r="L29" s="11"/>
    </row>
    <row r="30" spans="2:12" x14ac:dyDescent="0.2">
      <c r="B30" t="s">
        <v>117</v>
      </c>
      <c r="C30" s="40">
        <v>317</v>
      </c>
      <c r="D30" t="s">
        <v>238</v>
      </c>
      <c r="E30" s="8">
        <v>1</v>
      </c>
      <c r="F30" s="8">
        <v>2</v>
      </c>
      <c r="G30" s="7"/>
      <c r="H30" s="7"/>
      <c r="I30" s="6"/>
      <c r="J30" s="13" t="s">
        <v>170</v>
      </c>
      <c r="K30" s="16" t="s">
        <v>10</v>
      </c>
      <c r="L30" s="11"/>
    </row>
    <row r="31" spans="2:12" x14ac:dyDescent="0.2">
      <c r="B31" t="s">
        <v>118</v>
      </c>
      <c r="C31" s="40">
        <v>327</v>
      </c>
      <c r="D31" t="s">
        <v>239</v>
      </c>
      <c r="E31" s="8">
        <v>1</v>
      </c>
      <c r="F31" s="8">
        <v>2</v>
      </c>
      <c r="G31" s="7"/>
      <c r="H31" s="7"/>
      <c r="I31" s="6"/>
      <c r="J31" s="13" t="s">
        <v>170</v>
      </c>
      <c r="K31" s="16" t="s">
        <v>10</v>
      </c>
      <c r="L31" s="5"/>
    </row>
    <row r="32" spans="2:12" x14ac:dyDescent="0.2">
      <c r="B32" s="10" t="s">
        <v>119</v>
      </c>
      <c r="C32" s="40">
        <v>328</v>
      </c>
      <c r="D32" t="s">
        <v>240</v>
      </c>
      <c r="E32">
        <v>1</v>
      </c>
      <c r="F32">
        <v>2</v>
      </c>
      <c r="G32" s="2">
        <v>3</v>
      </c>
      <c r="H32">
        <v>4</v>
      </c>
      <c r="I32" s="2">
        <v>5</v>
      </c>
      <c r="J32" s="13" t="s">
        <v>170</v>
      </c>
      <c r="K32" s="16" t="s">
        <v>10</v>
      </c>
      <c r="L32" s="5"/>
    </row>
    <row r="33" spans="2:12" x14ac:dyDescent="0.2">
      <c r="B33" t="s">
        <v>102</v>
      </c>
      <c r="C33" s="40">
        <v>656</v>
      </c>
      <c r="D33" t="s">
        <v>241</v>
      </c>
      <c r="E33">
        <v>1</v>
      </c>
      <c r="F33">
        <v>2</v>
      </c>
      <c r="J33" s="13" t="s">
        <v>170</v>
      </c>
      <c r="K33" s="16" t="s">
        <v>10</v>
      </c>
      <c r="L33" s="1" t="s">
        <v>170</v>
      </c>
    </row>
    <row r="34" spans="2:12" x14ac:dyDescent="0.2">
      <c r="B34" t="s">
        <v>120</v>
      </c>
      <c r="C34" s="40">
        <v>332</v>
      </c>
      <c r="D34" t="s">
        <v>242</v>
      </c>
      <c r="E34" s="8">
        <v>1</v>
      </c>
      <c r="F34" s="8">
        <v>2</v>
      </c>
      <c r="G34" s="7"/>
      <c r="J34" s="13" t="s">
        <v>170</v>
      </c>
      <c r="K34" s="16" t="s">
        <v>10</v>
      </c>
    </row>
    <row r="35" spans="2:12" x14ac:dyDescent="0.2">
      <c r="B35" t="s">
        <v>121</v>
      </c>
      <c r="C35" s="40">
        <v>330</v>
      </c>
      <c r="D35" t="s">
        <v>243</v>
      </c>
      <c r="E35" s="8">
        <v>1</v>
      </c>
      <c r="F35" s="8">
        <v>2</v>
      </c>
      <c r="J35" s="13" t="s">
        <v>170</v>
      </c>
      <c r="K35" s="16" t="s">
        <v>10</v>
      </c>
    </row>
    <row r="36" spans="2:12" x14ac:dyDescent="0.2">
      <c r="B36" t="s">
        <v>244</v>
      </c>
      <c r="C36" s="40">
        <v>331</v>
      </c>
      <c r="D36" t="s">
        <v>245</v>
      </c>
      <c r="E36" s="8">
        <v>1</v>
      </c>
      <c r="F36" s="8">
        <v>2</v>
      </c>
      <c r="G36" s="7"/>
      <c r="H36" s="7"/>
      <c r="I36" s="6"/>
      <c r="J36" s="13" t="s">
        <v>170</v>
      </c>
      <c r="K36" s="16" t="s">
        <v>10</v>
      </c>
      <c r="L36" s="1"/>
    </row>
    <row r="37" spans="2:12" x14ac:dyDescent="0.2">
      <c r="B37" t="s">
        <v>122</v>
      </c>
      <c r="C37" s="40">
        <v>340</v>
      </c>
      <c r="D37" t="s">
        <v>246</v>
      </c>
      <c r="E37" s="8">
        <v>1</v>
      </c>
      <c r="F37" s="8">
        <v>2</v>
      </c>
      <c r="G37" s="7"/>
      <c r="H37" s="7"/>
      <c r="I37" s="6"/>
      <c r="J37" s="13" t="s">
        <v>170</v>
      </c>
      <c r="K37" s="16" t="s">
        <v>10</v>
      </c>
      <c r="L37" s="11"/>
    </row>
    <row r="38" spans="2:12" x14ac:dyDescent="0.2">
      <c r="B38" t="s">
        <v>123</v>
      </c>
      <c r="C38" s="40">
        <v>342</v>
      </c>
      <c r="D38" t="s">
        <v>247</v>
      </c>
      <c r="E38" s="8">
        <v>1</v>
      </c>
      <c r="F38" s="8">
        <v>2</v>
      </c>
      <c r="G38" s="8">
        <v>3</v>
      </c>
      <c r="H38" s="8">
        <v>4</v>
      </c>
      <c r="I38" s="8">
        <v>5</v>
      </c>
      <c r="J38" s="13" t="s">
        <v>170</v>
      </c>
      <c r="K38" s="16" t="s">
        <v>10</v>
      </c>
      <c r="L38" s="11"/>
    </row>
    <row r="39" spans="2:12" x14ac:dyDescent="0.2">
      <c r="B39" t="s">
        <v>124</v>
      </c>
      <c r="C39" s="40">
        <v>588</v>
      </c>
      <c r="D39" t="s">
        <v>248</v>
      </c>
      <c r="E39" s="8">
        <v>1</v>
      </c>
      <c r="F39" s="8">
        <v>2</v>
      </c>
      <c r="G39" s="8"/>
      <c r="H39" s="8"/>
      <c r="I39" s="8"/>
      <c r="J39" s="13"/>
      <c r="K39" s="16" t="s">
        <v>10</v>
      </c>
    </row>
    <row r="40" spans="2:12" x14ac:dyDescent="0.2">
      <c r="B40" t="s">
        <v>126</v>
      </c>
      <c r="C40" s="40" t="s">
        <v>13</v>
      </c>
      <c r="D40" t="s">
        <v>249</v>
      </c>
      <c r="E40" s="8">
        <v>1</v>
      </c>
      <c r="F40" s="8">
        <v>2</v>
      </c>
      <c r="G40" s="7"/>
      <c r="J40" s="13" t="s">
        <v>170</v>
      </c>
      <c r="K40" s="16" t="s">
        <v>10</v>
      </c>
      <c r="L40" s="10"/>
    </row>
    <row r="41" spans="2:12" x14ac:dyDescent="0.2">
      <c r="B41" t="s">
        <v>250</v>
      </c>
      <c r="C41" s="40">
        <v>402</v>
      </c>
      <c r="D41" t="s">
        <v>251</v>
      </c>
      <c r="E41" s="8">
        <v>1</v>
      </c>
      <c r="F41" s="8">
        <v>2</v>
      </c>
      <c r="G41" s="8">
        <v>3</v>
      </c>
      <c r="H41" s="8">
        <v>4</v>
      </c>
      <c r="I41" s="8">
        <v>5</v>
      </c>
      <c r="J41" s="13" t="s">
        <v>170</v>
      </c>
      <c r="K41" s="16" t="s">
        <v>11</v>
      </c>
      <c r="L41" s="1"/>
    </row>
    <row r="42" spans="2:12" x14ac:dyDescent="0.2">
      <c r="B42" t="s">
        <v>47</v>
      </c>
      <c r="C42" s="40">
        <v>348</v>
      </c>
      <c r="D42" t="s">
        <v>252</v>
      </c>
      <c r="E42">
        <v>1</v>
      </c>
      <c r="F42">
        <v>2</v>
      </c>
      <c r="G42" s="2">
        <v>3</v>
      </c>
      <c r="H42">
        <v>4</v>
      </c>
      <c r="I42" s="2">
        <v>5</v>
      </c>
      <c r="J42" s="13" t="s">
        <v>170</v>
      </c>
      <c r="K42" s="16" t="s">
        <v>11</v>
      </c>
      <c r="L42" s="1"/>
    </row>
    <row r="43" spans="2:12" x14ac:dyDescent="0.2">
      <c r="B43" t="s">
        <v>49</v>
      </c>
      <c r="C43" s="40">
        <v>324</v>
      </c>
      <c r="D43" t="s">
        <v>253</v>
      </c>
      <c r="E43">
        <v>1</v>
      </c>
      <c r="F43" s="8">
        <v>2</v>
      </c>
      <c r="G43" s="8">
        <v>3</v>
      </c>
      <c r="H43" s="8">
        <v>4</v>
      </c>
      <c r="I43" s="8">
        <v>5</v>
      </c>
      <c r="J43" s="13" t="s">
        <v>170</v>
      </c>
      <c r="K43" s="16" t="s">
        <v>10</v>
      </c>
      <c r="L43" s="1"/>
    </row>
    <row r="44" spans="2:12" x14ac:dyDescent="0.2">
      <c r="B44" t="s">
        <v>50</v>
      </c>
      <c r="C44" s="40">
        <v>356</v>
      </c>
      <c r="D44" t="s">
        <v>254</v>
      </c>
      <c r="E44" s="8">
        <v>1</v>
      </c>
      <c r="F44" s="8">
        <v>2</v>
      </c>
      <c r="G44" s="8">
        <v>3</v>
      </c>
      <c r="H44" s="8">
        <v>4</v>
      </c>
      <c r="I44" s="8">
        <v>5</v>
      </c>
      <c r="J44" s="13" t="s">
        <v>170</v>
      </c>
      <c r="K44" s="16" t="s">
        <v>9</v>
      </c>
      <c r="L44" s="1"/>
    </row>
    <row r="45" spans="2:12" x14ac:dyDescent="0.2">
      <c r="B45" t="s">
        <v>175</v>
      </c>
      <c r="C45" s="40">
        <v>362</v>
      </c>
      <c r="D45" t="s">
        <v>255</v>
      </c>
      <c r="E45" s="8">
        <v>1</v>
      </c>
      <c r="F45" s="8">
        <v>2</v>
      </c>
      <c r="G45" s="8">
        <v>3</v>
      </c>
      <c r="H45" s="8">
        <v>4</v>
      </c>
      <c r="I45" s="8">
        <v>5</v>
      </c>
      <c r="J45" s="13" t="s">
        <v>170</v>
      </c>
      <c r="K45" s="16" t="s">
        <v>9</v>
      </c>
      <c r="L45" s="1"/>
    </row>
    <row r="46" spans="2:12" x14ac:dyDescent="0.2">
      <c r="B46" t="s">
        <v>176</v>
      </c>
      <c r="C46" s="40">
        <v>554</v>
      </c>
      <c r="D46" t="s">
        <v>256</v>
      </c>
      <c r="E46">
        <v>1</v>
      </c>
      <c r="F46">
        <v>2</v>
      </c>
      <c r="G46" s="2">
        <v>3</v>
      </c>
      <c r="H46">
        <v>4</v>
      </c>
      <c r="I46" s="2">
        <v>5</v>
      </c>
      <c r="J46" s="13" t="s">
        <v>170</v>
      </c>
      <c r="K46" s="16" t="s">
        <v>10</v>
      </c>
      <c r="L46" s="1"/>
    </row>
    <row r="47" spans="2:12" x14ac:dyDescent="0.2">
      <c r="B47" t="s">
        <v>177</v>
      </c>
      <c r="C47" s="40">
        <v>432</v>
      </c>
      <c r="D47" t="s">
        <v>131</v>
      </c>
      <c r="E47">
        <v>1</v>
      </c>
      <c r="F47">
        <v>2</v>
      </c>
      <c r="G47" s="2">
        <v>3</v>
      </c>
      <c r="H47">
        <v>4</v>
      </c>
      <c r="I47" s="2">
        <v>5</v>
      </c>
      <c r="J47" s="13" t="s">
        <v>170</v>
      </c>
      <c r="K47" s="16" t="s">
        <v>11</v>
      </c>
      <c r="L47" s="11"/>
    </row>
    <row r="48" spans="2:12" ht="12.75" customHeight="1" x14ac:dyDescent="0.2">
      <c r="B48" t="s">
        <v>257</v>
      </c>
      <c r="C48" s="40">
        <v>375</v>
      </c>
      <c r="D48" t="s">
        <v>258</v>
      </c>
      <c r="E48">
        <v>1</v>
      </c>
      <c r="F48" t="s">
        <v>170</v>
      </c>
      <c r="G48" s="2">
        <v>3</v>
      </c>
      <c r="I48" s="2">
        <v>5</v>
      </c>
      <c r="J48" s="13" t="s">
        <v>170</v>
      </c>
      <c r="K48" s="16" t="s">
        <v>10</v>
      </c>
      <c r="L48" s="11"/>
    </row>
    <row r="49" spans="2:12" x14ac:dyDescent="0.2">
      <c r="B49" s="13" t="s">
        <v>259</v>
      </c>
      <c r="C49" s="40">
        <v>373</v>
      </c>
      <c r="D49" t="s">
        <v>260</v>
      </c>
      <c r="E49" s="8">
        <v>1</v>
      </c>
      <c r="F49" s="8">
        <v>2</v>
      </c>
      <c r="G49" s="8">
        <v>3</v>
      </c>
      <c r="H49" s="8">
        <v>4</v>
      </c>
      <c r="I49" s="8">
        <v>5</v>
      </c>
      <c r="J49" s="13"/>
      <c r="K49" s="16" t="s">
        <v>11</v>
      </c>
    </row>
    <row r="50" spans="2:12" x14ac:dyDescent="0.2">
      <c r="B50" t="s">
        <v>178</v>
      </c>
      <c r="C50" s="40">
        <v>647</v>
      </c>
      <c r="D50" s="13" t="s">
        <v>261</v>
      </c>
      <c r="E50" s="8">
        <v>1</v>
      </c>
      <c r="F50" s="8">
        <v>2</v>
      </c>
      <c r="G50" s="8">
        <v>3</v>
      </c>
      <c r="H50" s="8">
        <v>4</v>
      </c>
      <c r="I50" s="8">
        <v>5</v>
      </c>
      <c r="J50" s="13" t="s">
        <v>170</v>
      </c>
      <c r="K50" s="16" t="s">
        <v>9</v>
      </c>
    </row>
    <row r="51" spans="2:12" x14ac:dyDescent="0.2">
      <c r="B51" t="s">
        <v>262</v>
      </c>
      <c r="C51" s="40">
        <v>374</v>
      </c>
      <c r="D51" t="s">
        <v>263</v>
      </c>
      <c r="E51" s="8">
        <v>1</v>
      </c>
      <c r="F51" s="8">
        <v>2</v>
      </c>
      <c r="G51" s="7"/>
      <c r="H51" s="7"/>
      <c r="I51" s="6"/>
      <c r="J51" s="13" t="s">
        <v>170</v>
      </c>
      <c r="K51" s="16" t="s">
        <v>9</v>
      </c>
      <c r="L51" s="11"/>
    </row>
    <row r="52" spans="2:12" x14ac:dyDescent="0.2">
      <c r="B52" t="s">
        <v>27</v>
      </c>
      <c r="C52" s="40">
        <v>592</v>
      </c>
      <c r="D52" t="s">
        <v>264</v>
      </c>
      <c r="E52" s="8">
        <v>1</v>
      </c>
      <c r="F52" s="8">
        <v>2</v>
      </c>
      <c r="G52" s="8">
        <v>3</v>
      </c>
      <c r="H52" s="8">
        <v>4</v>
      </c>
      <c r="I52" s="8">
        <v>5</v>
      </c>
      <c r="J52" s="13" t="s">
        <v>170</v>
      </c>
      <c r="K52" s="16" t="s">
        <v>10</v>
      </c>
      <c r="L52" s="1"/>
    </row>
    <row r="53" spans="2:12" x14ac:dyDescent="0.2">
      <c r="B53" t="s">
        <v>179</v>
      </c>
      <c r="C53" s="40">
        <v>382</v>
      </c>
      <c r="D53" t="s">
        <v>265</v>
      </c>
      <c r="E53" s="8">
        <v>1</v>
      </c>
      <c r="F53" s="8">
        <v>2</v>
      </c>
      <c r="G53" s="8">
        <v>3</v>
      </c>
      <c r="H53" s="7"/>
      <c r="I53" s="6"/>
      <c r="J53" s="13" t="s">
        <v>170</v>
      </c>
      <c r="K53" s="16" t="s">
        <v>9</v>
      </c>
      <c r="L53" s="1"/>
    </row>
    <row r="54" spans="2:12" x14ac:dyDescent="0.2">
      <c r="B54" t="s">
        <v>266</v>
      </c>
      <c r="C54" s="40">
        <v>386</v>
      </c>
      <c r="D54" s="5" t="s">
        <v>132</v>
      </c>
      <c r="E54">
        <v>1</v>
      </c>
      <c r="F54">
        <v>2</v>
      </c>
      <c r="G54" s="2">
        <v>3</v>
      </c>
      <c r="H54">
        <v>4</v>
      </c>
      <c r="I54" s="2">
        <v>5</v>
      </c>
      <c r="J54" s="13" t="s">
        <v>170</v>
      </c>
      <c r="K54" s="16" t="s">
        <v>11</v>
      </c>
    </row>
    <row r="55" spans="2:12" x14ac:dyDescent="0.2">
      <c r="B55" t="s">
        <v>180</v>
      </c>
      <c r="C55" s="40">
        <v>393</v>
      </c>
      <c r="D55" t="s">
        <v>267</v>
      </c>
      <c r="E55">
        <v>1</v>
      </c>
      <c r="F55">
        <v>2</v>
      </c>
      <c r="G55" s="2">
        <v>3</v>
      </c>
      <c r="H55">
        <v>4</v>
      </c>
      <c r="I55" s="2">
        <v>5</v>
      </c>
      <c r="J55" s="13" t="s">
        <v>170</v>
      </c>
      <c r="K55" s="16" t="s">
        <v>9</v>
      </c>
      <c r="L55" s="10"/>
    </row>
    <row r="56" spans="2:12" x14ac:dyDescent="0.2">
      <c r="B56" t="s">
        <v>181</v>
      </c>
      <c r="C56" s="40">
        <v>394</v>
      </c>
      <c r="D56" t="s">
        <v>268</v>
      </c>
      <c r="E56">
        <v>1</v>
      </c>
      <c r="F56">
        <v>2</v>
      </c>
      <c r="G56" s="2">
        <v>3</v>
      </c>
      <c r="H56">
        <v>4</v>
      </c>
      <c r="I56" s="2">
        <v>5</v>
      </c>
      <c r="J56" s="13" t="s">
        <v>170</v>
      </c>
      <c r="K56" s="16" t="s">
        <v>11</v>
      </c>
      <c r="L56" s="10"/>
    </row>
    <row r="57" spans="2:12" x14ac:dyDescent="0.2">
      <c r="B57" s="10" t="s">
        <v>269</v>
      </c>
      <c r="C57" s="40">
        <v>398</v>
      </c>
      <c r="D57" t="s">
        <v>174</v>
      </c>
      <c r="E57">
        <v>1</v>
      </c>
      <c r="F57">
        <v>2</v>
      </c>
      <c r="G57" s="2">
        <v>3</v>
      </c>
      <c r="H57">
        <v>4</v>
      </c>
      <c r="I57" s="2">
        <v>5</v>
      </c>
      <c r="J57" s="13" t="s">
        <v>170</v>
      </c>
      <c r="K57" s="16" t="s">
        <v>10</v>
      </c>
    </row>
    <row r="58" spans="2:12" x14ac:dyDescent="0.2">
      <c r="B58" t="s">
        <v>182</v>
      </c>
      <c r="C58" s="40">
        <v>399</v>
      </c>
      <c r="D58" t="s">
        <v>270</v>
      </c>
      <c r="E58" s="8">
        <v>1</v>
      </c>
      <c r="F58" s="7"/>
      <c r="G58" s="8">
        <v>3</v>
      </c>
      <c r="H58" s="7"/>
      <c r="I58" s="6"/>
      <c r="J58" s="13" t="s">
        <v>170</v>
      </c>
      <c r="K58" s="16" t="s">
        <v>10</v>
      </c>
      <c r="L58" s="10"/>
    </row>
    <row r="59" spans="2:12" x14ac:dyDescent="0.2">
      <c r="B59" t="s">
        <v>271</v>
      </c>
      <c r="C59" s="16">
        <v>512</v>
      </c>
      <c r="D59" s="13" t="s">
        <v>272</v>
      </c>
      <c r="J59" s="13"/>
    </row>
    <row r="60" spans="2:12" x14ac:dyDescent="0.2">
      <c r="B60" t="s">
        <v>103</v>
      </c>
      <c r="C60" s="40">
        <v>511</v>
      </c>
      <c r="D60" t="s">
        <v>199</v>
      </c>
      <c r="E60" s="8">
        <v>1</v>
      </c>
      <c r="F60" s="7"/>
      <c r="G60" s="8">
        <v>3</v>
      </c>
      <c r="J60" s="13" t="s">
        <v>170</v>
      </c>
      <c r="K60" s="16" t="s">
        <v>10</v>
      </c>
      <c r="L60" s="1"/>
    </row>
    <row r="61" spans="2:12" x14ac:dyDescent="0.2">
      <c r="B61" t="s">
        <v>186</v>
      </c>
      <c r="C61" s="40">
        <v>666</v>
      </c>
      <c r="D61" t="s">
        <v>200</v>
      </c>
      <c r="E61">
        <v>1</v>
      </c>
      <c r="G61" s="2">
        <v>3</v>
      </c>
      <c r="I61" s="2"/>
      <c r="J61" s="13" t="s">
        <v>170</v>
      </c>
      <c r="K61" s="16" t="s">
        <v>10</v>
      </c>
      <c r="L61" s="1"/>
    </row>
    <row r="62" spans="2:12" x14ac:dyDescent="0.2">
      <c r="B62" t="s">
        <v>185</v>
      </c>
      <c r="C62" s="16">
        <v>655</v>
      </c>
      <c r="D62" s="13" t="s">
        <v>273</v>
      </c>
      <c r="J62" s="13"/>
    </row>
    <row r="63" spans="2:12" x14ac:dyDescent="0.2">
      <c r="B63" t="s">
        <v>274</v>
      </c>
      <c r="C63" s="40">
        <v>383</v>
      </c>
      <c r="D63" t="s">
        <v>275</v>
      </c>
      <c r="E63" s="8">
        <v>1</v>
      </c>
      <c r="F63" s="8">
        <v>2</v>
      </c>
      <c r="G63" s="8">
        <v>3</v>
      </c>
      <c r="H63" s="8">
        <v>4</v>
      </c>
      <c r="I63" s="8">
        <v>5</v>
      </c>
      <c r="J63" s="13" t="s">
        <v>170</v>
      </c>
      <c r="K63" s="16" t="s">
        <v>11</v>
      </c>
    </row>
    <row r="64" spans="2:12" x14ac:dyDescent="0.2">
      <c r="B64" t="s">
        <v>187</v>
      </c>
      <c r="C64" s="40">
        <v>410</v>
      </c>
      <c r="D64" t="s">
        <v>201</v>
      </c>
      <c r="E64" s="8">
        <v>1</v>
      </c>
      <c r="F64" s="8">
        <v>2</v>
      </c>
      <c r="G64" s="7"/>
      <c r="H64" s="7"/>
      <c r="I64" s="6"/>
      <c r="J64" s="13" t="s">
        <v>170</v>
      </c>
      <c r="K64" s="16" t="s">
        <v>10</v>
      </c>
    </row>
    <row r="65" spans="2:12" x14ac:dyDescent="0.2">
      <c r="B65" t="s">
        <v>188</v>
      </c>
      <c r="C65" s="40">
        <v>412</v>
      </c>
      <c r="D65" t="s">
        <v>276</v>
      </c>
      <c r="E65">
        <v>1</v>
      </c>
      <c r="F65">
        <v>2</v>
      </c>
      <c r="G65" s="2">
        <v>3</v>
      </c>
      <c r="H65">
        <v>4</v>
      </c>
      <c r="I65" s="2">
        <v>5</v>
      </c>
      <c r="J65" s="13" t="s">
        <v>170</v>
      </c>
      <c r="K65" s="16" t="s">
        <v>10</v>
      </c>
    </row>
    <row r="66" spans="2:12" x14ac:dyDescent="0.2">
      <c r="B66" t="s">
        <v>189</v>
      </c>
      <c r="C66" s="40">
        <v>548</v>
      </c>
      <c r="D66" t="s">
        <v>143</v>
      </c>
      <c r="E66" s="8">
        <v>1</v>
      </c>
      <c r="F66" s="8">
        <v>2</v>
      </c>
      <c r="G66" s="8">
        <v>3</v>
      </c>
      <c r="H66" s="8">
        <v>4</v>
      </c>
      <c r="I66" s="8">
        <v>5</v>
      </c>
      <c r="J66" s="13" t="s">
        <v>170</v>
      </c>
      <c r="K66" s="16" t="s">
        <v>10</v>
      </c>
    </row>
    <row r="67" spans="2:12" x14ac:dyDescent="0.2">
      <c r="B67" t="s">
        <v>190</v>
      </c>
      <c r="C67" s="40">
        <v>561</v>
      </c>
      <c r="D67" t="s">
        <v>144</v>
      </c>
      <c r="E67">
        <v>1</v>
      </c>
      <c r="F67">
        <v>2</v>
      </c>
      <c r="G67" s="2">
        <v>3</v>
      </c>
      <c r="H67">
        <v>4</v>
      </c>
      <c r="I67" s="2">
        <v>5</v>
      </c>
      <c r="J67" s="13" t="s">
        <v>170</v>
      </c>
      <c r="K67" s="16" t="s">
        <v>9</v>
      </c>
    </row>
    <row r="68" spans="2:12" x14ac:dyDescent="0.2">
      <c r="B68" t="s">
        <v>191</v>
      </c>
      <c r="C68" s="40">
        <v>422</v>
      </c>
      <c r="D68" t="s">
        <v>277</v>
      </c>
      <c r="E68">
        <v>1</v>
      </c>
      <c r="F68">
        <v>2</v>
      </c>
      <c r="G68" s="2">
        <v>3</v>
      </c>
      <c r="H68">
        <v>4</v>
      </c>
      <c r="I68" s="2">
        <v>5</v>
      </c>
      <c r="J68" s="13" t="s">
        <v>170</v>
      </c>
      <c r="K68" s="16" t="s">
        <v>9</v>
      </c>
      <c r="L68" s="11"/>
    </row>
    <row r="69" spans="2:12" x14ac:dyDescent="0.2">
      <c r="B69" t="s">
        <v>278</v>
      </c>
      <c r="C69" s="40">
        <v>315</v>
      </c>
      <c r="D69" t="s">
        <v>279</v>
      </c>
      <c r="E69">
        <v>1</v>
      </c>
      <c r="F69">
        <v>2</v>
      </c>
      <c r="G69" s="2">
        <v>3</v>
      </c>
      <c r="H69">
        <v>4</v>
      </c>
      <c r="I69" s="2">
        <v>5</v>
      </c>
      <c r="J69" s="13" t="s">
        <v>170</v>
      </c>
      <c r="K69" s="16" t="s">
        <v>9</v>
      </c>
      <c r="L69" s="1"/>
    </row>
    <row r="70" spans="2:12" x14ac:dyDescent="0.2">
      <c r="B70" t="s">
        <v>192</v>
      </c>
      <c r="C70" s="40">
        <v>603</v>
      </c>
      <c r="D70" t="s">
        <v>4</v>
      </c>
      <c r="E70">
        <v>1</v>
      </c>
      <c r="F70">
        <v>2</v>
      </c>
      <c r="G70" s="2">
        <v>3</v>
      </c>
      <c r="H70">
        <v>4</v>
      </c>
      <c r="I70" s="2">
        <v>5</v>
      </c>
      <c r="J70" s="13" t="s">
        <v>170</v>
      </c>
      <c r="K70" s="16" t="s">
        <v>9</v>
      </c>
      <c r="L70" s="11"/>
    </row>
    <row r="71" spans="2:12" x14ac:dyDescent="0.2">
      <c r="B71" t="s">
        <v>193</v>
      </c>
      <c r="C71" s="40">
        <v>423</v>
      </c>
      <c r="D71" t="s">
        <v>151</v>
      </c>
      <c r="E71">
        <v>1</v>
      </c>
      <c r="F71">
        <v>2</v>
      </c>
      <c r="G71" s="2">
        <v>3</v>
      </c>
      <c r="H71">
        <v>4</v>
      </c>
      <c r="I71" s="2">
        <v>5</v>
      </c>
      <c r="J71" s="13" t="s">
        <v>170</v>
      </c>
      <c r="K71" s="16" t="s">
        <v>9</v>
      </c>
      <c r="L71" s="11"/>
    </row>
    <row r="72" spans="2:12" x14ac:dyDescent="0.2">
      <c r="B72" t="s">
        <v>280</v>
      </c>
      <c r="C72" s="40">
        <v>595</v>
      </c>
      <c r="D72" t="s">
        <v>281</v>
      </c>
      <c r="E72" s="8">
        <v>1</v>
      </c>
      <c r="F72" s="8">
        <v>2</v>
      </c>
      <c r="G72" s="6"/>
      <c r="H72" s="6"/>
      <c r="I72" s="6"/>
      <c r="J72" s="13" t="s">
        <v>170</v>
      </c>
      <c r="K72" s="16" t="s">
        <v>10</v>
      </c>
      <c r="L72" s="1"/>
    </row>
    <row r="73" spans="2:12" x14ac:dyDescent="0.2">
      <c r="B73" t="s">
        <v>194</v>
      </c>
      <c r="C73" s="16">
        <v>320</v>
      </c>
      <c r="D73" s="13" t="s">
        <v>282</v>
      </c>
      <c r="J73" s="13"/>
      <c r="L73" s="10"/>
    </row>
    <row r="74" spans="2:12" x14ac:dyDescent="0.2">
      <c r="B74" t="s">
        <v>283</v>
      </c>
      <c r="C74" s="40">
        <v>428</v>
      </c>
      <c r="D74" t="s">
        <v>284</v>
      </c>
      <c r="E74">
        <v>1</v>
      </c>
      <c r="F74">
        <v>2</v>
      </c>
      <c r="G74" s="2">
        <v>3</v>
      </c>
      <c r="H74">
        <v>4</v>
      </c>
      <c r="I74" s="2">
        <v>5</v>
      </c>
      <c r="J74" s="13" t="s">
        <v>170</v>
      </c>
      <c r="K74" s="16" t="s">
        <v>11</v>
      </c>
      <c r="L74" s="10"/>
    </row>
    <row r="75" spans="2:12" x14ac:dyDescent="0.2">
      <c r="B75" s="10" t="s">
        <v>195</v>
      </c>
      <c r="C75" s="40">
        <v>388</v>
      </c>
      <c r="D75" t="s">
        <v>285</v>
      </c>
      <c r="E75" s="8">
        <v>1</v>
      </c>
      <c r="F75" s="8">
        <v>2</v>
      </c>
      <c r="G75" s="6"/>
      <c r="H75" s="8">
        <v>4</v>
      </c>
      <c r="I75" s="6"/>
      <c r="J75" s="13" t="s">
        <v>170</v>
      </c>
      <c r="K75" s="16" t="s">
        <v>10</v>
      </c>
      <c r="L75" s="10"/>
    </row>
    <row r="76" spans="2:12" x14ac:dyDescent="0.2">
      <c r="B76" s="10" t="s">
        <v>196</v>
      </c>
      <c r="C76" s="40">
        <v>464</v>
      </c>
      <c r="D76" t="s">
        <v>286</v>
      </c>
      <c r="E76" s="8">
        <v>1</v>
      </c>
      <c r="F76" s="8">
        <v>2</v>
      </c>
      <c r="G76" s="6"/>
      <c r="H76" s="8">
        <v>4</v>
      </c>
      <c r="I76" s="6"/>
      <c r="J76" s="13" t="s">
        <v>170</v>
      </c>
      <c r="K76" s="16" t="s">
        <v>11</v>
      </c>
      <c r="L76" s="10"/>
    </row>
    <row r="77" spans="2:12" x14ac:dyDescent="0.2">
      <c r="B77" s="10" t="s">
        <v>287</v>
      </c>
      <c r="C77" s="40">
        <v>430</v>
      </c>
      <c r="D77" t="s">
        <v>288</v>
      </c>
      <c r="E77" s="8">
        <v>1</v>
      </c>
      <c r="F77" s="8">
        <v>2</v>
      </c>
      <c r="G77" s="6"/>
      <c r="H77" s="8">
        <v>4</v>
      </c>
      <c r="I77" s="6"/>
      <c r="J77" s="13" t="s">
        <v>170</v>
      </c>
      <c r="K77" s="16" t="s">
        <v>11</v>
      </c>
      <c r="L77" s="10"/>
    </row>
    <row r="78" spans="2:12" x14ac:dyDescent="0.2">
      <c r="B78" s="10" t="s">
        <v>289</v>
      </c>
      <c r="C78" s="40">
        <v>436</v>
      </c>
      <c r="D78" t="s">
        <v>290</v>
      </c>
      <c r="E78" s="8">
        <v>1</v>
      </c>
      <c r="F78" s="8">
        <v>2</v>
      </c>
      <c r="G78" s="10"/>
      <c r="H78" s="10"/>
      <c r="I78" s="10"/>
      <c r="J78" s="13" t="s">
        <v>170</v>
      </c>
      <c r="K78" s="16" t="s">
        <v>11</v>
      </c>
      <c r="L78" s="10"/>
    </row>
    <row r="79" spans="2:12" x14ac:dyDescent="0.2">
      <c r="B79" s="10" t="s">
        <v>291</v>
      </c>
      <c r="C79" s="40">
        <v>441</v>
      </c>
      <c r="D79" t="s">
        <v>292</v>
      </c>
      <c r="E79" s="8">
        <v>1</v>
      </c>
      <c r="F79" s="8">
        <v>2</v>
      </c>
      <c r="G79" s="10"/>
      <c r="H79" s="10"/>
      <c r="I79" s="10"/>
      <c r="J79" s="13" t="s">
        <v>170</v>
      </c>
      <c r="K79" s="16" t="s">
        <v>9</v>
      </c>
      <c r="L79" s="10"/>
    </row>
    <row r="80" spans="2:12" x14ac:dyDescent="0.2">
      <c r="B80" s="10" t="s">
        <v>293</v>
      </c>
      <c r="C80" s="40">
        <v>442</v>
      </c>
      <c r="D80" t="s">
        <v>294</v>
      </c>
      <c r="E80" s="8">
        <v>1</v>
      </c>
      <c r="F80" s="8">
        <v>2</v>
      </c>
      <c r="G80" s="10"/>
      <c r="H80" s="10"/>
      <c r="I80" s="10"/>
      <c r="J80" s="13" t="s">
        <v>170</v>
      </c>
      <c r="K80" s="16" t="s">
        <v>9</v>
      </c>
    </row>
    <row r="81" spans="2:12" x14ac:dyDescent="0.2">
      <c r="B81" s="10" t="s">
        <v>295</v>
      </c>
      <c r="C81" s="40">
        <v>443</v>
      </c>
      <c r="D81" t="s">
        <v>296</v>
      </c>
      <c r="E81" s="8">
        <v>1</v>
      </c>
      <c r="F81" s="8">
        <v>2</v>
      </c>
      <c r="G81" s="7"/>
      <c r="H81" s="8">
        <v>4</v>
      </c>
      <c r="I81" s="6"/>
      <c r="J81" s="13" t="s">
        <v>170</v>
      </c>
      <c r="K81" s="16" t="s">
        <v>9</v>
      </c>
      <c r="L81" s="1"/>
    </row>
    <row r="82" spans="2:12" x14ac:dyDescent="0.2">
      <c r="B82" t="s">
        <v>197</v>
      </c>
      <c r="C82" s="16">
        <v>447</v>
      </c>
      <c r="D82" s="13" t="s">
        <v>297</v>
      </c>
      <c r="J82" s="13"/>
      <c r="L82" s="1"/>
    </row>
    <row r="83" spans="2:12" x14ac:dyDescent="0.2">
      <c r="B83" s="10" t="s">
        <v>54</v>
      </c>
      <c r="C83" s="40">
        <v>449</v>
      </c>
      <c r="D83" t="s">
        <v>91</v>
      </c>
      <c r="E83" s="8">
        <v>1</v>
      </c>
      <c r="F83" s="8">
        <v>2</v>
      </c>
      <c r="G83" s="8">
        <v>3</v>
      </c>
      <c r="H83" s="7"/>
      <c r="I83" s="6"/>
      <c r="J83" s="13" t="s">
        <v>170</v>
      </c>
      <c r="K83" s="16" t="s">
        <v>9</v>
      </c>
    </row>
    <row r="84" spans="2:12" x14ac:dyDescent="0.2">
      <c r="B84" s="10" t="s">
        <v>298</v>
      </c>
      <c r="C84" s="40">
        <v>527</v>
      </c>
      <c r="D84" t="s">
        <v>299</v>
      </c>
      <c r="E84" s="8">
        <v>1</v>
      </c>
      <c r="F84" s="8">
        <v>2</v>
      </c>
      <c r="G84" s="7"/>
      <c r="H84" s="8">
        <v>4</v>
      </c>
      <c r="I84" s="6"/>
      <c r="J84" s="13" t="s">
        <v>170</v>
      </c>
      <c r="K84" s="16" t="s">
        <v>9</v>
      </c>
      <c r="L84" s="11"/>
    </row>
    <row r="85" spans="2:12" x14ac:dyDescent="0.2">
      <c r="B85" s="10" t="s">
        <v>55</v>
      </c>
      <c r="C85" s="40">
        <v>460</v>
      </c>
      <c r="D85" t="s">
        <v>300</v>
      </c>
      <c r="E85" s="8">
        <v>1</v>
      </c>
      <c r="F85" s="8">
        <v>2</v>
      </c>
      <c r="G85" s="7"/>
      <c r="H85" s="8">
        <v>4</v>
      </c>
      <c r="I85" s="6"/>
      <c r="J85" s="13" t="s">
        <v>170</v>
      </c>
      <c r="K85" s="16" t="s">
        <v>9</v>
      </c>
      <c r="L85" s="1"/>
    </row>
    <row r="86" spans="2:12" x14ac:dyDescent="0.2">
      <c r="B86" s="10" t="s">
        <v>301</v>
      </c>
      <c r="C86" s="40">
        <v>543</v>
      </c>
      <c r="D86" t="s">
        <v>302</v>
      </c>
      <c r="E86" s="8">
        <v>1</v>
      </c>
      <c r="F86" s="8" t="s">
        <v>170</v>
      </c>
      <c r="G86" s="8">
        <v>3</v>
      </c>
      <c r="H86" s="8">
        <v>4</v>
      </c>
      <c r="I86" s="8">
        <v>5</v>
      </c>
      <c r="J86" s="13" t="s">
        <v>170</v>
      </c>
      <c r="K86" s="16" t="s">
        <v>9</v>
      </c>
    </row>
    <row r="87" spans="2:12" x14ac:dyDescent="0.2">
      <c r="B87" s="10" t="s">
        <v>303</v>
      </c>
      <c r="C87" s="40">
        <v>544</v>
      </c>
      <c r="D87" t="s">
        <v>98</v>
      </c>
      <c r="E87" s="8">
        <v>1</v>
      </c>
      <c r="F87" s="8">
        <v>2</v>
      </c>
      <c r="G87" s="8">
        <v>3</v>
      </c>
      <c r="H87" s="8">
        <v>4</v>
      </c>
      <c r="I87" s="8">
        <v>5</v>
      </c>
      <c r="J87" s="13" t="s">
        <v>170</v>
      </c>
      <c r="K87" s="16" t="s">
        <v>9</v>
      </c>
      <c r="L87" s="1"/>
    </row>
    <row r="88" spans="2:12" x14ac:dyDescent="0.2">
      <c r="B88" s="10" t="s">
        <v>304</v>
      </c>
      <c r="C88" s="40">
        <v>453</v>
      </c>
      <c r="D88" t="s">
        <v>305</v>
      </c>
      <c r="E88" s="8">
        <v>1</v>
      </c>
      <c r="F88" s="8">
        <v>2</v>
      </c>
      <c r="G88" s="8">
        <v>3</v>
      </c>
      <c r="H88" s="8">
        <v>4</v>
      </c>
      <c r="I88" s="8">
        <v>5</v>
      </c>
      <c r="J88" s="13" t="s">
        <v>170</v>
      </c>
      <c r="K88" s="16" t="s">
        <v>9</v>
      </c>
    </row>
    <row r="89" spans="2:12" x14ac:dyDescent="0.2">
      <c r="B89" s="10" t="s">
        <v>306</v>
      </c>
      <c r="C89" s="40">
        <v>455</v>
      </c>
      <c r="D89" t="s">
        <v>307</v>
      </c>
      <c r="E89" s="8">
        <v>1</v>
      </c>
      <c r="F89" s="8">
        <v>2</v>
      </c>
      <c r="G89" s="6"/>
      <c r="H89" s="6"/>
      <c r="I89" s="6"/>
      <c r="J89" s="13" t="s">
        <v>170</v>
      </c>
      <c r="K89" s="16" t="s">
        <v>9</v>
      </c>
      <c r="L89" s="1"/>
    </row>
    <row r="90" spans="2:12" x14ac:dyDescent="0.2">
      <c r="B90" t="s">
        <v>59</v>
      </c>
      <c r="C90" s="16">
        <v>466</v>
      </c>
      <c r="D90" s="13" t="s">
        <v>308</v>
      </c>
      <c r="J90" s="13"/>
      <c r="L90" s="11"/>
    </row>
    <row r="91" spans="2:12" x14ac:dyDescent="0.2">
      <c r="B91" s="13" t="s">
        <v>407</v>
      </c>
      <c r="C91" s="16">
        <v>670</v>
      </c>
      <c r="D91" s="94" t="s">
        <v>408</v>
      </c>
      <c r="E91">
        <v>1</v>
      </c>
      <c r="F91">
        <v>2</v>
      </c>
      <c r="G91" s="2">
        <v>3</v>
      </c>
      <c r="H91">
        <v>4</v>
      </c>
      <c r="I91" s="2">
        <v>5</v>
      </c>
      <c r="J91" s="13" t="s">
        <v>170</v>
      </c>
      <c r="K91" s="16" t="s">
        <v>9</v>
      </c>
    </row>
    <row r="92" spans="2:12" x14ac:dyDescent="0.2">
      <c r="B92" s="10" t="s">
        <v>60</v>
      </c>
      <c r="C92" s="40">
        <v>468</v>
      </c>
      <c r="D92" t="s">
        <v>309</v>
      </c>
      <c r="E92" s="8">
        <v>1</v>
      </c>
      <c r="G92" s="2"/>
      <c r="I92" s="2"/>
      <c r="J92" s="13"/>
      <c r="K92" s="16" t="s">
        <v>11</v>
      </c>
    </row>
    <row r="93" spans="2:12" x14ac:dyDescent="0.2">
      <c r="B93" s="10" t="s">
        <v>310</v>
      </c>
      <c r="C93" s="40">
        <v>516</v>
      </c>
      <c r="D93" t="s">
        <v>311</v>
      </c>
      <c r="E93">
        <v>1</v>
      </c>
      <c r="F93">
        <v>2</v>
      </c>
      <c r="G93" s="2">
        <v>3</v>
      </c>
      <c r="H93">
        <v>4</v>
      </c>
      <c r="I93" s="2">
        <v>5</v>
      </c>
      <c r="J93" s="13" t="s">
        <v>170</v>
      </c>
      <c r="K93" s="16" t="s">
        <v>9</v>
      </c>
    </row>
    <row r="94" spans="2:12" x14ac:dyDescent="0.2">
      <c r="B94" s="10" t="s">
        <v>61</v>
      </c>
      <c r="C94" s="40">
        <v>457</v>
      </c>
      <c r="D94" t="s">
        <v>312</v>
      </c>
      <c r="E94" s="8">
        <v>1</v>
      </c>
      <c r="F94" s="8">
        <v>2</v>
      </c>
      <c r="G94" s="7"/>
      <c r="H94" s="6"/>
      <c r="I94" s="7"/>
      <c r="J94" s="13" t="s">
        <v>170</v>
      </c>
      <c r="K94" s="16" t="s">
        <v>9</v>
      </c>
      <c r="L94" s="11"/>
    </row>
    <row r="95" spans="2:12" x14ac:dyDescent="0.2">
      <c r="B95" t="s">
        <v>21</v>
      </c>
      <c r="C95" s="40">
        <v>482</v>
      </c>
      <c r="D95" t="s">
        <v>99</v>
      </c>
      <c r="E95" s="8">
        <v>1</v>
      </c>
      <c r="F95" s="8">
        <v>2</v>
      </c>
      <c r="G95" s="7"/>
      <c r="H95" s="6"/>
      <c r="I95" s="7"/>
      <c r="J95" s="13"/>
      <c r="K95" s="16" t="s">
        <v>10</v>
      </c>
      <c r="L95" s="1"/>
    </row>
    <row r="96" spans="2:12" x14ac:dyDescent="0.2">
      <c r="B96" s="10" t="s">
        <v>16</v>
      </c>
      <c r="C96" s="40">
        <v>353</v>
      </c>
      <c r="D96" t="s">
        <v>313</v>
      </c>
      <c r="E96">
        <v>1</v>
      </c>
      <c r="F96">
        <v>2</v>
      </c>
      <c r="G96" s="2">
        <v>3</v>
      </c>
      <c r="H96">
        <v>4</v>
      </c>
      <c r="I96" s="2">
        <v>5</v>
      </c>
      <c r="J96" s="13" t="s">
        <v>170</v>
      </c>
      <c r="K96" s="16" t="s">
        <v>11</v>
      </c>
    </row>
    <row r="97" spans="2:12" x14ac:dyDescent="0.2">
      <c r="B97" s="10" t="s">
        <v>22</v>
      </c>
      <c r="C97" s="40">
        <v>484</v>
      </c>
      <c r="D97" t="s">
        <v>314</v>
      </c>
      <c r="E97">
        <v>1</v>
      </c>
      <c r="F97">
        <v>2</v>
      </c>
      <c r="G97" s="2">
        <v>3</v>
      </c>
      <c r="H97">
        <v>4</v>
      </c>
      <c r="I97" s="2">
        <v>5</v>
      </c>
      <c r="J97" s="13" t="s">
        <v>170</v>
      </c>
      <c r="K97" s="16" t="s">
        <v>11</v>
      </c>
    </row>
    <row r="98" spans="2:12" x14ac:dyDescent="0.2">
      <c r="B98" t="s">
        <v>315</v>
      </c>
      <c r="C98" s="40">
        <v>379</v>
      </c>
      <c r="D98" t="s">
        <v>316</v>
      </c>
      <c r="E98">
        <v>1</v>
      </c>
      <c r="F98">
        <v>2</v>
      </c>
      <c r="G98" s="4" t="s">
        <v>170</v>
      </c>
      <c r="H98">
        <v>4</v>
      </c>
      <c r="I98" s="2"/>
      <c r="J98" s="13" t="s">
        <v>170</v>
      </c>
      <c r="K98" s="16" t="s">
        <v>10</v>
      </c>
      <c r="L98" s="1"/>
    </row>
    <row r="99" spans="2:12" x14ac:dyDescent="0.2">
      <c r="B99" s="10" t="s">
        <v>23</v>
      </c>
      <c r="C99" s="16">
        <v>590</v>
      </c>
      <c r="D99" s="13" t="s">
        <v>317</v>
      </c>
      <c r="E99" s="8">
        <v>1</v>
      </c>
      <c r="F99" s="8">
        <v>2</v>
      </c>
      <c r="G99" s="8">
        <v>3</v>
      </c>
      <c r="H99" s="8">
        <v>4</v>
      </c>
      <c r="I99" s="8">
        <v>5</v>
      </c>
      <c r="J99" s="13" t="s">
        <v>170</v>
      </c>
      <c r="K99" s="16" t="s">
        <v>11</v>
      </c>
      <c r="L99" s="11"/>
    </row>
    <row r="100" spans="2:12" x14ac:dyDescent="0.2">
      <c r="B100" t="s">
        <v>24</v>
      </c>
      <c r="C100" s="40">
        <v>500</v>
      </c>
      <c r="D100" t="s">
        <v>318</v>
      </c>
      <c r="E100" s="8">
        <v>1</v>
      </c>
      <c r="F100" s="8">
        <v>2</v>
      </c>
      <c r="G100" s="8">
        <v>3</v>
      </c>
      <c r="H100" s="8">
        <v>4</v>
      </c>
      <c r="I100" s="8">
        <v>5</v>
      </c>
      <c r="J100" s="13" t="s">
        <v>170</v>
      </c>
      <c r="K100" s="16" t="s">
        <v>10</v>
      </c>
      <c r="L100" s="10"/>
    </row>
    <row r="101" spans="2:12" x14ac:dyDescent="0.2">
      <c r="B101" t="s">
        <v>25</v>
      </c>
      <c r="C101" s="40">
        <v>582</v>
      </c>
      <c r="D101" t="s">
        <v>319</v>
      </c>
      <c r="E101">
        <v>1</v>
      </c>
      <c r="F101">
        <v>2</v>
      </c>
      <c r="G101" s="2">
        <v>3</v>
      </c>
      <c r="H101">
        <v>4</v>
      </c>
      <c r="I101" s="2">
        <v>5</v>
      </c>
      <c r="J101" s="13" t="s">
        <v>170</v>
      </c>
      <c r="K101" s="16" t="s">
        <v>10</v>
      </c>
      <c r="L101" s="11"/>
    </row>
    <row r="102" spans="2:12" x14ac:dyDescent="0.2">
      <c r="B102" t="s">
        <v>152</v>
      </c>
      <c r="C102" s="40">
        <v>378</v>
      </c>
      <c r="D102" t="s">
        <v>320</v>
      </c>
      <c r="E102" s="8">
        <v>1</v>
      </c>
      <c r="F102" s="8">
        <v>2</v>
      </c>
      <c r="G102" s="8">
        <v>3</v>
      </c>
      <c r="H102" s="8">
        <v>4</v>
      </c>
      <c r="I102" s="8">
        <v>5</v>
      </c>
      <c r="J102" s="13" t="s">
        <v>170</v>
      </c>
      <c r="K102" s="16" t="s">
        <v>10</v>
      </c>
    </row>
    <row r="103" spans="2:12" x14ac:dyDescent="0.2">
      <c r="B103" t="s">
        <v>97</v>
      </c>
      <c r="C103" s="40" t="s">
        <v>153</v>
      </c>
      <c r="D103" t="s">
        <v>321</v>
      </c>
      <c r="E103" s="8">
        <v>1</v>
      </c>
      <c r="F103" s="7"/>
      <c r="G103" s="7"/>
      <c r="H103" s="8">
        <v>4</v>
      </c>
      <c r="I103" s="6"/>
      <c r="J103" s="13" t="s">
        <v>170</v>
      </c>
      <c r="K103" s="16" t="s">
        <v>11</v>
      </c>
    </row>
    <row r="104" spans="2:12" x14ac:dyDescent="0.2">
      <c r="B104" t="s">
        <v>322</v>
      </c>
      <c r="C104" s="40" t="s">
        <v>154</v>
      </c>
      <c r="D104" t="s">
        <v>323</v>
      </c>
      <c r="E104" s="8">
        <v>1</v>
      </c>
      <c r="F104" s="8">
        <v>2</v>
      </c>
      <c r="G104" s="8">
        <v>3</v>
      </c>
      <c r="H104" s="8">
        <v>4</v>
      </c>
      <c r="I104" s="8">
        <v>5</v>
      </c>
      <c r="J104" s="13" t="s">
        <v>170</v>
      </c>
      <c r="K104" s="16" t="s">
        <v>9</v>
      </c>
    </row>
    <row r="105" spans="2:12" x14ac:dyDescent="0.2">
      <c r="B105" t="s">
        <v>166</v>
      </c>
      <c r="C105" s="40" t="s">
        <v>155</v>
      </c>
      <c r="D105" t="s">
        <v>324</v>
      </c>
      <c r="E105" s="8">
        <v>1</v>
      </c>
      <c r="F105" s="8">
        <v>2</v>
      </c>
      <c r="G105" s="8">
        <v>3</v>
      </c>
      <c r="H105" s="8">
        <v>4</v>
      </c>
      <c r="I105" s="8">
        <v>5</v>
      </c>
      <c r="J105" s="13"/>
      <c r="K105" s="16" t="s">
        <v>11</v>
      </c>
      <c r="L105" s="1"/>
    </row>
    <row r="106" spans="2:12" x14ac:dyDescent="0.2">
      <c r="B106" t="s">
        <v>167</v>
      </c>
      <c r="C106" s="40" t="s">
        <v>156</v>
      </c>
      <c r="D106" s="13" t="s">
        <v>5</v>
      </c>
      <c r="E106" s="8">
        <v>1</v>
      </c>
      <c r="F106" s="8">
        <v>2</v>
      </c>
      <c r="G106" s="8">
        <v>3</v>
      </c>
      <c r="H106" s="8">
        <v>4</v>
      </c>
      <c r="I106" s="8">
        <v>5</v>
      </c>
      <c r="J106" s="13" t="s">
        <v>170</v>
      </c>
      <c r="K106" s="16" t="s">
        <v>11</v>
      </c>
      <c r="L106" s="1"/>
    </row>
    <row r="107" spans="2:12" x14ac:dyDescent="0.2">
      <c r="B107" t="s">
        <v>157</v>
      </c>
      <c r="C107" s="40">
        <v>462</v>
      </c>
      <c r="D107" t="s">
        <v>101</v>
      </c>
      <c r="E107" s="8">
        <v>1</v>
      </c>
      <c r="F107" s="8">
        <v>2</v>
      </c>
      <c r="G107" s="8">
        <v>3</v>
      </c>
      <c r="H107" s="8">
        <v>4</v>
      </c>
      <c r="I107" s="8">
        <v>5</v>
      </c>
      <c r="J107" s="13" t="s">
        <v>170</v>
      </c>
      <c r="K107" s="16" t="s">
        <v>9</v>
      </c>
      <c r="L107" s="11"/>
    </row>
    <row r="108" spans="2:12" x14ac:dyDescent="0.2">
      <c r="B108" s="13" t="s">
        <v>158</v>
      </c>
      <c r="C108" s="40">
        <v>338</v>
      </c>
      <c r="D108" t="s">
        <v>325</v>
      </c>
      <c r="E108" s="8">
        <v>1</v>
      </c>
      <c r="F108" s="8">
        <v>2</v>
      </c>
      <c r="G108" s="8">
        <v>3</v>
      </c>
      <c r="H108" s="8">
        <v>4</v>
      </c>
      <c r="I108" s="8">
        <v>5</v>
      </c>
      <c r="J108" s="13"/>
      <c r="K108" s="16" t="s">
        <v>11</v>
      </c>
      <c r="L108" s="1"/>
    </row>
    <row r="109" spans="2:12" x14ac:dyDescent="0.2">
      <c r="B109" t="s">
        <v>149</v>
      </c>
      <c r="C109" s="40">
        <v>528</v>
      </c>
      <c r="D109" t="s">
        <v>326</v>
      </c>
      <c r="E109" s="8">
        <v>1</v>
      </c>
      <c r="F109" s="8">
        <v>2</v>
      </c>
      <c r="G109" s="8">
        <v>3</v>
      </c>
      <c r="H109" s="8">
        <v>4</v>
      </c>
      <c r="I109" s="8">
        <v>5</v>
      </c>
      <c r="J109" s="13" t="s">
        <v>170</v>
      </c>
      <c r="K109" s="16" t="s">
        <v>10</v>
      </c>
      <c r="L109" s="1"/>
    </row>
    <row r="110" spans="2:12" x14ac:dyDescent="0.2">
      <c r="B110" t="s">
        <v>327</v>
      </c>
      <c r="C110" s="40">
        <v>533</v>
      </c>
      <c r="D110" t="s">
        <v>328</v>
      </c>
      <c r="E110" s="8">
        <v>1</v>
      </c>
      <c r="F110" s="8">
        <v>2</v>
      </c>
      <c r="G110" s="8">
        <v>3</v>
      </c>
      <c r="H110" s="8">
        <v>4</v>
      </c>
      <c r="I110" s="8">
        <v>5</v>
      </c>
      <c r="J110" s="13" t="s">
        <v>170</v>
      </c>
      <c r="K110" s="16" t="s">
        <v>10</v>
      </c>
      <c r="L110" s="1"/>
    </row>
    <row r="111" spans="2:12" x14ac:dyDescent="0.2">
      <c r="B111" t="s">
        <v>160</v>
      </c>
      <c r="C111" s="40">
        <v>550</v>
      </c>
      <c r="D111" t="s">
        <v>329</v>
      </c>
      <c r="E111" s="8">
        <v>1</v>
      </c>
      <c r="F111" s="8">
        <v>2</v>
      </c>
      <c r="G111" s="8">
        <v>3</v>
      </c>
      <c r="H111" s="8">
        <v>4</v>
      </c>
      <c r="I111" s="8">
        <v>5</v>
      </c>
      <c r="J111" s="13" t="s">
        <v>170</v>
      </c>
      <c r="K111" s="16" t="s">
        <v>10</v>
      </c>
    </row>
    <row r="112" spans="2:12" x14ac:dyDescent="0.2">
      <c r="B112" t="s">
        <v>161</v>
      </c>
      <c r="C112" s="40">
        <v>562</v>
      </c>
      <c r="D112" t="s">
        <v>3</v>
      </c>
      <c r="E112" s="8">
        <v>1</v>
      </c>
      <c r="F112" s="8">
        <v>2</v>
      </c>
      <c r="G112" s="8">
        <v>3</v>
      </c>
      <c r="H112" s="8">
        <v>4</v>
      </c>
      <c r="I112" s="8">
        <v>5</v>
      </c>
      <c r="J112" s="13" t="s">
        <v>170</v>
      </c>
      <c r="K112" s="16" t="s">
        <v>9</v>
      </c>
      <c r="L112" s="10"/>
    </row>
    <row r="113" spans="2:12" x14ac:dyDescent="0.2">
      <c r="B113" t="s">
        <v>164</v>
      </c>
      <c r="C113" s="40">
        <v>566</v>
      </c>
      <c r="D113" t="s">
        <v>330</v>
      </c>
      <c r="E113" s="8">
        <v>1</v>
      </c>
      <c r="F113" s="8">
        <v>2</v>
      </c>
      <c r="G113" s="8">
        <v>3</v>
      </c>
      <c r="H113" s="8">
        <v>4</v>
      </c>
      <c r="I113" s="8">
        <v>5</v>
      </c>
      <c r="J113" s="13" t="s">
        <v>170</v>
      </c>
      <c r="K113" s="16" t="s">
        <v>10</v>
      </c>
      <c r="L113" s="1"/>
    </row>
    <row r="114" spans="2:12" x14ac:dyDescent="0.2">
      <c r="B114" s="94" t="s">
        <v>413</v>
      </c>
      <c r="C114" s="40">
        <v>715</v>
      </c>
      <c r="D114" t="s">
        <v>414</v>
      </c>
      <c r="E114" s="8">
        <v>1</v>
      </c>
      <c r="F114" s="8">
        <v>2</v>
      </c>
      <c r="G114" s="8">
        <v>3</v>
      </c>
      <c r="H114" s="8">
        <v>4</v>
      </c>
      <c r="I114" s="8">
        <v>5</v>
      </c>
      <c r="J114" s="13" t="s">
        <v>170</v>
      </c>
      <c r="K114" s="16" t="s">
        <v>10</v>
      </c>
      <c r="L114" s="11"/>
    </row>
    <row r="115" spans="2:12" x14ac:dyDescent="0.2">
      <c r="B115" t="s">
        <v>331</v>
      </c>
      <c r="C115" s="40">
        <v>345</v>
      </c>
      <c r="D115" t="s">
        <v>332</v>
      </c>
      <c r="E115" s="8">
        <v>1</v>
      </c>
      <c r="F115" s="8">
        <v>2</v>
      </c>
      <c r="G115" s="8">
        <v>3</v>
      </c>
      <c r="H115" s="8">
        <v>4</v>
      </c>
      <c r="I115" s="8">
        <v>5</v>
      </c>
      <c r="J115" s="13" t="s">
        <v>170</v>
      </c>
      <c r="K115" s="16" t="s">
        <v>9</v>
      </c>
      <c r="L115" s="1"/>
    </row>
    <row r="116" spans="2:12" x14ac:dyDescent="0.2">
      <c r="B116" t="s">
        <v>333</v>
      </c>
      <c r="C116" s="40">
        <v>329</v>
      </c>
      <c r="D116" t="s">
        <v>334</v>
      </c>
      <c r="E116" s="8">
        <v>1</v>
      </c>
      <c r="F116" s="8">
        <v>2</v>
      </c>
      <c r="G116" s="8">
        <v>3</v>
      </c>
      <c r="H116" s="8">
        <v>4</v>
      </c>
      <c r="I116" s="8">
        <v>5</v>
      </c>
      <c r="J116" s="13" t="s">
        <v>170</v>
      </c>
      <c r="K116" s="16" t="s">
        <v>9</v>
      </c>
      <c r="L116" s="1"/>
    </row>
    <row r="117" spans="2:12" x14ac:dyDescent="0.2">
      <c r="B117" s="10" t="s">
        <v>62</v>
      </c>
      <c r="C117" s="40">
        <v>346</v>
      </c>
      <c r="D117" t="s">
        <v>335</v>
      </c>
      <c r="E117" s="8">
        <v>1</v>
      </c>
      <c r="F117" s="8">
        <v>2</v>
      </c>
      <c r="G117" s="8">
        <v>3</v>
      </c>
      <c r="H117" s="8">
        <v>4</v>
      </c>
      <c r="I117" s="8">
        <v>5</v>
      </c>
      <c r="J117" s="13" t="s">
        <v>170</v>
      </c>
      <c r="K117" s="16" t="s">
        <v>11</v>
      </c>
      <c r="L117" s="1"/>
    </row>
    <row r="118" spans="2:12" x14ac:dyDescent="0.2">
      <c r="B118" t="s">
        <v>63</v>
      </c>
      <c r="C118" s="40">
        <v>344</v>
      </c>
      <c r="D118" t="s">
        <v>336</v>
      </c>
      <c r="E118">
        <v>1</v>
      </c>
      <c r="F118">
        <v>2</v>
      </c>
      <c r="G118" s="2">
        <v>3</v>
      </c>
      <c r="H118">
        <v>4</v>
      </c>
      <c r="I118" s="2">
        <v>5</v>
      </c>
      <c r="J118" s="13"/>
      <c r="K118" s="16" t="s">
        <v>11</v>
      </c>
      <c r="L118" s="11"/>
    </row>
    <row r="119" spans="2:12" x14ac:dyDescent="0.2">
      <c r="B119" s="10" t="s">
        <v>337</v>
      </c>
      <c r="C119" s="40">
        <v>643</v>
      </c>
      <c r="D119" t="s">
        <v>338</v>
      </c>
      <c r="E119">
        <v>1</v>
      </c>
      <c r="F119">
        <v>2</v>
      </c>
      <c r="G119" s="2">
        <v>3</v>
      </c>
      <c r="H119">
        <v>4</v>
      </c>
      <c r="I119" s="2">
        <v>5</v>
      </c>
      <c r="J119" s="13" t="s">
        <v>170</v>
      </c>
      <c r="K119" s="16" t="s">
        <v>11</v>
      </c>
      <c r="L119" s="12"/>
    </row>
    <row r="120" spans="2:12" x14ac:dyDescent="0.2">
      <c r="B120" s="10" t="s">
        <v>64</v>
      </c>
      <c r="C120" s="40">
        <v>391</v>
      </c>
      <c r="D120" t="s">
        <v>339</v>
      </c>
      <c r="E120">
        <v>1</v>
      </c>
      <c r="F120">
        <v>2</v>
      </c>
      <c r="G120" s="2">
        <v>3</v>
      </c>
      <c r="H120">
        <v>4</v>
      </c>
      <c r="I120" s="2">
        <v>5</v>
      </c>
      <c r="J120" s="13" t="s">
        <v>170</v>
      </c>
      <c r="K120" s="16" t="s">
        <v>11</v>
      </c>
      <c r="L120" s="1"/>
    </row>
    <row r="121" spans="2:12" x14ac:dyDescent="0.2">
      <c r="B121" s="10" t="s">
        <v>104</v>
      </c>
      <c r="C121" s="40">
        <v>390</v>
      </c>
      <c r="D121" t="s">
        <v>340</v>
      </c>
      <c r="E121">
        <v>1</v>
      </c>
      <c r="F121">
        <v>2</v>
      </c>
      <c r="G121" s="2">
        <v>3</v>
      </c>
      <c r="H121">
        <v>4</v>
      </c>
      <c r="I121" s="2">
        <v>5</v>
      </c>
      <c r="J121" s="13" t="s">
        <v>170</v>
      </c>
      <c r="K121" s="16" t="s">
        <v>11</v>
      </c>
      <c r="L121" s="1"/>
    </row>
    <row r="122" spans="2:12" x14ac:dyDescent="0.2">
      <c r="B122" s="10" t="s">
        <v>341</v>
      </c>
      <c r="C122" s="40">
        <v>654</v>
      </c>
      <c r="D122" t="s">
        <v>342</v>
      </c>
      <c r="E122">
        <v>1</v>
      </c>
      <c r="F122">
        <v>2</v>
      </c>
      <c r="G122" s="2">
        <v>3</v>
      </c>
      <c r="H122">
        <v>4</v>
      </c>
      <c r="I122" s="2">
        <v>5</v>
      </c>
      <c r="J122" s="13" t="s">
        <v>170</v>
      </c>
      <c r="K122" s="16" t="s">
        <v>11</v>
      </c>
      <c r="L122" s="1"/>
    </row>
    <row r="123" spans="2:12" x14ac:dyDescent="0.2">
      <c r="B123" s="10" t="s">
        <v>65</v>
      </c>
      <c r="C123" s="40">
        <v>555</v>
      </c>
      <c r="D123" t="s">
        <v>141</v>
      </c>
      <c r="E123">
        <v>1</v>
      </c>
      <c r="F123">
        <v>2</v>
      </c>
      <c r="G123" s="2">
        <v>3</v>
      </c>
      <c r="H123">
        <v>4</v>
      </c>
      <c r="I123" s="2">
        <v>5</v>
      </c>
      <c r="J123" s="13" t="s">
        <v>170</v>
      </c>
      <c r="K123" s="16" t="s">
        <v>10</v>
      </c>
      <c r="L123" s="11"/>
    </row>
    <row r="124" spans="2:12" x14ac:dyDescent="0.2">
      <c r="B124" t="s">
        <v>66</v>
      </c>
      <c r="C124" s="40">
        <v>558</v>
      </c>
      <c r="D124" t="s">
        <v>142</v>
      </c>
      <c r="E124">
        <v>1</v>
      </c>
      <c r="F124">
        <v>2</v>
      </c>
      <c r="G124" s="2">
        <v>3</v>
      </c>
      <c r="H124">
        <v>4</v>
      </c>
      <c r="I124" s="2">
        <v>5</v>
      </c>
      <c r="J124" s="13" t="s">
        <v>170</v>
      </c>
      <c r="K124" s="16" t="s">
        <v>10</v>
      </c>
    </row>
    <row r="125" spans="2:12" x14ac:dyDescent="0.2">
      <c r="B125" t="s">
        <v>343</v>
      </c>
      <c r="C125" s="40">
        <v>367</v>
      </c>
      <c r="D125" t="s">
        <v>344</v>
      </c>
      <c r="J125" s="13"/>
      <c r="L125" s="11"/>
    </row>
    <row r="126" spans="2:12" x14ac:dyDescent="0.2">
      <c r="B126" t="s">
        <v>67</v>
      </c>
      <c r="C126" s="16">
        <v>557</v>
      </c>
      <c r="D126" t="s">
        <v>345</v>
      </c>
      <c r="E126">
        <v>1</v>
      </c>
      <c r="F126">
        <v>2</v>
      </c>
      <c r="G126" s="2">
        <v>3</v>
      </c>
      <c r="H126">
        <v>4</v>
      </c>
      <c r="I126" s="2">
        <v>5</v>
      </c>
      <c r="J126" s="13" t="s">
        <v>170</v>
      </c>
      <c r="K126" s="16" t="s">
        <v>11</v>
      </c>
      <c r="L126" s="3"/>
    </row>
    <row r="127" spans="2:12" x14ac:dyDescent="0.2">
      <c r="B127" t="s">
        <v>346</v>
      </c>
      <c r="C127" s="40">
        <v>610</v>
      </c>
      <c r="D127" t="s">
        <v>347</v>
      </c>
      <c r="E127">
        <v>1</v>
      </c>
      <c r="F127">
        <v>2</v>
      </c>
      <c r="G127" s="2">
        <v>3</v>
      </c>
      <c r="H127">
        <v>4</v>
      </c>
      <c r="I127" s="2">
        <v>5</v>
      </c>
      <c r="J127" s="13" t="s">
        <v>170</v>
      </c>
      <c r="K127" s="16" t="s">
        <v>10</v>
      </c>
      <c r="L127" s="3"/>
    </row>
    <row r="128" spans="2:12" x14ac:dyDescent="0.2">
      <c r="B128" t="s">
        <v>68</v>
      </c>
      <c r="C128" s="40">
        <v>350</v>
      </c>
      <c r="D128" t="s">
        <v>348</v>
      </c>
      <c r="E128" s="8">
        <v>1</v>
      </c>
      <c r="F128" s="7"/>
      <c r="G128" s="7"/>
      <c r="H128" s="7"/>
      <c r="I128" s="8">
        <v>5</v>
      </c>
      <c r="J128" s="13" t="s">
        <v>170</v>
      </c>
      <c r="K128" s="16" t="s">
        <v>10</v>
      </c>
      <c r="L128" s="1"/>
    </row>
    <row r="129" spans="2:12" x14ac:dyDescent="0.2">
      <c r="B129" t="s">
        <v>349</v>
      </c>
      <c r="C129" s="40">
        <v>646</v>
      </c>
      <c r="D129" t="s">
        <v>350</v>
      </c>
      <c r="E129" s="8">
        <v>1</v>
      </c>
      <c r="F129" s="7"/>
      <c r="G129" s="8">
        <v>3</v>
      </c>
      <c r="H129" s="8">
        <v>4</v>
      </c>
      <c r="I129" s="8">
        <v>5</v>
      </c>
      <c r="J129" s="13" t="s">
        <v>170</v>
      </c>
      <c r="K129" s="16" t="s">
        <v>10</v>
      </c>
    </row>
    <row r="130" spans="2:12" x14ac:dyDescent="0.2">
      <c r="B130" t="s">
        <v>351</v>
      </c>
      <c r="C130" s="40">
        <v>381</v>
      </c>
      <c r="D130" t="s">
        <v>352</v>
      </c>
      <c r="E130" s="8">
        <v>1</v>
      </c>
      <c r="F130" s="8">
        <v>2</v>
      </c>
      <c r="G130" s="8">
        <v>3</v>
      </c>
      <c r="H130" s="8">
        <v>4</v>
      </c>
      <c r="I130" s="8">
        <v>5</v>
      </c>
      <c r="J130" s="13" t="s">
        <v>170</v>
      </c>
      <c r="K130" s="16" t="s">
        <v>9</v>
      </c>
      <c r="L130" s="11"/>
    </row>
    <row r="131" spans="2:12" x14ac:dyDescent="0.2">
      <c r="B131" t="s">
        <v>353</v>
      </c>
      <c r="C131" s="40">
        <v>632</v>
      </c>
      <c r="D131" t="s">
        <v>354</v>
      </c>
      <c r="E131" s="8">
        <v>1</v>
      </c>
      <c r="F131" s="8">
        <v>2</v>
      </c>
      <c r="G131" s="8">
        <v>3</v>
      </c>
      <c r="H131" s="8">
        <v>4</v>
      </c>
      <c r="I131" s="8">
        <v>5</v>
      </c>
      <c r="J131" s="13"/>
      <c r="K131" s="16" t="s">
        <v>11</v>
      </c>
      <c r="L131" s="11"/>
    </row>
    <row r="132" spans="2:12" x14ac:dyDescent="0.2">
      <c r="B132" t="s">
        <v>69</v>
      </c>
      <c r="C132" s="40">
        <v>572</v>
      </c>
      <c r="D132" t="s">
        <v>355</v>
      </c>
      <c r="J132" s="13"/>
      <c r="L132" s="1"/>
    </row>
    <row r="133" spans="2:12" x14ac:dyDescent="0.2">
      <c r="B133" t="s">
        <v>70</v>
      </c>
      <c r="C133" s="16">
        <v>574</v>
      </c>
      <c r="D133" s="13" t="s">
        <v>356</v>
      </c>
      <c r="J133" s="13"/>
    </row>
    <row r="134" spans="2:12" x14ac:dyDescent="0.2">
      <c r="B134" t="s">
        <v>357</v>
      </c>
      <c r="C134" s="16">
        <v>570</v>
      </c>
      <c r="D134" s="13" t="s">
        <v>358</v>
      </c>
      <c r="J134" s="13"/>
      <c r="L134" s="11"/>
    </row>
    <row r="135" spans="2:12" x14ac:dyDescent="0.2">
      <c r="B135" t="s">
        <v>72</v>
      </c>
      <c r="C135" s="40">
        <v>580</v>
      </c>
      <c r="D135" s="10" t="s">
        <v>359</v>
      </c>
      <c r="E135" s="8">
        <v>1</v>
      </c>
      <c r="F135" s="8">
        <v>2</v>
      </c>
      <c r="G135" s="7"/>
      <c r="H135" s="7"/>
      <c r="I135" s="6"/>
      <c r="J135" s="13" t="s">
        <v>170</v>
      </c>
      <c r="K135" s="16" t="s">
        <v>10</v>
      </c>
      <c r="L135" s="1"/>
    </row>
    <row r="136" spans="2:12" x14ac:dyDescent="0.2">
      <c r="B136" t="s">
        <v>360</v>
      </c>
      <c r="C136" s="40">
        <v>578</v>
      </c>
      <c r="D136" s="10" t="s">
        <v>361</v>
      </c>
      <c r="E136" s="8">
        <v>1</v>
      </c>
      <c r="F136" s="8">
        <v>2</v>
      </c>
      <c r="G136" s="7"/>
      <c r="H136" s="7"/>
      <c r="I136" s="6"/>
      <c r="J136" s="13" t="s">
        <v>170</v>
      </c>
      <c r="K136" s="16" t="s">
        <v>10</v>
      </c>
      <c r="L136" s="12"/>
    </row>
    <row r="137" spans="2:12" x14ac:dyDescent="0.2">
      <c r="B137" s="10" t="s">
        <v>71</v>
      </c>
      <c r="C137" s="40">
        <v>395</v>
      </c>
      <c r="D137" t="s">
        <v>362</v>
      </c>
      <c r="E137">
        <v>1</v>
      </c>
      <c r="F137">
        <v>2</v>
      </c>
      <c r="G137" s="2">
        <v>3</v>
      </c>
      <c r="H137">
        <v>4</v>
      </c>
      <c r="I137" s="2">
        <v>5</v>
      </c>
      <c r="J137" s="13" t="s">
        <v>170</v>
      </c>
      <c r="K137" s="16" t="s">
        <v>10</v>
      </c>
      <c r="L137" s="10"/>
    </row>
    <row r="138" spans="2:12" x14ac:dyDescent="0.2">
      <c r="B138" t="s">
        <v>363</v>
      </c>
      <c r="C138" s="40">
        <v>586</v>
      </c>
      <c r="D138" t="s">
        <v>364</v>
      </c>
      <c r="E138">
        <v>1</v>
      </c>
      <c r="F138">
        <v>2</v>
      </c>
      <c r="G138" s="2">
        <v>3</v>
      </c>
      <c r="H138">
        <v>4</v>
      </c>
      <c r="I138" s="2">
        <v>5</v>
      </c>
      <c r="J138" s="13" t="s">
        <v>170</v>
      </c>
      <c r="K138" s="16" t="s">
        <v>10</v>
      </c>
      <c r="L138" s="1"/>
    </row>
    <row r="139" spans="2:12" x14ac:dyDescent="0.2">
      <c r="B139" s="10" t="s">
        <v>73</v>
      </c>
      <c r="C139" s="40">
        <v>587</v>
      </c>
      <c r="D139" t="s">
        <v>365</v>
      </c>
      <c r="E139">
        <v>1</v>
      </c>
      <c r="F139">
        <v>2</v>
      </c>
      <c r="G139" s="2">
        <v>3</v>
      </c>
      <c r="H139">
        <v>4</v>
      </c>
      <c r="I139" s="2">
        <v>5</v>
      </c>
      <c r="J139" s="13" t="s">
        <v>170</v>
      </c>
      <c r="K139" s="16" t="s">
        <v>9</v>
      </c>
      <c r="L139" s="10"/>
    </row>
    <row r="140" spans="2:12" x14ac:dyDescent="0.2">
      <c r="B140" t="s">
        <v>74</v>
      </c>
      <c r="C140" s="40">
        <v>606</v>
      </c>
      <c r="D140" t="s">
        <v>366</v>
      </c>
      <c r="E140">
        <v>1</v>
      </c>
      <c r="F140">
        <v>2</v>
      </c>
      <c r="G140" s="2">
        <v>3</v>
      </c>
      <c r="H140">
        <v>4</v>
      </c>
      <c r="I140" s="2">
        <v>5</v>
      </c>
      <c r="J140" s="13" t="s">
        <v>170</v>
      </c>
      <c r="K140" s="16" t="s">
        <v>11</v>
      </c>
    </row>
    <row r="141" spans="2:12" x14ac:dyDescent="0.2">
      <c r="B141" t="s">
        <v>168</v>
      </c>
      <c r="C141" s="40">
        <v>607</v>
      </c>
      <c r="D141" t="s">
        <v>105</v>
      </c>
      <c r="E141" s="8">
        <v>1</v>
      </c>
      <c r="F141" s="8">
        <v>2</v>
      </c>
      <c r="G141" s="8">
        <v>3</v>
      </c>
      <c r="H141" s="8">
        <v>4</v>
      </c>
      <c r="I141" s="8">
        <v>5</v>
      </c>
      <c r="J141" s="13" t="s">
        <v>170</v>
      </c>
      <c r="K141" s="16" t="s">
        <v>10</v>
      </c>
      <c r="L141" s="11"/>
    </row>
    <row r="142" spans="2:12" x14ac:dyDescent="0.2">
      <c r="B142" t="s">
        <v>173</v>
      </c>
      <c r="C142" s="40">
        <v>608</v>
      </c>
      <c r="D142" t="s">
        <v>367</v>
      </c>
      <c r="E142">
        <v>1</v>
      </c>
      <c r="F142">
        <v>2</v>
      </c>
      <c r="G142" s="4"/>
      <c r="I142" s="2"/>
      <c r="J142" s="13" t="s">
        <v>170</v>
      </c>
      <c r="K142" s="16" t="s">
        <v>11</v>
      </c>
    </row>
    <row r="143" spans="2:12" x14ac:dyDescent="0.2">
      <c r="B143" t="s">
        <v>75</v>
      </c>
      <c r="C143" s="40">
        <v>609</v>
      </c>
      <c r="D143" t="s">
        <v>145</v>
      </c>
      <c r="E143">
        <v>1</v>
      </c>
      <c r="F143">
        <v>2</v>
      </c>
      <c r="G143" s="2">
        <v>3</v>
      </c>
      <c r="H143">
        <v>4</v>
      </c>
      <c r="I143" s="2">
        <v>5</v>
      </c>
      <c r="J143" s="13" t="s">
        <v>170</v>
      </c>
      <c r="K143" s="16" t="s">
        <v>11</v>
      </c>
    </row>
    <row r="144" spans="2:12" x14ac:dyDescent="0.2">
      <c r="B144" t="s">
        <v>368</v>
      </c>
      <c r="C144" s="40">
        <v>568</v>
      </c>
      <c r="D144" t="s">
        <v>369</v>
      </c>
      <c r="E144" s="8">
        <v>1</v>
      </c>
      <c r="F144" s="8">
        <v>2</v>
      </c>
      <c r="G144" s="8">
        <v>3</v>
      </c>
      <c r="H144" s="8">
        <v>4</v>
      </c>
      <c r="I144" s="8">
        <v>5</v>
      </c>
      <c r="J144" s="13" t="s">
        <v>170</v>
      </c>
      <c r="K144" s="16" t="s">
        <v>10</v>
      </c>
    </row>
    <row r="145" spans="2:12" x14ac:dyDescent="0.2">
      <c r="B145" t="s">
        <v>76</v>
      </c>
      <c r="C145" s="40">
        <v>600</v>
      </c>
      <c r="D145" t="s">
        <v>370</v>
      </c>
      <c r="E145">
        <v>1</v>
      </c>
      <c r="F145">
        <v>2</v>
      </c>
      <c r="G145" s="2">
        <v>3</v>
      </c>
      <c r="H145">
        <v>4</v>
      </c>
      <c r="I145" s="2">
        <v>5</v>
      </c>
      <c r="J145" s="13" t="s">
        <v>170</v>
      </c>
      <c r="K145" s="16" t="s">
        <v>10</v>
      </c>
    </row>
    <row r="146" spans="2:12" x14ac:dyDescent="0.2">
      <c r="B146" t="s">
        <v>77</v>
      </c>
      <c r="C146" s="40">
        <v>612</v>
      </c>
      <c r="D146" t="s">
        <v>165</v>
      </c>
      <c r="E146">
        <v>1</v>
      </c>
      <c r="F146">
        <v>2</v>
      </c>
      <c r="G146" s="2">
        <v>3</v>
      </c>
      <c r="H146">
        <v>4</v>
      </c>
      <c r="I146" s="2">
        <v>5</v>
      </c>
      <c r="J146" s="13" t="s">
        <v>170</v>
      </c>
      <c r="K146" s="16" t="s">
        <v>9</v>
      </c>
    </row>
    <row r="147" spans="2:12" x14ac:dyDescent="0.2">
      <c r="B147" t="s">
        <v>78</v>
      </c>
      <c r="C147" s="40">
        <v>660</v>
      </c>
      <c r="D147" t="s">
        <v>371</v>
      </c>
      <c r="E147">
        <v>1</v>
      </c>
      <c r="F147">
        <v>2</v>
      </c>
      <c r="G147" s="2">
        <v>3</v>
      </c>
      <c r="H147">
        <v>4</v>
      </c>
      <c r="I147" s="2">
        <v>5</v>
      </c>
      <c r="J147" s="13" t="s">
        <v>170</v>
      </c>
      <c r="K147" s="16" t="s">
        <v>11</v>
      </c>
      <c r="L147" s="11"/>
    </row>
    <row r="148" spans="2:12" x14ac:dyDescent="0.2">
      <c r="B148" t="s">
        <v>372</v>
      </c>
      <c r="C148" s="40">
        <v>490</v>
      </c>
      <c r="D148" t="s">
        <v>373</v>
      </c>
      <c r="E148">
        <v>1</v>
      </c>
      <c r="F148">
        <v>2</v>
      </c>
      <c r="G148" s="2">
        <v>3</v>
      </c>
      <c r="H148">
        <v>4</v>
      </c>
      <c r="I148" s="2">
        <v>5</v>
      </c>
      <c r="J148" s="13" t="s">
        <v>170</v>
      </c>
      <c r="K148" s="16" t="s">
        <v>9</v>
      </c>
      <c r="L148" s="1"/>
    </row>
    <row r="149" spans="2:12" x14ac:dyDescent="0.2">
      <c r="B149" t="s">
        <v>79</v>
      </c>
      <c r="C149" s="40">
        <v>620</v>
      </c>
      <c r="D149" t="s">
        <v>374</v>
      </c>
      <c r="E149" s="8">
        <v>1</v>
      </c>
      <c r="F149" s="8">
        <v>2</v>
      </c>
      <c r="G149" s="8">
        <v>3</v>
      </c>
      <c r="H149" s="8">
        <v>4</v>
      </c>
      <c r="I149" s="8">
        <v>5</v>
      </c>
      <c r="J149" s="13" t="s">
        <v>170</v>
      </c>
      <c r="K149" s="16" t="s">
        <v>10</v>
      </c>
    </row>
    <row r="150" spans="2:12" x14ac:dyDescent="0.2">
      <c r="B150" t="s">
        <v>80</v>
      </c>
      <c r="C150" s="40">
        <v>645</v>
      </c>
      <c r="D150" t="s">
        <v>375</v>
      </c>
      <c r="E150" s="8">
        <v>1</v>
      </c>
      <c r="F150" s="8">
        <v>2</v>
      </c>
      <c r="G150" s="8">
        <v>3</v>
      </c>
      <c r="H150" s="8">
        <v>4</v>
      </c>
      <c r="I150" s="8">
        <v>5</v>
      </c>
      <c r="J150" s="13" t="s">
        <v>170</v>
      </c>
      <c r="K150" s="16" t="s">
        <v>9</v>
      </c>
      <c r="L150" s="11"/>
    </row>
    <row r="151" spans="2:12" x14ac:dyDescent="0.2">
      <c r="B151" t="s">
        <v>376</v>
      </c>
      <c r="C151" s="40">
        <v>635</v>
      </c>
      <c r="D151" t="s">
        <v>377</v>
      </c>
      <c r="E151" s="8">
        <v>1</v>
      </c>
      <c r="F151" s="8">
        <v>2</v>
      </c>
      <c r="G151" s="8">
        <v>3</v>
      </c>
      <c r="H151" s="8">
        <v>4</v>
      </c>
      <c r="I151" s="8">
        <v>5</v>
      </c>
      <c r="J151" s="13" t="s">
        <v>170</v>
      </c>
      <c r="K151" s="16" t="s">
        <v>10</v>
      </c>
      <c r="L151" s="11"/>
    </row>
    <row r="152" spans="2:12" x14ac:dyDescent="0.2">
      <c r="B152" t="s">
        <v>378</v>
      </c>
      <c r="C152" s="40">
        <v>601</v>
      </c>
      <c r="D152" t="s">
        <v>379</v>
      </c>
      <c r="E152" s="8">
        <v>1</v>
      </c>
      <c r="F152" s="8">
        <v>2</v>
      </c>
      <c r="G152" s="8">
        <v>3</v>
      </c>
      <c r="H152" s="8">
        <v>4</v>
      </c>
      <c r="I152" s="8">
        <v>5</v>
      </c>
      <c r="J152" s="13" t="s">
        <v>170</v>
      </c>
      <c r="K152" s="16" t="s">
        <v>11</v>
      </c>
      <c r="L152" s="11"/>
    </row>
    <row r="153" spans="2:12" x14ac:dyDescent="0.2">
      <c r="B153" t="s">
        <v>81</v>
      </c>
      <c r="C153" s="40">
        <v>630</v>
      </c>
      <c r="D153" t="s">
        <v>380</v>
      </c>
      <c r="E153" s="8">
        <v>1</v>
      </c>
      <c r="F153" s="8">
        <v>2</v>
      </c>
      <c r="G153" s="8">
        <v>3</v>
      </c>
      <c r="H153" s="8">
        <v>4</v>
      </c>
      <c r="I153" s="8">
        <v>5</v>
      </c>
      <c r="J153" s="13" t="s">
        <v>170</v>
      </c>
      <c r="K153" s="16" t="s">
        <v>9</v>
      </c>
      <c r="L153" s="11"/>
    </row>
    <row r="154" spans="2:12" x14ac:dyDescent="0.2">
      <c r="B154" t="s">
        <v>381</v>
      </c>
      <c r="C154" s="40">
        <v>360</v>
      </c>
      <c r="D154" t="s">
        <v>382</v>
      </c>
      <c r="E154">
        <v>1</v>
      </c>
      <c r="F154">
        <v>2</v>
      </c>
      <c r="G154" s="2">
        <v>3</v>
      </c>
      <c r="H154">
        <v>4</v>
      </c>
      <c r="I154" s="2">
        <v>5</v>
      </c>
      <c r="J154" s="13" t="s">
        <v>170</v>
      </c>
      <c r="K154" s="16" t="s">
        <v>9</v>
      </c>
      <c r="L154" s="11"/>
    </row>
    <row r="155" spans="2:12" x14ac:dyDescent="0.2">
      <c r="B155" s="10" t="s">
        <v>82</v>
      </c>
      <c r="C155" s="40">
        <v>312</v>
      </c>
      <c r="D155" t="s">
        <v>43</v>
      </c>
      <c r="E155" s="8">
        <v>1</v>
      </c>
      <c r="F155" s="8">
        <v>2</v>
      </c>
      <c r="G155" s="7"/>
      <c r="H155" s="7"/>
      <c r="I155" s="6"/>
      <c r="J155" s="13" t="s">
        <v>170</v>
      </c>
      <c r="K155" s="16" t="s">
        <v>9</v>
      </c>
      <c r="L155" s="11"/>
    </row>
    <row r="156" spans="2:12" x14ac:dyDescent="0.2">
      <c r="B156" s="10" t="s">
        <v>83</v>
      </c>
      <c r="C156" s="40">
        <v>313</v>
      </c>
      <c r="D156" t="s">
        <v>44</v>
      </c>
      <c r="E156" s="8">
        <v>1</v>
      </c>
      <c r="F156" s="8">
        <v>2</v>
      </c>
      <c r="G156" s="9"/>
      <c r="H156" s="6"/>
      <c r="I156" s="6"/>
      <c r="J156" s="13" t="s">
        <v>170</v>
      </c>
      <c r="K156" s="16" t="s">
        <v>9</v>
      </c>
      <c r="L156" s="11"/>
    </row>
    <row r="157" spans="2:12" x14ac:dyDescent="0.2">
      <c r="B157" s="10" t="s">
        <v>383</v>
      </c>
      <c r="C157" s="40">
        <v>634</v>
      </c>
      <c r="D157" t="s">
        <v>384</v>
      </c>
      <c r="E157" s="8">
        <v>1</v>
      </c>
      <c r="F157" s="8">
        <v>2</v>
      </c>
      <c r="G157" s="9"/>
      <c r="H157" s="6"/>
      <c r="I157" s="6"/>
      <c r="J157" s="13" t="s">
        <v>170</v>
      </c>
      <c r="K157" s="16" t="s">
        <v>9</v>
      </c>
      <c r="L157" s="11"/>
    </row>
    <row r="158" spans="2:12" x14ac:dyDescent="0.2">
      <c r="B158" s="10" t="s">
        <v>385</v>
      </c>
      <c r="C158" s="40">
        <v>629</v>
      </c>
      <c r="D158" s="5" t="s">
        <v>386</v>
      </c>
      <c r="E158" s="8">
        <v>1</v>
      </c>
      <c r="F158" s="8">
        <v>2</v>
      </c>
      <c r="G158" s="7"/>
      <c r="H158" s="7"/>
      <c r="I158" s="6"/>
      <c r="J158" s="13" t="s">
        <v>170</v>
      </c>
      <c r="K158" s="16" t="s">
        <v>10</v>
      </c>
      <c r="L158" s="11"/>
    </row>
    <row r="159" spans="2:12" x14ac:dyDescent="0.2">
      <c r="B159" t="s">
        <v>84</v>
      </c>
      <c r="C159" s="40">
        <v>359</v>
      </c>
      <c r="D159" t="s">
        <v>45</v>
      </c>
      <c r="E159" s="8">
        <v>1</v>
      </c>
      <c r="F159" s="8">
        <v>2</v>
      </c>
      <c r="G159" s="7"/>
      <c r="H159" s="7"/>
      <c r="I159" s="6"/>
      <c r="J159" s="13" t="s">
        <v>170</v>
      </c>
      <c r="K159" s="16" t="s">
        <v>9</v>
      </c>
      <c r="L159" s="11"/>
    </row>
    <row r="160" spans="2:12" x14ac:dyDescent="0.2">
      <c r="B160" t="s">
        <v>387</v>
      </c>
      <c r="C160" s="40">
        <v>633</v>
      </c>
      <c r="D160" t="s">
        <v>388</v>
      </c>
      <c r="E160">
        <v>1</v>
      </c>
      <c r="F160">
        <v>2</v>
      </c>
      <c r="G160" s="2">
        <v>3</v>
      </c>
      <c r="H160">
        <v>4</v>
      </c>
      <c r="I160" s="2">
        <v>5</v>
      </c>
      <c r="J160" s="13" t="s">
        <v>170</v>
      </c>
      <c r="K160" s="16" t="s">
        <v>11</v>
      </c>
      <c r="L160" s="11"/>
    </row>
    <row r="161" spans="2:12" x14ac:dyDescent="0.2">
      <c r="B161" t="s">
        <v>85</v>
      </c>
      <c r="C161" s="40">
        <v>638</v>
      </c>
      <c r="D161" t="s">
        <v>389</v>
      </c>
      <c r="E161">
        <v>1</v>
      </c>
      <c r="F161">
        <v>2</v>
      </c>
      <c r="G161" s="2">
        <v>3</v>
      </c>
      <c r="H161">
        <v>4</v>
      </c>
      <c r="I161" s="2">
        <v>5</v>
      </c>
      <c r="J161" s="13" t="s">
        <v>170</v>
      </c>
      <c r="K161" s="16" t="s">
        <v>10</v>
      </c>
    </row>
    <row r="162" spans="2:12" x14ac:dyDescent="0.2">
      <c r="B162" t="s">
        <v>86</v>
      </c>
      <c r="C162" s="40">
        <v>636</v>
      </c>
      <c r="D162" t="s">
        <v>390</v>
      </c>
      <c r="E162" s="8">
        <v>1</v>
      </c>
      <c r="F162" s="8">
        <v>2</v>
      </c>
      <c r="G162" s="7"/>
      <c r="H162" s="7"/>
      <c r="I162" s="6"/>
      <c r="J162" s="13" t="s">
        <v>170</v>
      </c>
      <c r="K162" s="16" t="s">
        <v>10</v>
      </c>
      <c r="L162" s="1" t="s">
        <v>150</v>
      </c>
    </row>
    <row r="163" spans="2:12" x14ac:dyDescent="0.2">
      <c r="B163" t="s">
        <v>87</v>
      </c>
      <c r="C163" s="40">
        <v>642</v>
      </c>
      <c r="D163" t="s">
        <v>391</v>
      </c>
      <c r="E163" s="8">
        <v>1</v>
      </c>
      <c r="F163" s="6"/>
      <c r="G163" s="8">
        <v>3</v>
      </c>
      <c r="J163" s="13" t="s">
        <v>170</v>
      </c>
      <c r="K163" s="16" t="s">
        <v>10</v>
      </c>
    </row>
    <row r="164" spans="2:12" x14ac:dyDescent="0.2">
      <c r="B164" t="s">
        <v>88</v>
      </c>
      <c r="C164" s="40">
        <v>614</v>
      </c>
      <c r="D164" t="s">
        <v>392</v>
      </c>
      <c r="E164" s="8">
        <v>1</v>
      </c>
      <c r="F164" s="8">
        <v>2</v>
      </c>
      <c r="G164" s="8">
        <v>3</v>
      </c>
      <c r="H164" s="8">
        <v>4</v>
      </c>
      <c r="I164" s="8">
        <v>5</v>
      </c>
      <c r="J164" s="13" t="s">
        <v>170</v>
      </c>
      <c r="K164" s="16" t="s">
        <v>9</v>
      </c>
    </row>
    <row r="165" spans="2:12" x14ac:dyDescent="0.2">
      <c r="B165" t="s">
        <v>89</v>
      </c>
      <c r="C165" s="40">
        <v>640</v>
      </c>
      <c r="D165" t="s">
        <v>393</v>
      </c>
      <c r="E165" s="8">
        <v>1</v>
      </c>
      <c r="F165" s="8">
        <v>2</v>
      </c>
      <c r="G165" s="8">
        <v>3</v>
      </c>
      <c r="H165" s="8">
        <v>4</v>
      </c>
      <c r="I165" s="8">
        <v>5</v>
      </c>
      <c r="J165" s="13" t="s">
        <v>170</v>
      </c>
      <c r="K165" s="16" t="s">
        <v>10</v>
      </c>
    </row>
    <row r="166" spans="2:12" x14ac:dyDescent="0.2">
      <c r="B166" t="s">
        <v>394</v>
      </c>
      <c r="C166" s="40">
        <v>351</v>
      </c>
      <c r="D166" t="s">
        <v>395</v>
      </c>
      <c r="E166" s="8">
        <v>1</v>
      </c>
      <c r="F166" s="8">
        <v>2</v>
      </c>
      <c r="G166" s="8">
        <v>3</v>
      </c>
      <c r="H166" s="8">
        <v>4</v>
      </c>
      <c r="I166" s="8">
        <v>5</v>
      </c>
      <c r="J166" s="13" t="s">
        <v>170</v>
      </c>
      <c r="K166" s="16" t="s">
        <v>10</v>
      </c>
    </row>
    <row r="167" spans="2:12" x14ac:dyDescent="0.2">
      <c r="B167" t="s">
        <v>396</v>
      </c>
      <c r="C167" s="40">
        <v>355</v>
      </c>
      <c r="D167" t="s">
        <v>397</v>
      </c>
      <c r="E167">
        <v>1</v>
      </c>
      <c r="F167">
        <v>2</v>
      </c>
      <c r="G167" s="2">
        <v>3</v>
      </c>
      <c r="H167">
        <v>4</v>
      </c>
      <c r="I167" s="2">
        <v>5</v>
      </c>
      <c r="J167" s="13" t="s">
        <v>170</v>
      </c>
      <c r="K167" s="16" t="s">
        <v>9</v>
      </c>
    </row>
    <row r="168" spans="2:12" x14ac:dyDescent="0.2">
      <c r="B168" t="s">
        <v>90</v>
      </c>
      <c r="C168" s="40">
        <v>658</v>
      </c>
      <c r="D168" t="s">
        <v>398</v>
      </c>
      <c r="E168">
        <v>1</v>
      </c>
      <c r="F168">
        <v>2</v>
      </c>
      <c r="G168" s="2">
        <v>3</v>
      </c>
      <c r="H168">
        <v>4</v>
      </c>
      <c r="I168" s="2">
        <v>5</v>
      </c>
      <c r="J168" s="13" t="s">
        <v>170</v>
      </c>
      <c r="K168" s="16" t="s">
        <v>11</v>
      </c>
    </row>
    <row r="169" spans="2:12" x14ac:dyDescent="0.2">
      <c r="B169" t="s">
        <v>92</v>
      </c>
      <c r="C169" s="40">
        <v>659</v>
      </c>
      <c r="D169" t="s">
        <v>399</v>
      </c>
      <c r="E169" s="8">
        <v>1</v>
      </c>
      <c r="F169" s="8">
        <v>2</v>
      </c>
      <c r="G169" s="8"/>
      <c r="H169" s="8"/>
      <c r="I169" s="8"/>
      <c r="J169" s="13"/>
      <c r="K169" s="16" t="s">
        <v>11</v>
      </c>
    </row>
    <row r="170" spans="2:12" x14ac:dyDescent="0.2">
      <c r="B170" s="13" t="s">
        <v>93</v>
      </c>
      <c r="C170" s="40">
        <v>657</v>
      </c>
      <c r="D170" t="s">
        <v>400</v>
      </c>
      <c r="E170">
        <v>1</v>
      </c>
      <c r="F170" s="8">
        <v>2</v>
      </c>
      <c r="G170" s="8">
        <v>3</v>
      </c>
      <c r="H170" s="8">
        <v>4</v>
      </c>
      <c r="I170" s="8">
        <v>5</v>
      </c>
      <c r="J170" s="13" t="s">
        <v>170</v>
      </c>
      <c r="K170" s="16" t="s">
        <v>11</v>
      </c>
    </row>
    <row r="171" spans="2:12" x14ac:dyDescent="0.2">
      <c r="B171" t="s">
        <v>94</v>
      </c>
      <c r="C171" s="40">
        <v>644</v>
      </c>
      <c r="D171" t="s">
        <v>401</v>
      </c>
      <c r="E171" s="8">
        <v>1</v>
      </c>
      <c r="F171" s="8">
        <v>2</v>
      </c>
      <c r="G171" s="7"/>
      <c r="H171" s="7"/>
      <c r="I171" s="6"/>
      <c r="J171" s="13" t="s">
        <v>170</v>
      </c>
      <c r="K171" s="16" t="s">
        <v>11</v>
      </c>
    </row>
    <row r="172" spans="2:12" x14ac:dyDescent="0.2">
      <c r="B172" t="s">
        <v>95</v>
      </c>
      <c r="C172" s="40">
        <v>380</v>
      </c>
      <c r="D172" t="s">
        <v>402</v>
      </c>
      <c r="E172" s="8">
        <v>1</v>
      </c>
      <c r="F172" s="8">
        <v>2</v>
      </c>
      <c r="G172" s="8">
        <v>3</v>
      </c>
      <c r="H172" s="8">
        <v>4</v>
      </c>
      <c r="I172" s="8">
        <v>5</v>
      </c>
      <c r="J172" s="13" t="s">
        <v>170</v>
      </c>
      <c r="K172" s="16" t="s">
        <v>10</v>
      </c>
    </row>
    <row r="173" spans="2:12" x14ac:dyDescent="0.2">
      <c r="B173" t="s">
        <v>96</v>
      </c>
      <c r="C173" s="40">
        <v>650</v>
      </c>
      <c r="D173" t="s">
        <v>403</v>
      </c>
      <c r="E173" s="8">
        <v>1</v>
      </c>
      <c r="F173" s="8">
        <v>2</v>
      </c>
      <c r="G173" s="8"/>
      <c r="H173" s="8"/>
      <c r="I173" s="8"/>
      <c r="J173" s="13"/>
      <c r="K173" s="16" t="s">
        <v>10</v>
      </c>
    </row>
    <row r="174" spans="2:12" x14ac:dyDescent="0.2">
      <c r="B174" s="13" t="s">
        <v>404</v>
      </c>
      <c r="C174" s="40">
        <v>384</v>
      </c>
      <c r="D174" t="s">
        <v>405</v>
      </c>
      <c r="E174" s="8"/>
      <c r="F174" s="8"/>
      <c r="G174" s="8"/>
      <c r="H174" s="8"/>
      <c r="I174" s="8"/>
      <c r="J174" s="13"/>
    </row>
    <row r="175" spans="2:12" x14ac:dyDescent="0.2">
      <c r="C175" s="40"/>
      <c r="E175" s="8"/>
      <c r="F175" s="8"/>
      <c r="G175" s="8"/>
      <c r="H175" s="8"/>
      <c r="I175" s="8"/>
      <c r="J175" s="13"/>
    </row>
    <row r="176" spans="2:12" x14ac:dyDescent="0.2">
      <c r="C176" s="40"/>
      <c r="D176" s="5"/>
      <c r="E176" s="8"/>
      <c r="F176" s="8"/>
      <c r="G176" s="8"/>
      <c r="H176" s="8"/>
      <c r="I176" s="8"/>
      <c r="J176" s="13"/>
    </row>
    <row r="177" spans="2:10" x14ac:dyDescent="0.2">
      <c r="C177" s="40"/>
      <c r="E177" s="8"/>
      <c r="F177" s="8"/>
      <c r="G177" s="8"/>
      <c r="H177" s="8"/>
      <c r="I177" s="8"/>
      <c r="J177" s="13"/>
    </row>
    <row r="178" spans="2:10" x14ac:dyDescent="0.2">
      <c r="C178" s="40"/>
      <c r="E178" s="8"/>
      <c r="F178" s="8"/>
      <c r="G178" s="8"/>
      <c r="H178" s="8"/>
      <c r="I178" s="8"/>
      <c r="J178" s="13"/>
    </row>
    <row r="179" spans="2:10" x14ac:dyDescent="0.2">
      <c r="C179" s="40"/>
      <c r="G179" s="2"/>
      <c r="I179" s="2"/>
      <c r="J179" s="13"/>
    </row>
    <row r="180" spans="2:10" x14ac:dyDescent="0.2">
      <c r="C180" s="40"/>
      <c r="G180" s="2"/>
      <c r="I180" s="2"/>
      <c r="J180" s="13"/>
    </row>
    <row r="181" spans="2:10" x14ac:dyDescent="0.2">
      <c r="C181" s="40"/>
      <c r="G181" s="2"/>
      <c r="I181" s="2"/>
      <c r="J181" s="13"/>
    </row>
    <row r="182" spans="2:10" x14ac:dyDescent="0.2">
      <c r="C182" s="40"/>
      <c r="E182" s="8"/>
      <c r="F182" s="8"/>
      <c r="G182" s="8"/>
      <c r="H182" s="8"/>
      <c r="I182" s="8"/>
      <c r="J182" s="13"/>
    </row>
    <row r="183" spans="2:10" x14ac:dyDescent="0.2">
      <c r="C183" s="40"/>
      <c r="E183" s="8"/>
      <c r="F183" s="8"/>
      <c r="G183" s="8"/>
      <c r="H183" s="8"/>
      <c r="I183" s="8"/>
      <c r="J183" s="13"/>
    </row>
    <row r="184" spans="2:10" x14ac:dyDescent="0.2">
      <c r="C184" s="40"/>
      <c r="E184" s="8"/>
      <c r="F184" s="8"/>
      <c r="G184" s="8"/>
      <c r="H184" s="8"/>
      <c r="I184" s="8"/>
      <c r="J184" s="13"/>
    </row>
    <row r="185" spans="2:10" x14ac:dyDescent="0.2">
      <c r="C185" s="40"/>
      <c r="E185" s="8"/>
      <c r="F185" s="8"/>
      <c r="G185" s="8"/>
      <c r="H185" s="8"/>
      <c r="I185" s="8"/>
      <c r="J185" s="13"/>
    </row>
    <row r="186" spans="2:10" x14ac:dyDescent="0.2">
      <c r="C186" s="40"/>
      <c r="E186" s="8"/>
      <c r="F186" s="8"/>
      <c r="G186" s="7"/>
      <c r="H186" s="8"/>
      <c r="I186" s="8"/>
      <c r="J186" s="13"/>
    </row>
    <row r="187" spans="2:10" x14ac:dyDescent="0.2">
      <c r="B187" s="45"/>
      <c r="J187" s="13"/>
    </row>
    <row r="188" spans="2:10" x14ac:dyDescent="0.2">
      <c r="B188" s="46"/>
      <c r="J188" s="13"/>
    </row>
    <row r="189" spans="2:10" x14ac:dyDescent="0.2">
      <c r="B189" s="45"/>
      <c r="J189" s="13"/>
    </row>
    <row r="190" spans="2:10" x14ac:dyDescent="0.2">
      <c r="B190" s="45"/>
      <c r="J190" s="13"/>
    </row>
    <row r="191" spans="2:10" x14ac:dyDescent="0.2">
      <c r="B191" s="45"/>
      <c r="J191" s="13"/>
    </row>
    <row r="192" spans="2:10" x14ac:dyDescent="0.2">
      <c r="B192" s="45"/>
      <c r="J192" s="13"/>
    </row>
    <row r="193" spans="2:10" x14ac:dyDescent="0.2">
      <c r="B193" s="45"/>
      <c r="J193" s="13"/>
    </row>
    <row r="194" spans="2:10" x14ac:dyDescent="0.2">
      <c r="B194" s="45"/>
      <c r="J194" s="13"/>
    </row>
    <row r="195" spans="2:10" x14ac:dyDescent="0.2">
      <c r="J195" s="13"/>
    </row>
    <row r="196" spans="2:10" x14ac:dyDescent="0.2">
      <c r="J196" s="13"/>
    </row>
    <row r="197" spans="2:10" x14ac:dyDescent="0.2">
      <c r="J197" s="13"/>
    </row>
    <row r="198" spans="2:10" x14ac:dyDescent="0.2">
      <c r="J198" s="13"/>
    </row>
    <row r="199" spans="2:10" x14ac:dyDescent="0.2">
      <c r="J199" s="13"/>
    </row>
    <row r="200" spans="2:10" x14ac:dyDescent="0.2">
      <c r="J200" s="13"/>
    </row>
    <row r="201" spans="2:10" x14ac:dyDescent="0.2">
      <c r="J201" s="13"/>
    </row>
    <row r="202" spans="2:10" x14ac:dyDescent="0.2">
      <c r="J202" s="13"/>
    </row>
    <row r="203" spans="2:10" x14ac:dyDescent="0.2">
      <c r="B203" s="18"/>
      <c r="C203" s="41"/>
      <c r="E203" s="18"/>
      <c r="F203" s="18"/>
      <c r="G203" s="18"/>
      <c r="H203" s="18"/>
      <c r="I203" s="18"/>
      <c r="J203" s="13" t="s">
        <v>170</v>
      </c>
    </row>
    <row r="204" spans="2:10" x14ac:dyDescent="0.2">
      <c r="B204" t="s">
        <v>17</v>
      </c>
    </row>
    <row r="205" spans="2:10" x14ac:dyDescent="0.2">
      <c r="B205" t="s">
        <v>18</v>
      </c>
    </row>
    <row r="208" spans="2:10" x14ac:dyDescent="0.2">
      <c r="B208" s="42" t="s">
        <v>209</v>
      </c>
    </row>
    <row r="209" spans="2:12" s="13" customFormat="1" x14ac:dyDescent="0.2">
      <c r="C209" s="17"/>
      <c r="K209" s="17"/>
    </row>
    <row r="210" spans="2:12" s="13" customFormat="1" x14ac:dyDescent="0.2">
      <c r="B210" s="13" t="s">
        <v>125</v>
      </c>
      <c r="C210" s="33" t="s">
        <v>12</v>
      </c>
      <c r="D210" s="13" t="s">
        <v>139</v>
      </c>
      <c r="E210" s="36">
        <v>1</v>
      </c>
      <c r="F210" s="36">
        <v>2</v>
      </c>
      <c r="G210" s="37"/>
      <c r="J210" s="13" t="s">
        <v>170</v>
      </c>
      <c r="K210" s="17" t="s">
        <v>10</v>
      </c>
      <c r="L210" s="34" t="s">
        <v>170</v>
      </c>
    </row>
    <row r="211" spans="2:12" s="13" customFormat="1" x14ac:dyDescent="0.2">
      <c r="B211" s="13" t="s">
        <v>48</v>
      </c>
      <c r="C211" s="33">
        <v>349</v>
      </c>
      <c r="D211" s="13" t="s">
        <v>211</v>
      </c>
      <c r="E211" s="13">
        <v>1</v>
      </c>
      <c r="F211" s="13">
        <v>2</v>
      </c>
      <c r="G211" s="35">
        <v>3</v>
      </c>
      <c r="H211" s="13">
        <v>4</v>
      </c>
      <c r="I211" s="35">
        <v>5</v>
      </c>
      <c r="J211" s="13" t="s">
        <v>170</v>
      </c>
      <c r="K211" s="17" t="s">
        <v>11</v>
      </c>
    </row>
    <row r="212" spans="2:12" s="13" customFormat="1" x14ac:dyDescent="0.2">
      <c r="B212" s="13" t="s">
        <v>56</v>
      </c>
      <c r="C212" s="33">
        <v>451</v>
      </c>
      <c r="D212" s="13" t="s">
        <v>100</v>
      </c>
      <c r="E212" s="13">
        <v>1</v>
      </c>
      <c r="F212" s="13">
        <v>2</v>
      </c>
      <c r="G212" s="35">
        <v>3</v>
      </c>
      <c r="H212" s="13">
        <v>4</v>
      </c>
      <c r="I212" s="35">
        <v>5</v>
      </c>
      <c r="J212" s="13" t="s">
        <v>170</v>
      </c>
      <c r="K212" s="17" t="s">
        <v>10</v>
      </c>
      <c r="L212" s="32"/>
    </row>
    <row r="213" spans="2:12" s="13" customFormat="1" x14ac:dyDescent="0.2">
      <c r="B213" s="13" t="s">
        <v>183</v>
      </c>
      <c r="C213" s="33">
        <v>400</v>
      </c>
      <c r="D213" s="13" t="s">
        <v>198</v>
      </c>
      <c r="E213" s="13">
        <v>1</v>
      </c>
      <c r="F213" s="13">
        <v>2</v>
      </c>
      <c r="G213" s="35">
        <v>3</v>
      </c>
      <c r="H213" s="13">
        <v>4</v>
      </c>
      <c r="I213" s="35">
        <v>5</v>
      </c>
      <c r="J213" s="13" t="s">
        <v>170</v>
      </c>
      <c r="K213" s="17" t="s">
        <v>9</v>
      </c>
      <c r="L213" s="34"/>
    </row>
    <row r="214" spans="2:12" s="13" customFormat="1" x14ac:dyDescent="0.2">
      <c r="B214" s="13" t="s">
        <v>184</v>
      </c>
      <c r="C214" s="33">
        <v>404</v>
      </c>
      <c r="D214" s="13" t="s">
        <v>14</v>
      </c>
      <c r="E214" s="13">
        <v>1</v>
      </c>
      <c r="F214" s="13">
        <v>2</v>
      </c>
      <c r="G214" s="35">
        <v>3</v>
      </c>
      <c r="H214" s="13">
        <v>4</v>
      </c>
      <c r="I214" s="35">
        <v>5</v>
      </c>
      <c r="J214" s="13" t="s">
        <v>170</v>
      </c>
      <c r="K214" s="17" t="s">
        <v>9</v>
      </c>
      <c r="L214" s="27"/>
    </row>
    <row r="215" spans="2:12" s="13" customFormat="1" x14ac:dyDescent="0.2">
      <c r="B215" s="13" t="s">
        <v>57</v>
      </c>
      <c r="C215" s="33">
        <v>456</v>
      </c>
      <c r="D215" s="13" t="s">
        <v>208</v>
      </c>
      <c r="E215" s="13">
        <v>1</v>
      </c>
      <c r="F215" s="13">
        <v>2</v>
      </c>
      <c r="G215" s="35">
        <v>3</v>
      </c>
      <c r="H215" s="13">
        <v>4</v>
      </c>
      <c r="I215" s="35">
        <v>5</v>
      </c>
      <c r="J215" s="13" t="s">
        <v>170</v>
      </c>
      <c r="K215" s="17" t="s">
        <v>9</v>
      </c>
    </row>
    <row r="216" spans="2:12" s="13" customFormat="1" x14ac:dyDescent="0.2">
      <c r="B216" s="13" t="s">
        <v>159</v>
      </c>
      <c r="C216" s="33">
        <v>532</v>
      </c>
      <c r="D216" s="13" t="s">
        <v>6</v>
      </c>
      <c r="E216" s="36">
        <v>1</v>
      </c>
      <c r="F216" s="37"/>
      <c r="G216" s="36">
        <v>3</v>
      </c>
      <c r="H216" s="37"/>
      <c r="I216" s="36">
        <v>5</v>
      </c>
      <c r="J216" s="13" t="s">
        <v>170</v>
      </c>
      <c r="K216" s="17" t="s">
        <v>11</v>
      </c>
    </row>
    <row r="217" spans="2:12" s="13" customFormat="1" x14ac:dyDescent="0.2">
      <c r="B217" s="13" t="s">
        <v>58</v>
      </c>
      <c r="C217" s="33">
        <v>454</v>
      </c>
      <c r="D217" s="13" t="s">
        <v>19</v>
      </c>
      <c r="E217" s="36">
        <v>1</v>
      </c>
      <c r="F217" s="36">
        <v>2</v>
      </c>
      <c r="G217" s="37"/>
      <c r="H217" s="38"/>
      <c r="I217" s="37"/>
      <c r="J217" s="13" t="s">
        <v>170</v>
      </c>
      <c r="K217" s="17" t="s">
        <v>10</v>
      </c>
      <c r="L217" s="32"/>
    </row>
    <row r="218" spans="2:12" s="13" customFormat="1" x14ac:dyDescent="0.2">
      <c r="B218" s="13" t="s">
        <v>82</v>
      </c>
      <c r="C218" s="33">
        <v>312</v>
      </c>
      <c r="D218" s="13" t="s">
        <v>43</v>
      </c>
      <c r="E218" s="13">
        <v>1</v>
      </c>
      <c r="F218" s="36">
        <v>2</v>
      </c>
      <c r="G218" s="37"/>
      <c r="H218" s="37"/>
      <c r="I218" s="38"/>
      <c r="J218" s="13" t="s">
        <v>170</v>
      </c>
      <c r="K218" s="17" t="s">
        <v>11</v>
      </c>
    </row>
    <row r="219" spans="2:12" s="13" customFormat="1" x14ac:dyDescent="0.2">
      <c r="C219" s="17"/>
      <c r="K219" s="17"/>
    </row>
  </sheetData>
  <phoneticPr fontId="19" type="noConversion"/>
  <dataValidations count="1">
    <dataValidation type="list" allowBlank="1" showInputMessage="1" showErrorMessage="1" sqref="B6" xr:uid="{00000000-0002-0000-0900-000000000000}">
      <formula1>$B$11:$B$202</formula1>
    </dataValidation>
  </dataValidations>
  <pageMargins left="0.75" right="0.75" top="1" bottom="1" header="0.5" footer="0.5"/>
  <pageSetup scale="5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1">
    <tabColor theme="3" tint="0.79998168889431442"/>
  </sheetPr>
  <dimension ref="A1:N242"/>
  <sheetViews>
    <sheetView showGridLines="0" tabSelected="1" zoomScaleNormal="100" workbookViewId="0"/>
  </sheetViews>
  <sheetFormatPr defaultColWidth="9.83203125" defaultRowHeight="12.75" x14ac:dyDescent="0.2"/>
  <cols>
    <col min="1" max="1" width="5" style="94" customWidth="1"/>
    <col min="2" max="2" width="4.33203125" style="94" customWidth="1"/>
    <col min="3" max="3" width="5.1640625" style="94" customWidth="1"/>
    <col min="4" max="4" width="6.83203125" style="94" customWidth="1"/>
    <col min="5" max="5" width="60.5" style="94" customWidth="1"/>
    <col min="6" max="6" width="13.33203125" style="94" customWidth="1"/>
    <col min="7" max="7" width="10.83203125" style="94" customWidth="1"/>
    <col min="8" max="8" width="4.5" style="94" customWidth="1"/>
    <col min="9" max="9" width="4.83203125" style="94" customWidth="1"/>
    <col min="10" max="16384" width="9.83203125" style="94"/>
  </cols>
  <sheetData>
    <row r="1" spans="2:14" ht="13.5" thickBot="1" x14ac:dyDescent="0.25"/>
    <row r="2" spans="2:14" ht="13.5" thickTop="1" x14ac:dyDescent="0.2">
      <c r="B2" s="222" t="s">
        <v>147</v>
      </c>
      <c r="C2" s="203"/>
      <c r="D2" s="203"/>
      <c r="E2" s="203"/>
      <c r="F2" s="204"/>
      <c r="G2" s="59"/>
      <c r="H2" s="205"/>
    </row>
    <row r="3" spans="2:14" ht="13.5" x14ac:dyDescent="0.25">
      <c r="B3" s="206"/>
      <c r="C3" s="100"/>
      <c r="D3" s="100"/>
      <c r="E3" s="44" t="s">
        <v>794</v>
      </c>
      <c r="F3" s="100"/>
      <c r="H3" s="60"/>
    </row>
    <row r="4" spans="2:14" x14ac:dyDescent="0.2">
      <c r="B4" s="206"/>
      <c r="C4" s="100"/>
      <c r="D4" s="100"/>
      <c r="E4" s="100"/>
      <c r="F4" s="100"/>
      <c r="G4" s="223"/>
      <c r="H4" s="207"/>
    </row>
    <row r="5" spans="2:14" ht="13.5" x14ac:dyDescent="0.25">
      <c r="B5" s="206"/>
      <c r="C5" s="61" t="s">
        <v>171</v>
      </c>
      <c r="D5" s="62"/>
      <c r="E5" s="84"/>
      <c r="F5" s="224" t="s">
        <v>15</v>
      </c>
      <c r="G5" s="63" t="s">
        <v>7</v>
      </c>
      <c r="H5" s="207"/>
    </row>
    <row r="6" spans="2:14" ht="13.5" x14ac:dyDescent="0.25">
      <c r="B6" s="206"/>
      <c r="C6" s="64"/>
      <c r="D6" s="64"/>
      <c r="E6" s="100"/>
      <c r="F6" s="65" t="s">
        <v>432</v>
      </c>
      <c r="G6" s="78"/>
      <c r="H6" s="207"/>
      <c r="M6" s="225"/>
    </row>
    <row r="7" spans="2:14" ht="13.5" x14ac:dyDescent="0.25">
      <c r="B7" s="206"/>
      <c r="C7" s="61" t="s">
        <v>146</v>
      </c>
      <c r="D7" s="62"/>
      <c r="E7" s="85"/>
      <c r="F7" s="65" t="s">
        <v>433</v>
      </c>
      <c r="G7" s="76"/>
      <c r="H7" s="207"/>
      <c r="M7" s="225"/>
    </row>
    <row r="8" spans="2:14" ht="13.5" x14ac:dyDescent="0.25">
      <c r="B8" s="206"/>
      <c r="C8" s="61" t="s">
        <v>172</v>
      </c>
      <c r="D8" s="62"/>
      <c r="E8" s="86"/>
      <c r="F8" s="65" t="s">
        <v>434</v>
      </c>
      <c r="G8" s="76"/>
      <c r="H8" s="207"/>
      <c r="M8" s="225"/>
    </row>
    <row r="9" spans="2:14" ht="13.5" x14ac:dyDescent="0.25">
      <c r="B9" s="206"/>
      <c r="C9" s="100"/>
      <c r="D9" s="64"/>
      <c r="E9" s="87"/>
      <c r="F9" s="65" t="s">
        <v>435</v>
      </c>
      <c r="G9" s="76"/>
      <c r="H9" s="207"/>
      <c r="M9" s="225"/>
      <c r="N9" s="65"/>
    </row>
    <row r="10" spans="2:14" ht="13.5" x14ac:dyDescent="0.25">
      <c r="B10" s="206"/>
      <c r="C10" s="64"/>
      <c r="D10" s="64"/>
      <c r="E10" s="100"/>
      <c r="F10" s="65" t="s">
        <v>436</v>
      </c>
      <c r="G10" s="76"/>
      <c r="H10" s="207"/>
      <c r="M10" s="225"/>
      <c r="N10" s="65"/>
    </row>
    <row r="11" spans="2:14" ht="13.5" x14ac:dyDescent="0.25">
      <c r="B11" s="206"/>
      <c r="C11" s="61" t="s">
        <v>464</v>
      </c>
      <c r="E11" s="98"/>
      <c r="F11" s="65" t="s">
        <v>437</v>
      </c>
      <c r="G11" s="76"/>
      <c r="H11" s="207"/>
      <c r="M11" s="225"/>
      <c r="N11" s="65"/>
    </row>
    <row r="12" spans="2:14" ht="13.5" x14ac:dyDescent="0.25">
      <c r="B12" s="206"/>
      <c r="C12" s="100"/>
      <c r="D12" s="62"/>
      <c r="E12" s="100"/>
      <c r="F12" s="65" t="s">
        <v>438</v>
      </c>
      <c r="G12" s="76"/>
      <c r="H12" s="207"/>
      <c r="M12" s="225"/>
      <c r="N12" s="65"/>
    </row>
    <row r="13" spans="2:14" ht="13.5" x14ac:dyDescent="0.25">
      <c r="B13" s="206"/>
      <c r="C13" s="66"/>
      <c r="D13" s="64"/>
      <c r="E13" s="100"/>
      <c r="F13" s="65" t="s">
        <v>439</v>
      </c>
      <c r="G13" s="76"/>
      <c r="H13" s="207"/>
      <c r="M13" s="225"/>
      <c r="N13" s="65"/>
    </row>
    <row r="14" spans="2:14" ht="13.5" x14ac:dyDescent="0.25">
      <c r="B14" s="206"/>
      <c r="C14" s="66"/>
      <c r="D14" s="67"/>
      <c r="E14" s="100"/>
      <c r="F14" s="65" t="s">
        <v>440</v>
      </c>
      <c r="G14" s="76"/>
      <c r="H14" s="207"/>
      <c r="M14" s="225"/>
      <c r="N14" s="65"/>
    </row>
    <row r="15" spans="2:14" ht="13.5" x14ac:dyDescent="0.25">
      <c r="B15" s="206"/>
      <c r="C15" s="224" t="s">
        <v>15</v>
      </c>
      <c r="D15" s="100"/>
      <c r="E15" s="208"/>
      <c r="F15" s="65" t="s">
        <v>441</v>
      </c>
      <c r="G15" s="77"/>
      <c r="H15" s="207"/>
      <c r="M15" s="225"/>
      <c r="N15" s="65"/>
    </row>
    <row r="16" spans="2:14" x14ac:dyDescent="0.2">
      <c r="B16" s="206"/>
      <c r="C16" s="29" t="s">
        <v>207</v>
      </c>
      <c r="D16" s="209"/>
      <c r="E16" s="209"/>
      <c r="F16" s="100"/>
      <c r="G16" s="100"/>
      <c r="H16" s="207"/>
      <c r="N16" s="65"/>
    </row>
    <row r="17" spans="2:14" x14ac:dyDescent="0.2">
      <c r="B17" s="210"/>
      <c r="C17" s="100"/>
      <c r="D17" s="100"/>
      <c r="E17" s="100"/>
      <c r="F17" s="226" t="s">
        <v>15</v>
      </c>
      <c r="G17" s="50" t="s">
        <v>203</v>
      </c>
      <c r="H17" s="207"/>
      <c r="N17" s="65"/>
    </row>
    <row r="18" spans="2:14" x14ac:dyDescent="0.2">
      <c r="B18" s="68"/>
      <c r="C18" s="100"/>
      <c r="D18" s="211"/>
      <c r="E18" s="209"/>
      <c r="F18" s="100"/>
      <c r="G18" s="50" t="s">
        <v>204</v>
      </c>
      <c r="H18" s="207"/>
      <c r="N18" s="65"/>
    </row>
    <row r="19" spans="2:14" ht="13.5" x14ac:dyDescent="0.25">
      <c r="B19" s="212"/>
      <c r="C19" s="227"/>
      <c r="D19" s="228" t="s">
        <v>572</v>
      </c>
      <c r="E19" s="101"/>
      <c r="F19" s="213" t="s">
        <v>170</v>
      </c>
      <c r="G19" s="74"/>
      <c r="H19" s="95">
        <v>1</v>
      </c>
    </row>
    <row r="20" spans="2:14" ht="13.5" x14ac:dyDescent="0.25">
      <c r="B20" s="212"/>
      <c r="C20" s="211"/>
      <c r="D20" s="228" t="s">
        <v>470</v>
      </c>
      <c r="E20" s="102"/>
      <c r="F20" s="214" t="s">
        <v>170</v>
      </c>
      <c r="G20" s="75"/>
      <c r="H20" s="95">
        <f>H19+1</f>
        <v>2</v>
      </c>
    </row>
    <row r="21" spans="2:14" ht="13.5" x14ac:dyDescent="0.25">
      <c r="B21" s="212"/>
      <c r="C21" s="211"/>
      <c r="D21" s="228" t="s">
        <v>472</v>
      </c>
      <c r="E21" s="102"/>
      <c r="F21" s="214" t="s">
        <v>170</v>
      </c>
      <c r="G21" s="75"/>
      <c r="H21" s="95">
        <f t="shared" ref="H21:H84" si="0">H20+1</f>
        <v>3</v>
      </c>
    </row>
    <row r="22" spans="2:14" ht="13.5" x14ac:dyDescent="0.25">
      <c r="B22" s="212"/>
      <c r="C22" s="211"/>
      <c r="D22" s="228" t="s">
        <v>573</v>
      </c>
      <c r="E22" s="102"/>
      <c r="F22" s="214" t="s">
        <v>170</v>
      </c>
      <c r="G22" s="75"/>
      <c r="H22" s="95">
        <f t="shared" si="0"/>
        <v>4</v>
      </c>
    </row>
    <row r="23" spans="2:14" ht="13.5" x14ac:dyDescent="0.25">
      <c r="B23" s="212"/>
      <c r="C23" s="211"/>
      <c r="D23" s="228" t="s">
        <v>574</v>
      </c>
      <c r="E23" s="102"/>
      <c r="F23" s="214" t="s">
        <v>170</v>
      </c>
      <c r="G23" s="75"/>
      <c r="H23" s="95">
        <f t="shared" si="0"/>
        <v>5</v>
      </c>
    </row>
    <row r="24" spans="2:14" ht="13.5" x14ac:dyDescent="0.25">
      <c r="B24" s="212"/>
      <c r="C24" s="211"/>
      <c r="D24" s="228" t="s">
        <v>501</v>
      </c>
      <c r="E24" s="102"/>
      <c r="F24" s="214" t="s">
        <v>170</v>
      </c>
      <c r="G24" s="75"/>
      <c r="H24" s="95">
        <f t="shared" si="0"/>
        <v>6</v>
      </c>
    </row>
    <row r="25" spans="2:14" ht="13.5" x14ac:dyDescent="0.25">
      <c r="B25" s="212"/>
      <c r="C25" s="211"/>
      <c r="D25" s="228" t="s">
        <v>502</v>
      </c>
      <c r="E25" s="102"/>
      <c r="F25" s="214" t="s">
        <v>170</v>
      </c>
      <c r="G25" s="75"/>
      <c r="H25" s="95">
        <f t="shared" si="0"/>
        <v>7</v>
      </c>
    </row>
    <row r="26" spans="2:14" ht="13.5" x14ac:dyDescent="0.25">
      <c r="B26" s="212"/>
      <c r="C26" s="211"/>
      <c r="D26" s="228" t="s">
        <v>575</v>
      </c>
      <c r="E26" s="102"/>
      <c r="F26" s="214" t="s">
        <v>170</v>
      </c>
      <c r="G26" s="75"/>
      <c r="H26" s="95">
        <f t="shared" si="0"/>
        <v>8</v>
      </c>
    </row>
    <row r="27" spans="2:14" ht="13.5" x14ac:dyDescent="0.25">
      <c r="B27" s="212"/>
      <c r="C27" s="209"/>
      <c r="D27" s="228" t="s">
        <v>576</v>
      </c>
      <c r="E27" s="102"/>
      <c r="F27" s="214" t="s">
        <v>170</v>
      </c>
      <c r="G27" s="75"/>
      <c r="H27" s="95">
        <f t="shared" si="0"/>
        <v>9</v>
      </c>
    </row>
    <row r="28" spans="2:14" ht="13.5" x14ac:dyDescent="0.25">
      <c r="B28" s="206"/>
      <c r="C28" s="69"/>
      <c r="D28" s="228" t="s">
        <v>577</v>
      </c>
      <c r="E28" s="102"/>
      <c r="F28" s="214" t="s">
        <v>170</v>
      </c>
      <c r="G28" s="75"/>
      <c r="H28" s="95">
        <f t="shared" si="0"/>
        <v>10</v>
      </c>
    </row>
    <row r="29" spans="2:14" ht="13.5" x14ac:dyDescent="0.25">
      <c r="B29" s="212"/>
      <c r="C29" s="209"/>
      <c r="D29" s="228" t="s">
        <v>578</v>
      </c>
      <c r="E29" s="102"/>
      <c r="F29" s="214" t="s">
        <v>170</v>
      </c>
      <c r="G29" s="76"/>
      <c r="H29" s="95">
        <f t="shared" si="0"/>
        <v>11</v>
      </c>
    </row>
    <row r="30" spans="2:14" ht="13.5" x14ac:dyDescent="0.25">
      <c r="B30" s="212"/>
      <c r="C30" s="209"/>
      <c r="D30" s="228" t="s">
        <v>579</v>
      </c>
      <c r="E30" s="102"/>
      <c r="F30" s="214" t="s">
        <v>170</v>
      </c>
      <c r="G30" s="76"/>
      <c r="H30" s="95">
        <f t="shared" si="0"/>
        <v>12</v>
      </c>
    </row>
    <row r="31" spans="2:14" ht="13.5" x14ac:dyDescent="0.25">
      <c r="B31" s="212"/>
      <c r="C31" s="100"/>
      <c r="D31" s="228" t="s">
        <v>580</v>
      </c>
      <c r="E31" s="102"/>
      <c r="F31" s="102" t="s">
        <v>170</v>
      </c>
      <c r="G31" s="76"/>
      <c r="H31" s="95">
        <f t="shared" si="0"/>
        <v>13</v>
      </c>
    </row>
    <row r="32" spans="2:14" ht="13.5" x14ac:dyDescent="0.25">
      <c r="B32" s="212"/>
      <c r="C32" s="215"/>
      <c r="D32" s="228" t="s">
        <v>480</v>
      </c>
      <c r="E32" s="102"/>
      <c r="F32" s="102" t="s">
        <v>170</v>
      </c>
      <c r="G32" s="76"/>
      <c r="H32" s="95">
        <f t="shared" si="0"/>
        <v>14</v>
      </c>
    </row>
    <row r="33" spans="2:8" ht="13.5" x14ac:dyDescent="0.25">
      <c r="B33" s="212"/>
      <c r="C33" s="100"/>
      <c r="D33" s="228" t="s">
        <v>503</v>
      </c>
      <c r="E33" s="102"/>
      <c r="F33" s="102" t="s">
        <v>170</v>
      </c>
      <c r="G33" s="76"/>
      <c r="H33" s="95">
        <f t="shared" si="0"/>
        <v>15</v>
      </c>
    </row>
    <row r="34" spans="2:8" ht="13.5" x14ac:dyDescent="0.25">
      <c r="B34" s="206"/>
      <c r="C34" s="69"/>
      <c r="D34" s="228" t="s">
        <v>581</v>
      </c>
      <c r="E34" s="102"/>
      <c r="F34" s="102" t="s">
        <v>170</v>
      </c>
      <c r="G34" s="76"/>
      <c r="H34" s="95">
        <f t="shared" si="0"/>
        <v>16</v>
      </c>
    </row>
    <row r="35" spans="2:8" ht="13.5" x14ac:dyDescent="0.25">
      <c r="B35" s="212"/>
      <c r="C35" s="100"/>
      <c r="D35" s="228" t="s">
        <v>582</v>
      </c>
      <c r="E35" s="102"/>
      <c r="F35" s="102" t="s">
        <v>170</v>
      </c>
      <c r="G35" s="76"/>
      <c r="H35" s="95">
        <f t="shared" si="0"/>
        <v>17</v>
      </c>
    </row>
    <row r="36" spans="2:8" ht="13.5" x14ac:dyDescent="0.25">
      <c r="B36" s="212"/>
      <c r="C36" s="100"/>
      <c r="D36" s="228" t="s">
        <v>583</v>
      </c>
      <c r="E36" s="102"/>
      <c r="F36" s="102" t="s">
        <v>170</v>
      </c>
      <c r="G36" s="76"/>
      <c r="H36" s="95">
        <f t="shared" si="0"/>
        <v>18</v>
      </c>
    </row>
    <row r="37" spans="2:8" ht="13.5" x14ac:dyDescent="0.25">
      <c r="B37" s="212"/>
      <c r="C37" s="100"/>
      <c r="D37" s="228" t="s">
        <v>584</v>
      </c>
      <c r="E37" s="102"/>
      <c r="F37" s="102" t="s">
        <v>170</v>
      </c>
      <c r="G37" s="76"/>
      <c r="H37" s="95">
        <f t="shared" si="0"/>
        <v>19</v>
      </c>
    </row>
    <row r="38" spans="2:8" ht="13.5" x14ac:dyDescent="0.25">
      <c r="B38" s="212"/>
      <c r="C38" s="100"/>
      <c r="D38" s="228" t="s">
        <v>585</v>
      </c>
      <c r="E38" s="102"/>
      <c r="F38" s="102" t="s">
        <v>170</v>
      </c>
      <c r="G38" s="76"/>
      <c r="H38" s="95">
        <f t="shared" si="0"/>
        <v>20</v>
      </c>
    </row>
    <row r="39" spans="2:8" ht="13.5" x14ac:dyDescent="0.25">
      <c r="B39" s="212"/>
      <c r="C39" s="100"/>
      <c r="D39" s="228" t="s">
        <v>586</v>
      </c>
      <c r="E39" s="102"/>
      <c r="F39" s="102" t="s">
        <v>170</v>
      </c>
      <c r="G39" s="76"/>
      <c r="H39" s="95">
        <f t="shared" si="0"/>
        <v>21</v>
      </c>
    </row>
    <row r="40" spans="2:8" ht="13.5" x14ac:dyDescent="0.25">
      <c r="B40" s="212"/>
      <c r="C40" s="100"/>
      <c r="D40" s="228" t="s">
        <v>587</v>
      </c>
      <c r="E40" s="102"/>
      <c r="F40" s="102" t="s">
        <v>170</v>
      </c>
      <c r="G40" s="76"/>
      <c r="H40" s="95">
        <f t="shared" si="0"/>
        <v>22</v>
      </c>
    </row>
    <row r="41" spans="2:8" ht="13.5" x14ac:dyDescent="0.25">
      <c r="B41" s="212"/>
      <c r="C41" s="100"/>
      <c r="D41" s="228" t="s">
        <v>588</v>
      </c>
      <c r="E41" s="102"/>
      <c r="F41" s="102" t="s">
        <v>170</v>
      </c>
      <c r="G41" s="76"/>
      <c r="H41" s="95">
        <f t="shared" si="0"/>
        <v>23</v>
      </c>
    </row>
    <row r="42" spans="2:8" ht="13.5" x14ac:dyDescent="0.25">
      <c r="B42" s="212"/>
      <c r="C42" s="100"/>
      <c r="D42" s="228" t="s">
        <v>589</v>
      </c>
      <c r="E42" s="102"/>
      <c r="F42" s="102" t="s">
        <v>170</v>
      </c>
      <c r="G42" s="76"/>
      <c r="H42" s="95">
        <f t="shared" si="0"/>
        <v>24</v>
      </c>
    </row>
    <row r="43" spans="2:8" ht="13.5" x14ac:dyDescent="0.25">
      <c r="B43" s="206"/>
      <c r="C43" s="100"/>
      <c r="D43" s="228" t="s">
        <v>590</v>
      </c>
      <c r="E43" s="102"/>
      <c r="F43" s="102" t="s">
        <v>170</v>
      </c>
      <c r="G43" s="76"/>
      <c r="H43" s="95">
        <f t="shared" si="0"/>
        <v>25</v>
      </c>
    </row>
    <row r="44" spans="2:8" ht="13.5" x14ac:dyDescent="0.25">
      <c r="B44" s="70"/>
      <c r="C44" s="100"/>
      <c r="D44" s="228" t="s">
        <v>591</v>
      </c>
      <c r="E44" s="102"/>
      <c r="F44" s="102" t="s">
        <v>170</v>
      </c>
      <c r="G44" s="76"/>
      <c r="H44" s="95">
        <f t="shared" si="0"/>
        <v>26</v>
      </c>
    </row>
    <row r="45" spans="2:8" ht="13.5" x14ac:dyDescent="0.25">
      <c r="B45" s="71"/>
      <c r="C45" s="69"/>
      <c r="D45" s="228" t="s">
        <v>592</v>
      </c>
      <c r="E45" s="102"/>
      <c r="F45" s="102" t="s">
        <v>170</v>
      </c>
      <c r="G45" s="76"/>
      <c r="H45" s="95">
        <f t="shared" si="0"/>
        <v>27</v>
      </c>
    </row>
    <row r="46" spans="2:8" ht="13.5" x14ac:dyDescent="0.25">
      <c r="B46" s="212"/>
      <c r="C46" s="215"/>
      <c r="D46" s="228" t="s">
        <v>593</v>
      </c>
      <c r="E46" s="102"/>
      <c r="F46" s="102" t="s">
        <v>170</v>
      </c>
      <c r="G46" s="76"/>
      <c r="H46" s="95">
        <f t="shared" si="0"/>
        <v>28</v>
      </c>
    </row>
    <row r="47" spans="2:8" ht="13.5" x14ac:dyDescent="0.25">
      <c r="B47" s="212"/>
      <c r="C47" s="100"/>
      <c r="D47" s="228" t="s">
        <v>594</v>
      </c>
      <c r="E47" s="102"/>
      <c r="F47" s="102" t="s">
        <v>170</v>
      </c>
      <c r="G47" s="76"/>
      <c r="H47" s="95">
        <f t="shared" si="0"/>
        <v>29</v>
      </c>
    </row>
    <row r="48" spans="2:8" ht="13.5" x14ac:dyDescent="0.25">
      <c r="B48" s="212"/>
      <c r="C48" s="100"/>
      <c r="D48" s="228" t="s">
        <v>595</v>
      </c>
      <c r="E48" s="102"/>
      <c r="F48" s="102" t="s">
        <v>170</v>
      </c>
      <c r="G48" s="76"/>
      <c r="H48" s="95">
        <f t="shared" si="0"/>
        <v>30</v>
      </c>
    </row>
    <row r="49" spans="2:8" ht="13.5" x14ac:dyDescent="0.25">
      <c r="B49" s="212"/>
      <c r="C49" s="100"/>
      <c r="D49" s="228" t="s">
        <v>489</v>
      </c>
      <c r="E49" s="102"/>
      <c r="F49" s="102" t="s">
        <v>170</v>
      </c>
      <c r="G49" s="76"/>
      <c r="H49" s="95">
        <f t="shared" si="0"/>
        <v>31</v>
      </c>
    </row>
    <row r="50" spans="2:8" ht="13.5" x14ac:dyDescent="0.25">
      <c r="B50" s="212"/>
      <c r="C50" s="100"/>
      <c r="D50" s="228" t="s">
        <v>596</v>
      </c>
      <c r="E50" s="102"/>
      <c r="F50" s="102" t="s">
        <v>170</v>
      </c>
      <c r="G50" s="76"/>
      <c r="H50" s="95">
        <f t="shared" si="0"/>
        <v>32</v>
      </c>
    </row>
    <row r="51" spans="2:8" ht="13.5" x14ac:dyDescent="0.25">
      <c r="B51" s="212"/>
      <c r="C51" s="100"/>
      <c r="D51" s="228" t="s">
        <v>597</v>
      </c>
      <c r="E51" s="102"/>
      <c r="F51" s="102" t="s">
        <v>170</v>
      </c>
      <c r="G51" s="76"/>
      <c r="H51" s="95">
        <f t="shared" si="0"/>
        <v>33</v>
      </c>
    </row>
    <row r="52" spans="2:8" ht="13.5" x14ac:dyDescent="0.25">
      <c r="B52" s="212"/>
      <c r="C52" s="100"/>
      <c r="D52" s="228" t="s">
        <v>598</v>
      </c>
      <c r="E52" s="102"/>
      <c r="F52" s="102" t="s">
        <v>170</v>
      </c>
      <c r="G52" s="76"/>
      <c r="H52" s="95">
        <f t="shared" si="0"/>
        <v>34</v>
      </c>
    </row>
    <row r="53" spans="2:8" ht="13.5" x14ac:dyDescent="0.25">
      <c r="B53" s="212"/>
      <c r="C53" s="100"/>
      <c r="D53" s="228" t="s">
        <v>599</v>
      </c>
      <c r="E53" s="102"/>
      <c r="F53" s="102" t="s">
        <v>170</v>
      </c>
      <c r="G53" s="76"/>
      <c r="H53" s="95">
        <f t="shared" si="0"/>
        <v>35</v>
      </c>
    </row>
    <row r="54" spans="2:8" ht="13.5" x14ac:dyDescent="0.25">
      <c r="B54" s="212"/>
      <c r="C54" s="100"/>
      <c r="D54" s="228" t="s">
        <v>600</v>
      </c>
      <c r="E54" s="102"/>
      <c r="F54" s="102" t="s">
        <v>170</v>
      </c>
      <c r="G54" s="76"/>
      <c r="H54" s="95">
        <f t="shared" si="0"/>
        <v>36</v>
      </c>
    </row>
    <row r="55" spans="2:8" ht="13.5" x14ac:dyDescent="0.25">
      <c r="B55" s="212"/>
      <c r="C55" s="100"/>
      <c r="D55" s="228" t="s">
        <v>601</v>
      </c>
      <c r="E55" s="102"/>
      <c r="F55" s="102" t="s">
        <v>170</v>
      </c>
      <c r="G55" s="76"/>
      <c r="H55" s="95">
        <f t="shared" si="0"/>
        <v>37</v>
      </c>
    </row>
    <row r="56" spans="2:8" ht="13.5" x14ac:dyDescent="0.25">
      <c r="B56" s="212"/>
      <c r="C56" s="100"/>
      <c r="D56" s="228" t="s">
        <v>602</v>
      </c>
      <c r="E56" s="102"/>
      <c r="F56" s="102" t="s">
        <v>170</v>
      </c>
      <c r="G56" s="76"/>
      <c r="H56" s="95">
        <f t="shared" si="0"/>
        <v>38</v>
      </c>
    </row>
    <row r="57" spans="2:8" ht="13.5" x14ac:dyDescent="0.25">
      <c r="B57" s="212"/>
      <c r="C57" s="100"/>
      <c r="D57" s="228" t="s">
        <v>603</v>
      </c>
      <c r="E57" s="102"/>
      <c r="F57" s="102" t="s">
        <v>170</v>
      </c>
      <c r="G57" s="76"/>
      <c r="H57" s="95">
        <f t="shared" si="0"/>
        <v>39</v>
      </c>
    </row>
    <row r="58" spans="2:8" ht="13.5" x14ac:dyDescent="0.25">
      <c r="B58" s="206"/>
      <c r="C58" s="69"/>
      <c r="D58" s="228" t="s">
        <v>604</v>
      </c>
      <c r="E58" s="102"/>
      <c r="F58" s="102" t="s">
        <v>170</v>
      </c>
      <c r="G58" s="76"/>
      <c r="H58" s="95">
        <f t="shared" si="0"/>
        <v>40</v>
      </c>
    </row>
    <row r="59" spans="2:8" ht="13.5" x14ac:dyDescent="0.25">
      <c r="B59" s="212"/>
      <c r="C59" s="100"/>
      <c r="D59" s="228" t="s">
        <v>605</v>
      </c>
      <c r="E59" s="102"/>
      <c r="F59" s="102" t="s">
        <v>170</v>
      </c>
      <c r="G59" s="76"/>
      <c r="H59" s="95">
        <f t="shared" si="0"/>
        <v>41</v>
      </c>
    </row>
    <row r="60" spans="2:8" ht="13.5" x14ac:dyDescent="0.25">
      <c r="B60" s="212"/>
      <c r="C60" s="100"/>
      <c r="D60" s="228" t="s">
        <v>606</v>
      </c>
      <c r="E60" s="102"/>
      <c r="F60" s="102" t="s">
        <v>170</v>
      </c>
      <c r="G60" s="76"/>
      <c r="H60" s="95">
        <f t="shared" si="0"/>
        <v>42</v>
      </c>
    </row>
    <row r="61" spans="2:8" ht="13.5" x14ac:dyDescent="0.25">
      <c r="B61" s="212"/>
      <c r="C61" s="100"/>
      <c r="D61" s="228" t="s">
        <v>607</v>
      </c>
      <c r="E61" s="102"/>
      <c r="F61" s="102" t="s">
        <v>170</v>
      </c>
      <c r="G61" s="76"/>
      <c r="H61" s="95">
        <f t="shared" si="0"/>
        <v>43</v>
      </c>
    </row>
    <row r="62" spans="2:8" ht="13.5" x14ac:dyDescent="0.25">
      <c r="B62" s="212"/>
      <c r="C62" s="100"/>
      <c r="D62" s="228" t="s">
        <v>608</v>
      </c>
      <c r="E62" s="102"/>
      <c r="F62" s="102" t="s">
        <v>170</v>
      </c>
      <c r="G62" s="76"/>
      <c r="H62" s="95">
        <f t="shared" si="0"/>
        <v>44</v>
      </c>
    </row>
    <row r="63" spans="2:8" ht="13.5" x14ac:dyDescent="0.25">
      <c r="B63" s="212"/>
      <c r="C63" s="100"/>
      <c r="D63" s="228" t="s">
        <v>609</v>
      </c>
      <c r="E63" s="102"/>
      <c r="F63" s="102" t="s">
        <v>170</v>
      </c>
      <c r="G63" s="76"/>
      <c r="H63" s="95">
        <f t="shared" si="0"/>
        <v>45</v>
      </c>
    </row>
    <row r="64" spans="2:8" ht="13.5" x14ac:dyDescent="0.25">
      <c r="B64" s="212"/>
      <c r="C64" s="100"/>
      <c r="D64" s="228" t="s">
        <v>610</v>
      </c>
      <c r="E64" s="102"/>
      <c r="F64" s="102" t="s">
        <v>170</v>
      </c>
      <c r="G64" s="76"/>
      <c r="H64" s="95">
        <f t="shared" si="0"/>
        <v>46</v>
      </c>
    </row>
    <row r="65" spans="2:9" ht="13.5" x14ac:dyDescent="0.25">
      <c r="B65" s="212"/>
      <c r="C65" s="100"/>
      <c r="D65" s="229" t="s">
        <v>783</v>
      </c>
      <c r="E65" s="102"/>
      <c r="F65" s="102" t="s">
        <v>170</v>
      </c>
      <c r="G65" s="76"/>
      <c r="H65" s="95">
        <f t="shared" si="0"/>
        <v>47</v>
      </c>
    </row>
    <row r="66" spans="2:9" ht="13.5" x14ac:dyDescent="0.25">
      <c r="B66" s="212"/>
      <c r="C66" s="100"/>
      <c r="D66" s="216"/>
      <c r="E66" s="102"/>
      <c r="F66" s="102" t="s">
        <v>170</v>
      </c>
      <c r="G66" s="76"/>
      <c r="H66" s="95">
        <f t="shared" si="0"/>
        <v>48</v>
      </c>
    </row>
    <row r="67" spans="2:9" ht="13.5" x14ac:dyDescent="0.25">
      <c r="B67" s="212"/>
      <c r="C67" s="100"/>
      <c r="D67" s="216"/>
      <c r="E67" s="102"/>
      <c r="F67" s="102" t="s">
        <v>170</v>
      </c>
      <c r="G67" s="76"/>
      <c r="H67" s="95">
        <f t="shared" si="0"/>
        <v>49</v>
      </c>
    </row>
    <row r="68" spans="2:9" ht="13.5" x14ac:dyDescent="0.25">
      <c r="B68" s="212"/>
      <c r="C68" s="100"/>
      <c r="D68" s="216"/>
      <c r="E68" s="102"/>
      <c r="F68" s="102" t="s">
        <v>170</v>
      </c>
      <c r="G68" s="76"/>
      <c r="H68" s="95">
        <f t="shared" si="0"/>
        <v>50</v>
      </c>
    </row>
    <row r="69" spans="2:9" ht="13.5" x14ac:dyDescent="0.25">
      <c r="B69" s="212"/>
      <c r="C69" s="100"/>
      <c r="D69" s="216"/>
      <c r="E69" s="102"/>
      <c r="F69" s="102" t="s">
        <v>170</v>
      </c>
      <c r="G69" s="76"/>
      <c r="H69" s="95">
        <f t="shared" si="0"/>
        <v>51</v>
      </c>
    </row>
    <row r="70" spans="2:9" ht="13.5" x14ac:dyDescent="0.25">
      <c r="B70" s="212"/>
      <c r="C70" s="100"/>
      <c r="D70" s="216"/>
      <c r="E70" s="102"/>
      <c r="F70" s="102" t="s">
        <v>170</v>
      </c>
      <c r="G70" s="76"/>
      <c r="H70" s="95">
        <f t="shared" si="0"/>
        <v>52</v>
      </c>
    </row>
    <row r="71" spans="2:9" ht="13.5" x14ac:dyDescent="0.25">
      <c r="B71" s="212"/>
      <c r="C71" s="100"/>
      <c r="D71" s="216"/>
      <c r="E71" s="102"/>
      <c r="F71" s="102" t="s">
        <v>170</v>
      </c>
      <c r="G71" s="76"/>
      <c r="H71" s="95">
        <f t="shared" si="0"/>
        <v>53</v>
      </c>
    </row>
    <row r="72" spans="2:9" ht="13.5" x14ac:dyDescent="0.25">
      <c r="B72" s="212"/>
      <c r="C72" s="100"/>
      <c r="D72" s="216"/>
      <c r="E72" s="102"/>
      <c r="F72" s="102"/>
      <c r="G72" s="76"/>
      <c r="H72" s="95">
        <f t="shared" si="0"/>
        <v>54</v>
      </c>
    </row>
    <row r="73" spans="2:9" ht="13.5" x14ac:dyDescent="0.25">
      <c r="B73" s="212"/>
      <c r="C73" s="100"/>
      <c r="D73" s="216"/>
      <c r="E73" s="102"/>
      <c r="F73" s="102"/>
      <c r="G73" s="76"/>
      <c r="H73" s="95">
        <f t="shared" si="0"/>
        <v>55</v>
      </c>
    </row>
    <row r="74" spans="2:9" ht="13.5" x14ac:dyDescent="0.25">
      <c r="B74" s="206"/>
      <c r="C74" s="100"/>
      <c r="D74" s="216"/>
      <c r="E74" s="102"/>
      <c r="F74" s="102"/>
      <c r="G74" s="76"/>
      <c r="H74" s="95">
        <f t="shared" si="0"/>
        <v>56</v>
      </c>
      <c r="I74" s="58"/>
    </row>
    <row r="75" spans="2:9" ht="13.5" x14ac:dyDescent="0.25">
      <c r="B75" s="71"/>
      <c r="C75" s="215"/>
      <c r="D75" s="88"/>
      <c r="E75" s="102"/>
      <c r="F75" s="102"/>
      <c r="G75" s="76"/>
      <c r="H75" s="95">
        <f t="shared" si="0"/>
        <v>57</v>
      </c>
      <c r="I75" s="58" t="s">
        <v>0</v>
      </c>
    </row>
    <row r="76" spans="2:9" ht="13.5" hidden="1" x14ac:dyDescent="0.25">
      <c r="B76" s="206"/>
      <c r="C76" s="69"/>
      <c r="D76" s="88"/>
      <c r="E76" s="102"/>
      <c r="F76" s="102"/>
      <c r="G76" s="76"/>
      <c r="H76" s="95">
        <f t="shared" si="0"/>
        <v>58</v>
      </c>
      <c r="I76" s="58" t="s">
        <v>1</v>
      </c>
    </row>
    <row r="77" spans="2:9" ht="13.5" hidden="1" x14ac:dyDescent="0.25">
      <c r="B77" s="212"/>
      <c r="C77" s="215"/>
      <c r="D77" s="88"/>
      <c r="E77" s="102"/>
      <c r="F77" s="102"/>
      <c r="G77" s="76"/>
      <c r="H77" s="95">
        <f t="shared" si="0"/>
        <v>59</v>
      </c>
      <c r="I77" s="58" t="s">
        <v>1</v>
      </c>
    </row>
    <row r="78" spans="2:9" ht="13.5" hidden="1" x14ac:dyDescent="0.25">
      <c r="B78" s="212"/>
      <c r="C78" s="215"/>
      <c r="D78" s="88"/>
      <c r="E78" s="102"/>
      <c r="F78" s="102"/>
      <c r="G78" s="76"/>
      <c r="H78" s="95">
        <f t="shared" si="0"/>
        <v>60</v>
      </c>
      <c r="I78" s="58" t="s">
        <v>1</v>
      </c>
    </row>
    <row r="79" spans="2:9" ht="13.5" hidden="1" x14ac:dyDescent="0.25">
      <c r="B79" s="212"/>
      <c r="C79" s="100"/>
      <c r="D79" s="88"/>
      <c r="E79" s="102"/>
      <c r="F79" s="102"/>
      <c r="G79" s="76"/>
      <c r="H79" s="95">
        <f t="shared" si="0"/>
        <v>61</v>
      </c>
      <c r="I79" s="58" t="s">
        <v>1</v>
      </c>
    </row>
    <row r="80" spans="2:9" ht="13.5" hidden="1" x14ac:dyDescent="0.25">
      <c r="B80" s="212"/>
      <c r="C80" s="100"/>
      <c r="D80" s="88"/>
      <c r="E80" s="102"/>
      <c r="F80" s="102"/>
      <c r="G80" s="76"/>
      <c r="H80" s="95">
        <f t="shared" si="0"/>
        <v>62</v>
      </c>
      <c r="I80" s="58" t="s">
        <v>1</v>
      </c>
    </row>
    <row r="81" spans="2:9" ht="13.5" hidden="1" x14ac:dyDescent="0.25">
      <c r="B81" s="212"/>
      <c r="C81" s="100"/>
      <c r="D81" s="88"/>
      <c r="E81" s="102"/>
      <c r="F81" s="102"/>
      <c r="G81" s="76"/>
      <c r="H81" s="95">
        <f t="shared" si="0"/>
        <v>63</v>
      </c>
      <c r="I81" s="58" t="s">
        <v>1</v>
      </c>
    </row>
    <row r="82" spans="2:9" ht="13.5" hidden="1" x14ac:dyDescent="0.25">
      <c r="B82" s="212"/>
      <c r="C82" s="100"/>
      <c r="D82" s="88"/>
      <c r="E82" s="102"/>
      <c r="F82" s="102"/>
      <c r="G82" s="76"/>
      <c r="H82" s="95">
        <f t="shared" si="0"/>
        <v>64</v>
      </c>
      <c r="I82" s="58" t="s">
        <v>1</v>
      </c>
    </row>
    <row r="83" spans="2:9" ht="13.5" hidden="1" x14ac:dyDescent="0.25">
      <c r="B83" s="212"/>
      <c r="C83" s="100"/>
      <c r="D83" s="88"/>
      <c r="E83" s="102"/>
      <c r="F83" s="102"/>
      <c r="G83" s="76"/>
      <c r="H83" s="95">
        <f t="shared" si="0"/>
        <v>65</v>
      </c>
      <c r="I83" s="58" t="s">
        <v>1</v>
      </c>
    </row>
    <row r="84" spans="2:9" ht="13.5" hidden="1" x14ac:dyDescent="0.25">
      <c r="B84" s="212"/>
      <c r="C84" s="100"/>
      <c r="D84" s="88"/>
      <c r="E84" s="102"/>
      <c r="F84" s="102"/>
      <c r="G84" s="76"/>
      <c r="H84" s="95">
        <f t="shared" si="0"/>
        <v>66</v>
      </c>
      <c r="I84" s="58" t="s">
        <v>1</v>
      </c>
    </row>
    <row r="85" spans="2:9" ht="13.5" hidden="1" x14ac:dyDescent="0.25">
      <c r="B85" s="212"/>
      <c r="C85" s="100"/>
      <c r="D85" s="88"/>
      <c r="E85" s="102"/>
      <c r="F85" s="102"/>
      <c r="G85" s="76"/>
      <c r="H85" s="95">
        <f t="shared" ref="H85:H124" si="1">H84+1</f>
        <v>67</v>
      </c>
      <c r="I85" s="58" t="s">
        <v>1</v>
      </c>
    </row>
    <row r="86" spans="2:9" ht="13.5" hidden="1" x14ac:dyDescent="0.25">
      <c r="B86" s="212"/>
      <c r="C86" s="100"/>
      <c r="D86" s="88"/>
      <c r="E86" s="102"/>
      <c r="F86" s="102"/>
      <c r="G86" s="76"/>
      <c r="H86" s="95">
        <f t="shared" si="1"/>
        <v>68</v>
      </c>
      <c r="I86" s="58" t="s">
        <v>1</v>
      </c>
    </row>
    <row r="87" spans="2:9" ht="13.5" hidden="1" x14ac:dyDescent="0.25">
      <c r="B87" s="212"/>
      <c r="C87" s="100"/>
      <c r="D87" s="88"/>
      <c r="E87" s="102"/>
      <c r="F87" s="102"/>
      <c r="G87" s="76"/>
      <c r="H87" s="95">
        <f t="shared" si="1"/>
        <v>69</v>
      </c>
      <c r="I87" s="58" t="s">
        <v>1</v>
      </c>
    </row>
    <row r="88" spans="2:9" ht="13.5" hidden="1" x14ac:dyDescent="0.25">
      <c r="B88" s="212"/>
      <c r="C88" s="100"/>
      <c r="D88" s="88"/>
      <c r="E88" s="102"/>
      <c r="F88" s="102"/>
      <c r="G88" s="76"/>
      <c r="H88" s="95">
        <f t="shared" si="1"/>
        <v>70</v>
      </c>
      <c r="I88" s="58" t="s">
        <v>1</v>
      </c>
    </row>
    <row r="89" spans="2:9" ht="13.5" hidden="1" x14ac:dyDescent="0.25">
      <c r="B89" s="206"/>
      <c r="C89" s="100"/>
      <c r="D89" s="88"/>
      <c r="E89" s="102"/>
      <c r="F89" s="102"/>
      <c r="G89" s="76"/>
      <c r="H89" s="95">
        <f t="shared" si="1"/>
        <v>71</v>
      </c>
      <c r="I89" s="58" t="s">
        <v>1</v>
      </c>
    </row>
    <row r="90" spans="2:9" ht="13.5" hidden="1" x14ac:dyDescent="0.25">
      <c r="B90" s="72"/>
      <c r="C90" s="100"/>
      <c r="D90" s="88"/>
      <c r="E90" s="102"/>
      <c r="F90" s="102"/>
      <c r="G90" s="76"/>
      <c r="H90" s="95">
        <f t="shared" si="1"/>
        <v>72</v>
      </c>
      <c r="I90" s="58" t="s">
        <v>1</v>
      </c>
    </row>
    <row r="91" spans="2:9" ht="13.5" hidden="1" x14ac:dyDescent="0.25">
      <c r="B91" s="71"/>
      <c r="C91" s="69"/>
      <c r="D91" s="88"/>
      <c r="E91" s="102"/>
      <c r="F91" s="102"/>
      <c r="G91" s="76"/>
      <c r="H91" s="95">
        <f t="shared" si="1"/>
        <v>73</v>
      </c>
      <c r="I91" s="58" t="s">
        <v>1</v>
      </c>
    </row>
    <row r="92" spans="2:9" ht="13.5" hidden="1" x14ac:dyDescent="0.25">
      <c r="B92" s="212"/>
      <c r="C92" s="100"/>
      <c r="D92" s="88"/>
      <c r="E92" s="102"/>
      <c r="F92" s="102"/>
      <c r="G92" s="76"/>
      <c r="H92" s="95">
        <f t="shared" si="1"/>
        <v>74</v>
      </c>
      <c r="I92" s="58" t="s">
        <v>1</v>
      </c>
    </row>
    <row r="93" spans="2:9" ht="13.5" hidden="1" x14ac:dyDescent="0.25">
      <c r="B93" s="212"/>
      <c r="C93" s="100"/>
      <c r="D93" s="88"/>
      <c r="E93" s="102"/>
      <c r="F93" s="102"/>
      <c r="G93" s="76"/>
      <c r="H93" s="95">
        <f t="shared" si="1"/>
        <v>75</v>
      </c>
      <c r="I93" s="58" t="s">
        <v>1</v>
      </c>
    </row>
    <row r="94" spans="2:9" ht="13.5" hidden="1" x14ac:dyDescent="0.25">
      <c r="B94" s="212"/>
      <c r="C94" s="100"/>
      <c r="D94" s="88"/>
      <c r="E94" s="102"/>
      <c r="F94" s="102"/>
      <c r="G94" s="76"/>
      <c r="H94" s="95">
        <f t="shared" si="1"/>
        <v>76</v>
      </c>
      <c r="I94" s="58" t="s">
        <v>1</v>
      </c>
    </row>
    <row r="95" spans="2:9" ht="13.5" hidden="1" x14ac:dyDescent="0.25">
      <c r="B95" s="212"/>
      <c r="C95" s="100"/>
      <c r="D95" s="88"/>
      <c r="E95" s="102"/>
      <c r="F95" s="102"/>
      <c r="G95" s="76"/>
      <c r="H95" s="95">
        <f t="shared" si="1"/>
        <v>77</v>
      </c>
      <c r="I95" s="58" t="s">
        <v>1</v>
      </c>
    </row>
    <row r="96" spans="2:9" ht="13.5" hidden="1" x14ac:dyDescent="0.25">
      <c r="B96" s="212"/>
      <c r="C96" s="100"/>
      <c r="D96" s="88"/>
      <c r="E96" s="102"/>
      <c r="F96" s="102"/>
      <c r="G96" s="76"/>
      <c r="H96" s="95">
        <f t="shared" si="1"/>
        <v>78</v>
      </c>
      <c r="I96" s="58" t="s">
        <v>1</v>
      </c>
    </row>
    <row r="97" spans="2:9" ht="13.5" hidden="1" x14ac:dyDescent="0.25">
      <c r="B97" s="212"/>
      <c r="C97" s="100"/>
      <c r="D97" s="88"/>
      <c r="E97" s="102"/>
      <c r="F97" s="102"/>
      <c r="G97" s="76"/>
      <c r="H97" s="95">
        <f t="shared" si="1"/>
        <v>79</v>
      </c>
      <c r="I97" s="58" t="s">
        <v>1</v>
      </c>
    </row>
    <row r="98" spans="2:9" ht="13.5" hidden="1" x14ac:dyDescent="0.25">
      <c r="B98" s="206"/>
      <c r="C98" s="69"/>
      <c r="D98" s="88"/>
      <c r="E98" s="102"/>
      <c r="F98" s="102"/>
      <c r="G98" s="76"/>
      <c r="H98" s="95">
        <f t="shared" si="1"/>
        <v>80</v>
      </c>
      <c r="I98" s="58" t="s">
        <v>1</v>
      </c>
    </row>
    <row r="99" spans="2:9" ht="13.5" hidden="1" x14ac:dyDescent="0.25">
      <c r="B99" s="206"/>
      <c r="C99" s="100"/>
      <c r="D99" s="88"/>
      <c r="E99" s="102"/>
      <c r="F99" s="102"/>
      <c r="G99" s="76"/>
      <c r="H99" s="95">
        <f t="shared" si="1"/>
        <v>81</v>
      </c>
      <c r="I99" s="58" t="s">
        <v>1</v>
      </c>
    </row>
    <row r="100" spans="2:9" ht="13.5" hidden="1" x14ac:dyDescent="0.25">
      <c r="B100" s="206"/>
      <c r="C100" s="100"/>
      <c r="D100" s="88"/>
      <c r="E100" s="102"/>
      <c r="F100" s="102"/>
      <c r="G100" s="76"/>
      <c r="H100" s="95">
        <f t="shared" si="1"/>
        <v>82</v>
      </c>
      <c r="I100" s="58" t="s">
        <v>1</v>
      </c>
    </row>
    <row r="101" spans="2:9" ht="13.5" hidden="1" x14ac:dyDescent="0.25">
      <c r="B101" s="70"/>
      <c r="C101" s="100"/>
      <c r="D101" s="88"/>
      <c r="E101" s="102"/>
      <c r="F101" s="102"/>
      <c r="G101" s="76"/>
      <c r="H101" s="95">
        <f t="shared" si="1"/>
        <v>83</v>
      </c>
      <c r="I101" s="58" t="s">
        <v>1</v>
      </c>
    </row>
    <row r="102" spans="2:9" ht="13.5" hidden="1" x14ac:dyDescent="0.25">
      <c r="B102" s="71"/>
      <c r="C102" s="73"/>
      <c r="D102" s="88"/>
      <c r="E102" s="102"/>
      <c r="F102" s="102"/>
      <c r="G102" s="76"/>
      <c r="H102" s="95">
        <f t="shared" si="1"/>
        <v>84</v>
      </c>
      <c r="I102" s="58" t="s">
        <v>1</v>
      </c>
    </row>
    <row r="103" spans="2:9" ht="13.5" hidden="1" x14ac:dyDescent="0.25">
      <c r="B103" s="212"/>
      <c r="C103" s="100"/>
      <c r="D103" s="88"/>
      <c r="E103" s="102"/>
      <c r="F103" s="102"/>
      <c r="G103" s="76"/>
      <c r="H103" s="95">
        <f t="shared" si="1"/>
        <v>85</v>
      </c>
      <c r="I103" s="58" t="s">
        <v>1</v>
      </c>
    </row>
    <row r="104" spans="2:9" ht="13.5" hidden="1" x14ac:dyDescent="0.25">
      <c r="B104" s="212"/>
      <c r="C104" s="100"/>
      <c r="D104" s="88"/>
      <c r="E104" s="102"/>
      <c r="F104" s="102"/>
      <c r="G104" s="76"/>
      <c r="H104" s="95">
        <f t="shared" si="1"/>
        <v>86</v>
      </c>
      <c r="I104" s="58" t="s">
        <v>1</v>
      </c>
    </row>
    <row r="105" spans="2:9" ht="13.5" hidden="1" x14ac:dyDescent="0.25">
      <c r="B105" s="212"/>
      <c r="C105" s="100"/>
      <c r="D105" s="88"/>
      <c r="E105" s="102"/>
      <c r="F105" s="102"/>
      <c r="G105" s="76"/>
      <c r="H105" s="95">
        <f t="shared" si="1"/>
        <v>87</v>
      </c>
      <c r="I105" s="58" t="s">
        <v>1</v>
      </c>
    </row>
    <row r="106" spans="2:9" ht="13.5" hidden="1" x14ac:dyDescent="0.25">
      <c r="B106" s="212"/>
      <c r="C106" s="100"/>
      <c r="D106" s="88"/>
      <c r="E106" s="102"/>
      <c r="F106" s="102"/>
      <c r="G106" s="76"/>
      <c r="H106" s="95">
        <f t="shared" si="1"/>
        <v>88</v>
      </c>
      <c r="I106" s="58" t="s">
        <v>1</v>
      </c>
    </row>
    <row r="107" spans="2:9" ht="13.5" hidden="1" x14ac:dyDescent="0.25">
      <c r="B107" s="212"/>
      <c r="C107" s="100"/>
      <c r="D107" s="88"/>
      <c r="E107" s="102"/>
      <c r="F107" s="102"/>
      <c r="G107" s="76"/>
      <c r="H107" s="95">
        <f t="shared" si="1"/>
        <v>89</v>
      </c>
      <c r="I107" s="58" t="s">
        <v>1</v>
      </c>
    </row>
    <row r="108" spans="2:9" ht="13.5" hidden="1" x14ac:dyDescent="0.25">
      <c r="B108" s="212"/>
      <c r="C108" s="100"/>
      <c r="D108" s="88"/>
      <c r="E108" s="102"/>
      <c r="F108" s="102"/>
      <c r="G108" s="76"/>
      <c r="H108" s="95">
        <f t="shared" si="1"/>
        <v>90</v>
      </c>
      <c r="I108" s="58" t="s">
        <v>1</v>
      </c>
    </row>
    <row r="109" spans="2:9" ht="13.5" hidden="1" x14ac:dyDescent="0.25">
      <c r="B109" s="212"/>
      <c r="C109" s="100"/>
      <c r="D109" s="88"/>
      <c r="E109" s="102"/>
      <c r="F109" s="102"/>
      <c r="G109" s="76"/>
      <c r="H109" s="95">
        <f t="shared" si="1"/>
        <v>91</v>
      </c>
      <c r="I109" s="58" t="s">
        <v>1</v>
      </c>
    </row>
    <row r="110" spans="2:9" ht="13.5" hidden="1" x14ac:dyDescent="0.25">
      <c r="B110" s="212"/>
      <c r="C110" s="100"/>
      <c r="D110" s="88"/>
      <c r="E110" s="102"/>
      <c r="F110" s="102"/>
      <c r="G110" s="76"/>
      <c r="H110" s="95">
        <f t="shared" si="1"/>
        <v>92</v>
      </c>
      <c r="I110" s="58" t="s">
        <v>1</v>
      </c>
    </row>
    <row r="111" spans="2:9" ht="13.5" hidden="1" x14ac:dyDescent="0.25">
      <c r="B111" s="206"/>
      <c r="C111" s="69"/>
      <c r="D111" s="88"/>
      <c r="E111" s="102"/>
      <c r="F111" s="102"/>
      <c r="G111" s="76"/>
      <c r="H111" s="95">
        <f t="shared" si="1"/>
        <v>93</v>
      </c>
      <c r="I111" s="58" t="s">
        <v>1</v>
      </c>
    </row>
    <row r="112" spans="2:9" ht="13.5" hidden="1" x14ac:dyDescent="0.25">
      <c r="B112" s="212"/>
      <c r="C112" s="100"/>
      <c r="D112" s="88"/>
      <c r="E112" s="102"/>
      <c r="F112" s="102"/>
      <c r="G112" s="76"/>
      <c r="H112" s="95">
        <f t="shared" si="1"/>
        <v>94</v>
      </c>
      <c r="I112" s="58" t="s">
        <v>1</v>
      </c>
    </row>
    <row r="113" spans="1:9" ht="13.5" hidden="1" x14ac:dyDescent="0.25">
      <c r="B113" s="212"/>
      <c r="C113" s="100"/>
      <c r="D113" s="88"/>
      <c r="E113" s="102"/>
      <c r="F113" s="102"/>
      <c r="G113" s="76"/>
      <c r="H113" s="95">
        <f t="shared" si="1"/>
        <v>95</v>
      </c>
      <c r="I113" s="58" t="s">
        <v>1</v>
      </c>
    </row>
    <row r="114" spans="1:9" ht="13.5" hidden="1" x14ac:dyDescent="0.25">
      <c r="B114" s="212"/>
      <c r="C114" s="100"/>
      <c r="D114" s="88"/>
      <c r="E114" s="102"/>
      <c r="F114" s="102"/>
      <c r="G114" s="76"/>
      <c r="H114" s="95">
        <f t="shared" si="1"/>
        <v>96</v>
      </c>
      <c r="I114" s="58" t="s">
        <v>1</v>
      </c>
    </row>
    <row r="115" spans="1:9" ht="13.5" hidden="1" x14ac:dyDescent="0.25">
      <c r="B115" s="212"/>
      <c r="C115" s="100"/>
      <c r="D115" s="88"/>
      <c r="E115" s="102"/>
      <c r="F115" s="102"/>
      <c r="G115" s="76"/>
      <c r="H115" s="95">
        <f t="shared" si="1"/>
        <v>97</v>
      </c>
      <c r="I115" s="58" t="s">
        <v>1</v>
      </c>
    </row>
    <row r="116" spans="1:9" ht="13.5" hidden="1" x14ac:dyDescent="0.25">
      <c r="B116" s="212"/>
      <c r="C116" s="100"/>
      <c r="D116" s="88"/>
      <c r="E116" s="102"/>
      <c r="F116" s="102"/>
      <c r="G116" s="76"/>
      <c r="H116" s="95">
        <f t="shared" si="1"/>
        <v>98</v>
      </c>
      <c r="I116" s="58" t="s">
        <v>1</v>
      </c>
    </row>
    <row r="117" spans="1:9" ht="13.5" hidden="1" x14ac:dyDescent="0.25">
      <c r="B117" s="212"/>
      <c r="C117" s="100"/>
      <c r="D117" s="88"/>
      <c r="E117" s="102"/>
      <c r="F117" s="102"/>
      <c r="G117" s="76"/>
      <c r="H117" s="95">
        <f t="shared" si="1"/>
        <v>99</v>
      </c>
      <c r="I117" s="58" t="s">
        <v>1</v>
      </c>
    </row>
    <row r="118" spans="1:9" ht="13.5" hidden="1" x14ac:dyDescent="0.25">
      <c r="B118" s="212"/>
      <c r="C118" s="100"/>
      <c r="D118" s="88"/>
      <c r="E118" s="102"/>
      <c r="F118" s="102"/>
      <c r="G118" s="76"/>
      <c r="H118" s="95">
        <f t="shared" si="1"/>
        <v>100</v>
      </c>
      <c r="I118" s="58" t="s">
        <v>1</v>
      </c>
    </row>
    <row r="119" spans="1:9" ht="13.5" hidden="1" x14ac:dyDescent="0.25">
      <c r="B119" s="212"/>
      <c r="C119" s="100"/>
      <c r="D119" s="88"/>
      <c r="E119" s="102"/>
      <c r="F119" s="102"/>
      <c r="G119" s="76"/>
      <c r="H119" s="95">
        <f t="shared" si="1"/>
        <v>101</v>
      </c>
      <c r="I119" s="58" t="s">
        <v>1</v>
      </c>
    </row>
    <row r="120" spans="1:9" ht="13.5" hidden="1" x14ac:dyDescent="0.25">
      <c r="B120" s="212"/>
      <c r="C120" s="100"/>
      <c r="D120" s="88"/>
      <c r="E120" s="102"/>
      <c r="F120" s="102"/>
      <c r="G120" s="76"/>
      <c r="H120" s="95">
        <f t="shared" si="1"/>
        <v>102</v>
      </c>
      <c r="I120" s="58" t="s">
        <v>1</v>
      </c>
    </row>
    <row r="121" spans="1:9" ht="13.5" hidden="1" x14ac:dyDescent="0.25">
      <c r="B121" s="212"/>
      <c r="C121" s="100"/>
      <c r="D121" s="88"/>
      <c r="E121" s="102"/>
      <c r="F121" s="102"/>
      <c r="G121" s="76"/>
      <c r="H121" s="95">
        <f t="shared" si="1"/>
        <v>103</v>
      </c>
      <c r="I121" s="58" t="s">
        <v>1</v>
      </c>
    </row>
    <row r="122" spans="1:9" ht="13.5" x14ac:dyDescent="0.25">
      <c r="B122" s="212"/>
      <c r="C122" s="100"/>
      <c r="D122" s="88"/>
      <c r="E122" s="102"/>
      <c r="F122" s="102"/>
      <c r="G122" s="76"/>
      <c r="H122" s="95">
        <f t="shared" si="1"/>
        <v>104</v>
      </c>
      <c r="I122" s="58" t="s">
        <v>1</v>
      </c>
    </row>
    <row r="123" spans="1:9" ht="13.5" x14ac:dyDescent="0.25">
      <c r="B123" s="212" t="s">
        <v>20</v>
      </c>
      <c r="C123" s="100"/>
      <c r="D123" s="88" t="s">
        <v>170</v>
      </c>
      <c r="E123" s="102"/>
      <c r="F123" s="102"/>
      <c r="G123" s="76"/>
      <c r="H123" s="95">
        <f t="shared" si="1"/>
        <v>105</v>
      </c>
    </row>
    <row r="124" spans="1:9" ht="13.5" x14ac:dyDescent="0.25">
      <c r="B124" s="212" t="s">
        <v>20</v>
      </c>
      <c r="C124" s="100"/>
      <c r="D124" s="88" t="s">
        <v>170</v>
      </c>
      <c r="E124" s="102"/>
      <c r="F124" s="102"/>
      <c r="G124" s="77"/>
      <c r="H124" s="95">
        <f t="shared" si="1"/>
        <v>106</v>
      </c>
    </row>
    <row r="125" spans="1:9" ht="13.5" thickBot="1" x14ac:dyDescent="0.25">
      <c r="A125" s="217"/>
      <c r="B125" s="218" t="s">
        <v>20</v>
      </c>
      <c r="C125" s="219"/>
      <c r="D125" s="219"/>
      <c r="E125" s="219"/>
      <c r="F125" s="219"/>
      <c r="G125" s="219"/>
      <c r="H125" s="220"/>
    </row>
    <row r="126" spans="1:9" ht="13.5" thickTop="1" x14ac:dyDescent="0.2"/>
    <row r="129" spans="3:6" x14ac:dyDescent="0.2">
      <c r="D129" s="153"/>
    </row>
    <row r="130" spans="3:6" x14ac:dyDescent="0.2">
      <c r="C130" s="129" t="s">
        <v>463</v>
      </c>
    </row>
    <row r="131" spans="3:6" ht="0.75" customHeight="1" x14ac:dyDescent="0.2">
      <c r="C131" s="161" t="str">
        <f>IF($G19="","",$D19)</f>
        <v/>
      </c>
      <c r="D131" s="161" t="str">
        <f>IF($G19="","",$H19)</f>
        <v/>
      </c>
      <c r="E131" s="221" t="s">
        <v>572</v>
      </c>
      <c r="F131" s="221">
        <v>1</v>
      </c>
    </row>
    <row r="132" spans="3:6" ht="0.75" customHeight="1" x14ac:dyDescent="0.2">
      <c r="C132" s="161" t="str">
        <f t="shared" ref="C132:C195" si="2">IF($G20="","",$D20)</f>
        <v/>
      </c>
      <c r="D132" s="161" t="str">
        <f t="shared" ref="D132:D195" si="3">IF($G20="","",$H20)</f>
        <v/>
      </c>
      <c r="E132" s="221" t="s">
        <v>470</v>
      </c>
      <c r="F132" s="221">
        <v>2</v>
      </c>
    </row>
    <row r="133" spans="3:6" ht="0.75" customHeight="1" x14ac:dyDescent="0.2">
      <c r="C133" s="161" t="str">
        <f t="shared" si="2"/>
        <v/>
      </c>
      <c r="D133" s="161" t="str">
        <f t="shared" si="3"/>
        <v/>
      </c>
      <c r="E133" s="221" t="s">
        <v>501</v>
      </c>
      <c r="F133" s="221">
        <v>6</v>
      </c>
    </row>
    <row r="134" spans="3:6" ht="0.75" customHeight="1" x14ac:dyDescent="0.2">
      <c r="C134" s="161" t="str">
        <f t="shared" si="2"/>
        <v/>
      </c>
      <c r="D134" s="161" t="str">
        <f t="shared" si="3"/>
        <v/>
      </c>
      <c r="E134" s="221" t="s">
        <v>502</v>
      </c>
      <c r="F134" s="221">
        <v>7</v>
      </c>
    </row>
    <row r="135" spans="3:6" ht="0.75" customHeight="1" x14ac:dyDescent="0.2">
      <c r="C135" s="161" t="str">
        <f t="shared" si="2"/>
        <v/>
      </c>
      <c r="D135" s="161" t="str">
        <f t="shared" si="3"/>
        <v/>
      </c>
      <c r="E135" s="221" t="s">
        <v>575</v>
      </c>
      <c r="F135" s="221">
        <v>8</v>
      </c>
    </row>
    <row r="136" spans="3:6" ht="0.75" customHeight="1" x14ac:dyDescent="0.2">
      <c r="C136" s="161" t="str">
        <f t="shared" si="2"/>
        <v/>
      </c>
      <c r="D136" s="161" t="str">
        <f t="shared" si="3"/>
        <v/>
      </c>
      <c r="E136" s="221" t="s">
        <v>577</v>
      </c>
      <c r="F136" s="221">
        <v>10</v>
      </c>
    </row>
    <row r="137" spans="3:6" ht="0.75" customHeight="1" x14ac:dyDescent="0.2">
      <c r="C137" s="161" t="str">
        <f t="shared" si="2"/>
        <v/>
      </c>
      <c r="D137" s="161" t="str">
        <f t="shared" si="3"/>
        <v/>
      </c>
      <c r="E137" s="221" t="s">
        <v>578</v>
      </c>
      <c r="F137" s="221">
        <v>11</v>
      </c>
    </row>
    <row r="138" spans="3:6" ht="0.75" customHeight="1" x14ac:dyDescent="0.2">
      <c r="C138" s="161" t="str">
        <f t="shared" si="2"/>
        <v/>
      </c>
      <c r="D138" s="161" t="str">
        <f t="shared" si="3"/>
        <v/>
      </c>
      <c r="E138" s="221" t="s">
        <v>503</v>
      </c>
      <c r="F138" s="221">
        <v>15</v>
      </c>
    </row>
    <row r="139" spans="3:6" ht="0.75" customHeight="1" x14ac:dyDescent="0.2">
      <c r="C139" s="161" t="str">
        <f t="shared" si="2"/>
        <v/>
      </c>
      <c r="D139" s="161" t="str">
        <f t="shared" si="3"/>
        <v/>
      </c>
      <c r="E139" s="221" t="s">
        <v>585</v>
      </c>
      <c r="F139" s="221">
        <v>20</v>
      </c>
    </row>
    <row r="140" spans="3:6" ht="0.75" customHeight="1" x14ac:dyDescent="0.2">
      <c r="C140" s="161" t="str">
        <f t="shared" si="2"/>
        <v/>
      </c>
      <c r="D140" s="161" t="str">
        <f t="shared" si="3"/>
        <v/>
      </c>
      <c r="E140" s="221" t="s">
        <v>602</v>
      </c>
      <c r="F140" s="221">
        <v>38</v>
      </c>
    </row>
    <row r="141" spans="3:6" ht="0.75" customHeight="1" x14ac:dyDescent="0.2">
      <c r="C141" s="161" t="str">
        <f t="shared" si="2"/>
        <v/>
      </c>
      <c r="D141" s="161" t="str">
        <f t="shared" si="3"/>
        <v/>
      </c>
      <c r="E141" s="221" t="s">
        <v>603</v>
      </c>
      <c r="F141" s="221">
        <v>39</v>
      </c>
    </row>
    <row r="142" spans="3:6" ht="0.75" customHeight="1" x14ac:dyDescent="0.2">
      <c r="C142" s="161" t="str">
        <f t="shared" si="2"/>
        <v/>
      </c>
      <c r="D142" s="161" t="str">
        <f t="shared" si="3"/>
        <v/>
      </c>
      <c r="E142" s="221" t="s">
        <v>604</v>
      </c>
      <c r="F142" s="221">
        <v>40</v>
      </c>
    </row>
    <row r="143" spans="3:6" ht="0.75" customHeight="1" x14ac:dyDescent="0.2">
      <c r="C143" s="161" t="str">
        <f t="shared" si="2"/>
        <v/>
      </c>
      <c r="D143" s="161" t="str">
        <f t="shared" si="3"/>
        <v/>
      </c>
      <c r="E143" s="221" t="s">
        <v>20</v>
      </c>
      <c r="F143" s="221" t="s">
        <v>20</v>
      </c>
    </row>
    <row r="144" spans="3:6" ht="0.75" customHeight="1" x14ac:dyDescent="0.2">
      <c r="C144" s="161" t="str">
        <f t="shared" si="2"/>
        <v/>
      </c>
      <c r="D144" s="161" t="str">
        <f t="shared" si="3"/>
        <v/>
      </c>
      <c r="E144" s="221" t="s">
        <v>20</v>
      </c>
      <c r="F144" s="221" t="s">
        <v>20</v>
      </c>
    </row>
    <row r="145" spans="3:6" ht="0.75" customHeight="1" x14ac:dyDescent="0.2">
      <c r="C145" s="161" t="str">
        <f t="shared" si="2"/>
        <v/>
      </c>
      <c r="D145" s="161" t="str">
        <f t="shared" si="3"/>
        <v/>
      </c>
      <c r="E145" s="221" t="s">
        <v>20</v>
      </c>
      <c r="F145" s="221" t="s">
        <v>20</v>
      </c>
    </row>
    <row r="146" spans="3:6" ht="0.75" customHeight="1" x14ac:dyDescent="0.2">
      <c r="C146" s="161" t="str">
        <f t="shared" si="2"/>
        <v/>
      </c>
      <c r="D146" s="161" t="str">
        <f t="shared" si="3"/>
        <v/>
      </c>
      <c r="E146" s="221" t="s">
        <v>20</v>
      </c>
      <c r="F146" s="221" t="s">
        <v>20</v>
      </c>
    </row>
    <row r="147" spans="3:6" ht="0.75" customHeight="1" x14ac:dyDescent="0.2">
      <c r="C147" s="161" t="str">
        <f t="shared" si="2"/>
        <v/>
      </c>
      <c r="D147" s="161" t="str">
        <f t="shared" si="3"/>
        <v/>
      </c>
      <c r="E147" s="221" t="s">
        <v>20</v>
      </c>
      <c r="F147" s="221" t="s">
        <v>20</v>
      </c>
    </row>
    <row r="148" spans="3:6" ht="0.75" customHeight="1" x14ac:dyDescent="0.2">
      <c r="C148" s="161" t="str">
        <f t="shared" si="2"/>
        <v/>
      </c>
      <c r="D148" s="161" t="str">
        <f t="shared" si="3"/>
        <v/>
      </c>
      <c r="E148" s="221" t="s">
        <v>20</v>
      </c>
      <c r="F148" s="221" t="s">
        <v>20</v>
      </c>
    </row>
    <row r="149" spans="3:6" ht="0.75" customHeight="1" x14ac:dyDescent="0.2">
      <c r="C149" s="161" t="str">
        <f t="shared" si="2"/>
        <v/>
      </c>
      <c r="D149" s="161" t="str">
        <f t="shared" si="3"/>
        <v/>
      </c>
      <c r="E149" s="221" t="s">
        <v>20</v>
      </c>
      <c r="F149" s="221" t="s">
        <v>20</v>
      </c>
    </row>
    <row r="150" spans="3:6" ht="0.75" customHeight="1" x14ac:dyDescent="0.2">
      <c r="C150" s="161" t="str">
        <f t="shared" si="2"/>
        <v/>
      </c>
      <c r="D150" s="161" t="str">
        <f t="shared" si="3"/>
        <v/>
      </c>
      <c r="E150" s="221" t="s">
        <v>20</v>
      </c>
      <c r="F150" s="221" t="s">
        <v>20</v>
      </c>
    </row>
    <row r="151" spans="3:6" ht="0.75" customHeight="1" x14ac:dyDescent="0.2">
      <c r="C151" s="161" t="str">
        <f t="shared" si="2"/>
        <v/>
      </c>
      <c r="D151" s="161" t="str">
        <f t="shared" si="3"/>
        <v/>
      </c>
      <c r="E151" s="221" t="s">
        <v>20</v>
      </c>
      <c r="F151" s="221" t="s">
        <v>20</v>
      </c>
    </row>
    <row r="152" spans="3:6" ht="0.75" customHeight="1" x14ac:dyDescent="0.2">
      <c r="C152" s="161" t="str">
        <f t="shared" si="2"/>
        <v/>
      </c>
      <c r="D152" s="161" t="str">
        <f t="shared" si="3"/>
        <v/>
      </c>
      <c r="E152" s="221" t="s">
        <v>20</v>
      </c>
      <c r="F152" s="221" t="s">
        <v>20</v>
      </c>
    </row>
    <row r="153" spans="3:6" ht="0.75" customHeight="1" x14ac:dyDescent="0.2">
      <c r="C153" s="161" t="str">
        <f t="shared" si="2"/>
        <v/>
      </c>
      <c r="D153" s="161" t="str">
        <f t="shared" si="3"/>
        <v/>
      </c>
      <c r="E153" s="221" t="s">
        <v>20</v>
      </c>
      <c r="F153" s="221" t="s">
        <v>20</v>
      </c>
    </row>
    <row r="154" spans="3:6" ht="0.75" customHeight="1" x14ac:dyDescent="0.2">
      <c r="C154" s="161" t="str">
        <f t="shared" si="2"/>
        <v/>
      </c>
      <c r="D154" s="161" t="str">
        <f t="shared" si="3"/>
        <v/>
      </c>
      <c r="E154" s="221" t="s">
        <v>20</v>
      </c>
      <c r="F154" s="221" t="s">
        <v>20</v>
      </c>
    </row>
    <row r="155" spans="3:6" ht="0.75" customHeight="1" x14ac:dyDescent="0.2">
      <c r="C155" s="161" t="str">
        <f t="shared" si="2"/>
        <v/>
      </c>
      <c r="D155" s="161" t="str">
        <f t="shared" si="3"/>
        <v/>
      </c>
      <c r="E155" s="221" t="s">
        <v>20</v>
      </c>
      <c r="F155" s="221" t="s">
        <v>20</v>
      </c>
    </row>
    <row r="156" spans="3:6" ht="0.75" customHeight="1" x14ac:dyDescent="0.2">
      <c r="C156" s="161" t="str">
        <f t="shared" si="2"/>
        <v/>
      </c>
      <c r="D156" s="161" t="str">
        <f t="shared" si="3"/>
        <v/>
      </c>
      <c r="E156" s="221" t="s">
        <v>20</v>
      </c>
      <c r="F156" s="221" t="s">
        <v>20</v>
      </c>
    </row>
    <row r="157" spans="3:6" ht="0.75" customHeight="1" x14ac:dyDescent="0.2">
      <c r="C157" s="161" t="str">
        <f t="shared" si="2"/>
        <v/>
      </c>
      <c r="D157" s="161" t="str">
        <f t="shared" si="3"/>
        <v/>
      </c>
      <c r="E157" s="221" t="s">
        <v>20</v>
      </c>
      <c r="F157" s="221" t="s">
        <v>20</v>
      </c>
    </row>
    <row r="158" spans="3:6" ht="0.75" customHeight="1" x14ac:dyDescent="0.2">
      <c r="C158" s="161" t="str">
        <f t="shared" si="2"/>
        <v/>
      </c>
      <c r="D158" s="161" t="str">
        <f t="shared" si="3"/>
        <v/>
      </c>
      <c r="E158" s="221" t="s">
        <v>20</v>
      </c>
      <c r="F158" s="221" t="s">
        <v>20</v>
      </c>
    </row>
    <row r="159" spans="3:6" ht="0.75" customHeight="1" x14ac:dyDescent="0.2">
      <c r="C159" s="161" t="str">
        <f t="shared" si="2"/>
        <v/>
      </c>
      <c r="D159" s="161" t="str">
        <f t="shared" si="3"/>
        <v/>
      </c>
      <c r="E159" s="221" t="s">
        <v>20</v>
      </c>
      <c r="F159" s="221" t="s">
        <v>20</v>
      </c>
    </row>
    <row r="160" spans="3:6" ht="0.75" customHeight="1" x14ac:dyDescent="0.2">
      <c r="C160" s="161" t="str">
        <f t="shared" si="2"/>
        <v/>
      </c>
      <c r="D160" s="161" t="str">
        <f t="shared" si="3"/>
        <v/>
      </c>
      <c r="E160" s="221" t="s">
        <v>20</v>
      </c>
      <c r="F160" s="221" t="s">
        <v>20</v>
      </c>
    </row>
    <row r="161" spans="3:6" ht="0.75" customHeight="1" x14ac:dyDescent="0.2">
      <c r="C161" s="161" t="str">
        <f t="shared" si="2"/>
        <v/>
      </c>
      <c r="D161" s="161" t="str">
        <f t="shared" si="3"/>
        <v/>
      </c>
      <c r="E161" s="221" t="s">
        <v>20</v>
      </c>
      <c r="F161" s="221" t="s">
        <v>20</v>
      </c>
    </row>
    <row r="162" spans="3:6" ht="0.75" customHeight="1" x14ac:dyDescent="0.2">
      <c r="C162" s="161" t="str">
        <f t="shared" si="2"/>
        <v/>
      </c>
      <c r="D162" s="161" t="str">
        <f t="shared" si="3"/>
        <v/>
      </c>
      <c r="E162" s="221" t="s">
        <v>20</v>
      </c>
      <c r="F162" s="221" t="s">
        <v>20</v>
      </c>
    </row>
    <row r="163" spans="3:6" ht="0.75" customHeight="1" x14ac:dyDescent="0.2">
      <c r="C163" s="161" t="str">
        <f t="shared" si="2"/>
        <v/>
      </c>
      <c r="D163" s="161" t="str">
        <f t="shared" si="3"/>
        <v/>
      </c>
      <c r="E163" s="221" t="s">
        <v>20</v>
      </c>
      <c r="F163" s="221" t="s">
        <v>20</v>
      </c>
    </row>
    <row r="164" spans="3:6" ht="0.75" customHeight="1" x14ac:dyDescent="0.2">
      <c r="C164" s="161" t="str">
        <f t="shared" si="2"/>
        <v/>
      </c>
      <c r="D164" s="161" t="str">
        <f t="shared" si="3"/>
        <v/>
      </c>
      <c r="E164" s="221" t="s">
        <v>20</v>
      </c>
      <c r="F164" s="221" t="s">
        <v>20</v>
      </c>
    </row>
    <row r="165" spans="3:6" ht="0.75" customHeight="1" x14ac:dyDescent="0.2">
      <c r="C165" s="161" t="str">
        <f t="shared" si="2"/>
        <v/>
      </c>
      <c r="D165" s="161" t="str">
        <f t="shared" si="3"/>
        <v/>
      </c>
      <c r="E165" s="221" t="s">
        <v>20</v>
      </c>
      <c r="F165" s="221" t="s">
        <v>20</v>
      </c>
    </row>
    <row r="166" spans="3:6" ht="0.75" customHeight="1" x14ac:dyDescent="0.2">
      <c r="C166" s="161" t="str">
        <f t="shared" si="2"/>
        <v/>
      </c>
      <c r="D166" s="161" t="str">
        <f t="shared" si="3"/>
        <v/>
      </c>
      <c r="E166" s="221" t="s">
        <v>20</v>
      </c>
      <c r="F166" s="221" t="s">
        <v>20</v>
      </c>
    </row>
    <row r="167" spans="3:6" ht="0.75" customHeight="1" x14ac:dyDescent="0.2">
      <c r="C167" s="161" t="str">
        <f t="shared" si="2"/>
        <v/>
      </c>
      <c r="D167" s="161" t="str">
        <f t="shared" si="3"/>
        <v/>
      </c>
      <c r="E167" s="221" t="s">
        <v>20</v>
      </c>
      <c r="F167" s="221" t="s">
        <v>20</v>
      </c>
    </row>
    <row r="168" spans="3:6" ht="0.75" customHeight="1" x14ac:dyDescent="0.2">
      <c r="C168" s="161" t="str">
        <f t="shared" si="2"/>
        <v/>
      </c>
      <c r="D168" s="161" t="str">
        <f t="shared" si="3"/>
        <v/>
      </c>
      <c r="E168" s="221" t="s">
        <v>20</v>
      </c>
      <c r="F168" s="221" t="s">
        <v>20</v>
      </c>
    </row>
    <row r="169" spans="3:6" ht="0.75" customHeight="1" x14ac:dyDescent="0.2">
      <c r="C169" s="161" t="str">
        <f t="shared" si="2"/>
        <v/>
      </c>
      <c r="D169" s="161" t="str">
        <f t="shared" si="3"/>
        <v/>
      </c>
      <c r="E169" s="221" t="s">
        <v>20</v>
      </c>
      <c r="F169" s="221" t="s">
        <v>20</v>
      </c>
    </row>
    <row r="170" spans="3:6" ht="0.75" customHeight="1" x14ac:dyDescent="0.2">
      <c r="C170" s="161" t="str">
        <f t="shared" si="2"/>
        <v/>
      </c>
      <c r="D170" s="161" t="str">
        <f t="shared" si="3"/>
        <v/>
      </c>
      <c r="E170" s="221" t="s">
        <v>20</v>
      </c>
      <c r="F170" s="221" t="s">
        <v>20</v>
      </c>
    </row>
    <row r="171" spans="3:6" ht="0.75" customHeight="1" x14ac:dyDescent="0.2">
      <c r="C171" s="161" t="str">
        <f t="shared" si="2"/>
        <v/>
      </c>
      <c r="D171" s="161" t="str">
        <f t="shared" si="3"/>
        <v/>
      </c>
      <c r="E171" s="221" t="s">
        <v>20</v>
      </c>
      <c r="F171" s="221" t="s">
        <v>20</v>
      </c>
    </row>
    <row r="172" spans="3:6" ht="0.75" customHeight="1" x14ac:dyDescent="0.2">
      <c r="C172" s="161" t="str">
        <f t="shared" si="2"/>
        <v/>
      </c>
      <c r="D172" s="161" t="str">
        <f t="shared" si="3"/>
        <v/>
      </c>
      <c r="E172" s="221" t="s">
        <v>20</v>
      </c>
      <c r="F172" s="221" t="s">
        <v>20</v>
      </c>
    </row>
    <row r="173" spans="3:6" ht="0.75" customHeight="1" x14ac:dyDescent="0.2">
      <c r="C173" s="161" t="str">
        <f t="shared" si="2"/>
        <v/>
      </c>
      <c r="D173" s="161" t="str">
        <f t="shared" si="3"/>
        <v/>
      </c>
      <c r="E173" s="221" t="s">
        <v>20</v>
      </c>
      <c r="F173" s="221" t="s">
        <v>20</v>
      </c>
    </row>
    <row r="174" spans="3:6" ht="0.75" customHeight="1" x14ac:dyDescent="0.2">
      <c r="C174" s="161" t="str">
        <f t="shared" si="2"/>
        <v/>
      </c>
      <c r="D174" s="161" t="str">
        <f t="shared" si="3"/>
        <v/>
      </c>
      <c r="E174" s="221" t="s">
        <v>20</v>
      </c>
      <c r="F174" s="221" t="s">
        <v>20</v>
      </c>
    </row>
    <row r="175" spans="3:6" ht="0.75" customHeight="1" x14ac:dyDescent="0.2">
      <c r="C175" s="161" t="str">
        <f t="shared" si="2"/>
        <v/>
      </c>
      <c r="D175" s="161" t="str">
        <f t="shared" si="3"/>
        <v/>
      </c>
      <c r="E175" s="221" t="s">
        <v>20</v>
      </c>
      <c r="F175" s="221" t="s">
        <v>20</v>
      </c>
    </row>
    <row r="176" spans="3:6" ht="0.75" customHeight="1" x14ac:dyDescent="0.2">
      <c r="C176" s="161" t="str">
        <f t="shared" si="2"/>
        <v/>
      </c>
      <c r="D176" s="161" t="str">
        <f t="shared" si="3"/>
        <v/>
      </c>
      <c r="E176" s="221" t="s">
        <v>20</v>
      </c>
      <c r="F176" s="221" t="s">
        <v>20</v>
      </c>
    </row>
    <row r="177" spans="3:6" ht="0.75" customHeight="1" x14ac:dyDescent="0.2">
      <c r="C177" s="161" t="str">
        <f t="shared" si="2"/>
        <v/>
      </c>
      <c r="D177" s="161" t="str">
        <f t="shared" si="3"/>
        <v/>
      </c>
      <c r="E177" s="221" t="s">
        <v>20</v>
      </c>
      <c r="F177" s="221" t="s">
        <v>20</v>
      </c>
    </row>
    <row r="178" spans="3:6" ht="0.75" customHeight="1" x14ac:dyDescent="0.2">
      <c r="C178" s="161" t="str">
        <f t="shared" si="2"/>
        <v/>
      </c>
      <c r="D178" s="161" t="str">
        <f t="shared" si="3"/>
        <v/>
      </c>
      <c r="E178" s="221" t="s">
        <v>20</v>
      </c>
      <c r="F178" s="221" t="s">
        <v>20</v>
      </c>
    </row>
    <row r="179" spans="3:6" ht="0.75" customHeight="1" x14ac:dyDescent="0.2">
      <c r="C179" s="161" t="str">
        <f t="shared" si="2"/>
        <v/>
      </c>
      <c r="D179" s="161" t="str">
        <f t="shared" si="3"/>
        <v/>
      </c>
      <c r="E179" s="221" t="s">
        <v>20</v>
      </c>
      <c r="F179" s="221" t="s">
        <v>20</v>
      </c>
    </row>
    <row r="180" spans="3:6" ht="0.75" customHeight="1" x14ac:dyDescent="0.2">
      <c r="C180" s="161" t="str">
        <f t="shared" si="2"/>
        <v/>
      </c>
      <c r="D180" s="161" t="str">
        <f t="shared" si="3"/>
        <v/>
      </c>
      <c r="E180" s="221" t="s">
        <v>20</v>
      </c>
      <c r="F180" s="221" t="s">
        <v>20</v>
      </c>
    </row>
    <row r="181" spans="3:6" ht="0.75" customHeight="1" x14ac:dyDescent="0.2">
      <c r="C181" s="161" t="str">
        <f t="shared" si="2"/>
        <v/>
      </c>
      <c r="D181" s="161" t="str">
        <f t="shared" si="3"/>
        <v/>
      </c>
      <c r="E181" s="221" t="s">
        <v>20</v>
      </c>
      <c r="F181" s="221" t="s">
        <v>20</v>
      </c>
    </row>
    <row r="182" spans="3:6" ht="0.75" customHeight="1" x14ac:dyDescent="0.2">
      <c r="C182" s="161" t="str">
        <f t="shared" si="2"/>
        <v/>
      </c>
      <c r="D182" s="161" t="str">
        <f t="shared" si="3"/>
        <v/>
      </c>
      <c r="E182" s="221" t="s">
        <v>20</v>
      </c>
      <c r="F182" s="221" t="s">
        <v>20</v>
      </c>
    </row>
    <row r="183" spans="3:6" ht="0.75" customHeight="1" x14ac:dyDescent="0.2">
      <c r="C183" s="161" t="str">
        <f t="shared" si="2"/>
        <v/>
      </c>
      <c r="D183" s="161" t="str">
        <f t="shared" si="3"/>
        <v/>
      </c>
      <c r="E183" s="221" t="s">
        <v>20</v>
      </c>
      <c r="F183" s="221" t="s">
        <v>20</v>
      </c>
    </row>
    <row r="184" spans="3:6" ht="0.75" customHeight="1" x14ac:dyDescent="0.2">
      <c r="C184" s="161" t="str">
        <f t="shared" si="2"/>
        <v/>
      </c>
      <c r="D184" s="161" t="str">
        <f t="shared" si="3"/>
        <v/>
      </c>
      <c r="E184" s="221" t="s">
        <v>20</v>
      </c>
      <c r="F184" s="221" t="s">
        <v>20</v>
      </c>
    </row>
    <row r="185" spans="3:6" ht="0.75" customHeight="1" x14ac:dyDescent="0.2">
      <c r="C185" s="161" t="str">
        <f t="shared" si="2"/>
        <v/>
      </c>
      <c r="D185" s="161" t="str">
        <f t="shared" si="3"/>
        <v/>
      </c>
      <c r="E185" s="221" t="s">
        <v>20</v>
      </c>
      <c r="F185" s="221" t="s">
        <v>20</v>
      </c>
    </row>
    <row r="186" spans="3:6" ht="0.75" customHeight="1" x14ac:dyDescent="0.2">
      <c r="C186" s="161" t="str">
        <f t="shared" si="2"/>
        <v/>
      </c>
      <c r="D186" s="161" t="str">
        <f t="shared" si="3"/>
        <v/>
      </c>
      <c r="E186" s="221" t="s">
        <v>20</v>
      </c>
      <c r="F186" s="221" t="s">
        <v>20</v>
      </c>
    </row>
    <row r="187" spans="3:6" ht="0.75" customHeight="1" x14ac:dyDescent="0.2">
      <c r="C187" s="161" t="str">
        <f t="shared" si="2"/>
        <v/>
      </c>
      <c r="D187" s="161" t="str">
        <f t="shared" si="3"/>
        <v/>
      </c>
      <c r="E187" s="221" t="s">
        <v>20</v>
      </c>
      <c r="F187" s="221" t="s">
        <v>20</v>
      </c>
    </row>
    <row r="188" spans="3:6" ht="0.75" customHeight="1" x14ac:dyDescent="0.2">
      <c r="C188" s="161" t="str">
        <f t="shared" si="2"/>
        <v/>
      </c>
      <c r="D188" s="161" t="str">
        <f t="shared" si="3"/>
        <v/>
      </c>
      <c r="E188" s="221" t="s">
        <v>20</v>
      </c>
      <c r="F188" s="221" t="s">
        <v>20</v>
      </c>
    </row>
    <row r="189" spans="3:6" ht="0.75" customHeight="1" x14ac:dyDescent="0.2">
      <c r="C189" s="161" t="str">
        <f t="shared" si="2"/>
        <v/>
      </c>
      <c r="D189" s="161" t="str">
        <f t="shared" si="3"/>
        <v/>
      </c>
      <c r="E189" s="221" t="s">
        <v>20</v>
      </c>
      <c r="F189" s="221" t="s">
        <v>20</v>
      </c>
    </row>
    <row r="190" spans="3:6" ht="0.75" customHeight="1" x14ac:dyDescent="0.2">
      <c r="C190" s="161" t="str">
        <f t="shared" si="2"/>
        <v/>
      </c>
      <c r="D190" s="161" t="str">
        <f t="shared" si="3"/>
        <v/>
      </c>
      <c r="E190" s="221" t="s">
        <v>20</v>
      </c>
      <c r="F190" s="221" t="s">
        <v>20</v>
      </c>
    </row>
    <row r="191" spans="3:6" ht="0.75" customHeight="1" x14ac:dyDescent="0.2">
      <c r="C191" s="161" t="str">
        <f t="shared" si="2"/>
        <v/>
      </c>
      <c r="D191" s="161" t="str">
        <f t="shared" si="3"/>
        <v/>
      </c>
      <c r="E191" s="221" t="s">
        <v>20</v>
      </c>
      <c r="F191" s="221" t="s">
        <v>20</v>
      </c>
    </row>
    <row r="192" spans="3:6" ht="0.75" customHeight="1" x14ac:dyDescent="0.2">
      <c r="C192" s="161" t="str">
        <f t="shared" si="2"/>
        <v/>
      </c>
      <c r="D192" s="161" t="str">
        <f t="shared" si="3"/>
        <v/>
      </c>
      <c r="E192" s="221" t="s">
        <v>20</v>
      </c>
      <c r="F192" s="221" t="s">
        <v>20</v>
      </c>
    </row>
    <row r="193" spans="3:6" ht="0.75" customHeight="1" x14ac:dyDescent="0.2">
      <c r="C193" s="161" t="str">
        <f t="shared" si="2"/>
        <v/>
      </c>
      <c r="D193" s="161" t="str">
        <f t="shared" si="3"/>
        <v/>
      </c>
      <c r="E193" s="221" t="s">
        <v>20</v>
      </c>
      <c r="F193" s="221" t="s">
        <v>20</v>
      </c>
    </row>
    <row r="194" spans="3:6" ht="0.75" customHeight="1" x14ac:dyDescent="0.2">
      <c r="C194" s="161" t="str">
        <f t="shared" si="2"/>
        <v/>
      </c>
      <c r="D194" s="161" t="str">
        <f t="shared" si="3"/>
        <v/>
      </c>
      <c r="E194" s="221" t="s">
        <v>20</v>
      </c>
      <c r="F194" s="221" t="s">
        <v>20</v>
      </c>
    </row>
    <row r="195" spans="3:6" ht="0.75" customHeight="1" x14ac:dyDescent="0.2">
      <c r="C195" s="161" t="str">
        <f t="shared" si="2"/>
        <v/>
      </c>
      <c r="D195" s="161" t="str">
        <f t="shared" si="3"/>
        <v/>
      </c>
      <c r="E195" s="221" t="s">
        <v>20</v>
      </c>
      <c r="F195" s="221" t="s">
        <v>20</v>
      </c>
    </row>
    <row r="196" spans="3:6" ht="0.75" customHeight="1" x14ac:dyDescent="0.2">
      <c r="C196" s="161" t="str">
        <f t="shared" ref="C196:C236" si="4">IF($G84="","",$D84)</f>
        <v/>
      </c>
      <c r="D196" s="161" t="str">
        <f t="shared" ref="D196:D236" si="5">IF($G84="","",$H84)</f>
        <v/>
      </c>
      <c r="E196" s="221" t="s">
        <v>20</v>
      </c>
      <c r="F196" s="221" t="s">
        <v>20</v>
      </c>
    </row>
    <row r="197" spans="3:6" ht="0.75" customHeight="1" x14ac:dyDescent="0.2">
      <c r="C197" s="161" t="str">
        <f t="shared" si="4"/>
        <v/>
      </c>
      <c r="D197" s="161" t="str">
        <f t="shared" si="5"/>
        <v/>
      </c>
      <c r="E197" s="221" t="s">
        <v>20</v>
      </c>
      <c r="F197" s="221" t="s">
        <v>20</v>
      </c>
    </row>
    <row r="198" spans="3:6" ht="0.75" customHeight="1" x14ac:dyDescent="0.2">
      <c r="C198" s="161" t="str">
        <f t="shared" si="4"/>
        <v/>
      </c>
      <c r="D198" s="161" t="str">
        <f t="shared" si="5"/>
        <v/>
      </c>
      <c r="E198" s="221" t="s">
        <v>20</v>
      </c>
      <c r="F198" s="221" t="s">
        <v>20</v>
      </c>
    </row>
    <row r="199" spans="3:6" ht="0.75" customHeight="1" x14ac:dyDescent="0.2">
      <c r="C199" s="161" t="str">
        <f t="shared" si="4"/>
        <v/>
      </c>
      <c r="D199" s="161" t="str">
        <f t="shared" si="5"/>
        <v/>
      </c>
      <c r="E199" s="221" t="s">
        <v>20</v>
      </c>
      <c r="F199" s="221" t="s">
        <v>20</v>
      </c>
    </row>
    <row r="200" spans="3:6" ht="0.75" customHeight="1" x14ac:dyDescent="0.2">
      <c r="C200" s="161" t="str">
        <f t="shared" si="4"/>
        <v/>
      </c>
      <c r="D200" s="161" t="str">
        <f t="shared" si="5"/>
        <v/>
      </c>
      <c r="E200" s="221" t="s">
        <v>20</v>
      </c>
      <c r="F200" s="221" t="s">
        <v>20</v>
      </c>
    </row>
    <row r="201" spans="3:6" ht="0.75" customHeight="1" x14ac:dyDescent="0.2">
      <c r="C201" s="161" t="str">
        <f t="shared" si="4"/>
        <v/>
      </c>
      <c r="D201" s="161" t="str">
        <f t="shared" si="5"/>
        <v/>
      </c>
      <c r="E201" s="221" t="s">
        <v>20</v>
      </c>
      <c r="F201" s="221" t="s">
        <v>20</v>
      </c>
    </row>
    <row r="202" spans="3:6" ht="0.75" customHeight="1" x14ac:dyDescent="0.2">
      <c r="C202" s="161" t="str">
        <f t="shared" si="4"/>
        <v/>
      </c>
      <c r="D202" s="161" t="str">
        <f t="shared" si="5"/>
        <v/>
      </c>
      <c r="E202" s="221" t="s">
        <v>20</v>
      </c>
      <c r="F202" s="221" t="s">
        <v>20</v>
      </c>
    </row>
    <row r="203" spans="3:6" ht="0.75" customHeight="1" x14ac:dyDescent="0.2">
      <c r="C203" s="161" t="str">
        <f t="shared" si="4"/>
        <v/>
      </c>
      <c r="D203" s="161" t="str">
        <f t="shared" si="5"/>
        <v/>
      </c>
      <c r="E203" s="221" t="s">
        <v>20</v>
      </c>
      <c r="F203" s="221" t="s">
        <v>20</v>
      </c>
    </row>
    <row r="204" spans="3:6" ht="0.75" customHeight="1" x14ac:dyDescent="0.2">
      <c r="C204" s="161" t="str">
        <f t="shared" si="4"/>
        <v/>
      </c>
      <c r="D204" s="161" t="str">
        <f t="shared" si="5"/>
        <v/>
      </c>
      <c r="E204" s="221" t="s">
        <v>20</v>
      </c>
      <c r="F204" s="221" t="s">
        <v>20</v>
      </c>
    </row>
    <row r="205" spans="3:6" ht="0.75" customHeight="1" x14ac:dyDescent="0.2">
      <c r="C205" s="161" t="str">
        <f t="shared" si="4"/>
        <v/>
      </c>
      <c r="D205" s="161" t="str">
        <f t="shared" si="5"/>
        <v/>
      </c>
      <c r="E205" s="221" t="s">
        <v>20</v>
      </c>
      <c r="F205" s="221" t="s">
        <v>20</v>
      </c>
    </row>
    <row r="206" spans="3:6" ht="0.75" customHeight="1" x14ac:dyDescent="0.2">
      <c r="C206" s="161" t="str">
        <f t="shared" si="4"/>
        <v/>
      </c>
      <c r="D206" s="161" t="str">
        <f t="shared" si="5"/>
        <v/>
      </c>
      <c r="E206" s="221" t="s">
        <v>20</v>
      </c>
      <c r="F206" s="221" t="s">
        <v>20</v>
      </c>
    </row>
    <row r="207" spans="3:6" ht="0.75" customHeight="1" x14ac:dyDescent="0.2">
      <c r="C207" s="161" t="str">
        <f t="shared" si="4"/>
        <v/>
      </c>
      <c r="D207" s="161" t="str">
        <f t="shared" si="5"/>
        <v/>
      </c>
      <c r="E207" s="221" t="s">
        <v>20</v>
      </c>
      <c r="F207" s="221" t="s">
        <v>20</v>
      </c>
    </row>
    <row r="208" spans="3:6" ht="0.75" customHeight="1" x14ac:dyDescent="0.2">
      <c r="C208" s="161" t="str">
        <f t="shared" si="4"/>
        <v/>
      </c>
      <c r="D208" s="161" t="str">
        <f t="shared" si="5"/>
        <v/>
      </c>
      <c r="E208" s="221" t="s">
        <v>20</v>
      </c>
      <c r="F208" s="221" t="s">
        <v>20</v>
      </c>
    </row>
    <row r="209" spans="3:6" ht="0.75" customHeight="1" x14ac:dyDescent="0.2">
      <c r="C209" s="161" t="str">
        <f t="shared" si="4"/>
        <v/>
      </c>
      <c r="D209" s="161" t="str">
        <f t="shared" si="5"/>
        <v/>
      </c>
      <c r="E209" s="221" t="s">
        <v>20</v>
      </c>
      <c r="F209" s="221" t="s">
        <v>20</v>
      </c>
    </row>
    <row r="210" spans="3:6" ht="0.75" customHeight="1" x14ac:dyDescent="0.2">
      <c r="C210" s="161" t="str">
        <f t="shared" si="4"/>
        <v/>
      </c>
      <c r="D210" s="161" t="str">
        <f t="shared" si="5"/>
        <v/>
      </c>
      <c r="E210" s="221" t="s">
        <v>20</v>
      </c>
      <c r="F210" s="221" t="s">
        <v>20</v>
      </c>
    </row>
    <row r="211" spans="3:6" ht="0.75" customHeight="1" x14ac:dyDescent="0.2">
      <c r="C211" s="161" t="str">
        <f t="shared" si="4"/>
        <v/>
      </c>
      <c r="D211" s="161" t="str">
        <f t="shared" si="5"/>
        <v/>
      </c>
      <c r="E211" s="221" t="s">
        <v>20</v>
      </c>
      <c r="F211" s="221" t="s">
        <v>20</v>
      </c>
    </row>
    <row r="212" spans="3:6" ht="0.75" customHeight="1" x14ac:dyDescent="0.2">
      <c r="C212" s="161" t="str">
        <f t="shared" si="4"/>
        <v/>
      </c>
      <c r="D212" s="161" t="str">
        <f t="shared" si="5"/>
        <v/>
      </c>
      <c r="E212" s="221" t="s">
        <v>20</v>
      </c>
      <c r="F212" s="221" t="s">
        <v>20</v>
      </c>
    </row>
    <row r="213" spans="3:6" ht="0.75" customHeight="1" x14ac:dyDescent="0.2">
      <c r="C213" s="161" t="str">
        <f t="shared" si="4"/>
        <v/>
      </c>
      <c r="D213" s="161" t="str">
        <f t="shared" si="5"/>
        <v/>
      </c>
      <c r="E213" s="221" t="s">
        <v>20</v>
      </c>
      <c r="F213" s="221" t="s">
        <v>20</v>
      </c>
    </row>
    <row r="214" spans="3:6" ht="0.75" customHeight="1" x14ac:dyDescent="0.2">
      <c r="C214" s="161" t="str">
        <f t="shared" si="4"/>
        <v/>
      </c>
      <c r="D214" s="161" t="str">
        <f t="shared" si="5"/>
        <v/>
      </c>
      <c r="E214" s="221" t="s">
        <v>20</v>
      </c>
      <c r="F214" s="221" t="s">
        <v>20</v>
      </c>
    </row>
    <row r="215" spans="3:6" ht="0.75" customHeight="1" x14ac:dyDescent="0.2">
      <c r="C215" s="161" t="str">
        <f t="shared" si="4"/>
        <v/>
      </c>
      <c r="D215" s="161" t="str">
        <f t="shared" si="5"/>
        <v/>
      </c>
      <c r="E215" s="221" t="s">
        <v>20</v>
      </c>
      <c r="F215" s="221" t="s">
        <v>20</v>
      </c>
    </row>
    <row r="216" spans="3:6" ht="0.75" customHeight="1" x14ac:dyDescent="0.2">
      <c r="C216" s="161" t="str">
        <f t="shared" si="4"/>
        <v/>
      </c>
      <c r="D216" s="161" t="str">
        <f t="shared" si="5"/>
        <v/>
      </c>
      <c r="E216" s="221" t="s">
        <v>20</v>
      </c>
      <c r="F216" s="221" t="s">
        <v>20</v>
      </c>
    </row>
    <row r="217" spans="3:6" ht="0.75" customHeight="1" x14ac:dyDescent="0.2">
      <c r="C217" s="161" t="str">
        <f t="shared" si="4"/>
        <v/>
      </c>
      <c r="D217" s="161" t="str">
        <f t="shared" si="5"/>
        <v/>
      </c>
      <c r="E217" s="221" t="s">
        <v>20</v>
      </c>
      <c r="F217" s="221" t="s">
        <v>20</v>
      </c>
    </row>
    <row r="218" spans="3:6" ht="0.75" customHeight="1" x14ac:dyDescent="0.2">
      <c r="C218" s="161" t="str">
        <f t="shared" si="4"/>
        <v/>
      </c>
      <c r="D218" s="161" t="str">
        <f t="shared" si="5"/>
        <v/>
      </c>
      <c r="E218" s="221" t="s">
        <v>20</v>
      </c>
      <c r="F218" s="221" t="s">
        <v>20</v>
      </c>
    </row>
    <row r="219" spans="3:6" ht="0.75" customHeight="1" x14ac:dyDescent="0.2">
      <c r="C219" s="161" t="str">
        <f t="shared" si="4"/>
        <v/>
      </c>
      <c r="D219" s="161" t="str">
        <f t="shared" si="5"/>
        <v/>
      </c>
      <c r="E219" s="221" t="s">
        <v>20</v>
      </c>
      <c r="F219" s="221" t="s">
        <v>20</v>
      </c>
    </row>
    <row r="220" spans="3:6" ht="0.75" customHeight="1" x14ac:dyDescent="0.2">
      <c r="C220" s="161" t="str">
        <f t="shared" si="4"/>
        <v/>
      </c>
      <c r="D220" s="161" t="str">
        <f t="shared" si="5"/>
        <v/>
      </c>
      <c r="E220" s="221" t="s">
        <v>20</v>
      </c>
      <c r="F220" s="221" t="s">
        <v>20</v>
      </c>
    </row>
    <row r="221" spans="3:6" ht="0.75" customHeight="1" x14ac:dyDescent="0.2">
      <c r="C221" s="161" t="str">
        <f t="shared" si="4"/>
        <v/>
      </c>
      <c r="D221" s="161" t="str">
        <f t="shared" si="5"/>
        <v/>
      </c>
      <c r="E221" s="221" t="s">
        <v>20</v>
      </c>
      <c r="F221" s="221" t="s">
        <v>20</v>
      </c>
    </row>
    <row r="222" spans="3:6" ht="0.75" customHeight="1" x14ac:dyDescent="0.2">
      <c r="C222" s="161" t="str">
        <f t="shared" si="4"/>
        <v/>
      </c>
      <c r="D222" s="161" t="str">
        <f t="shared" si="5"/>
        <v/>
      </c>
      <c r="E222" s="221" t="s">
        <v>20</v>
      </c>
      <c r="F222" s="221" t="s">
        <v>20</v>
      </c>
    </row>
    <row r="223" spans="3:6" ht="0.75" customHeight="1" x14ac:dyDescent="0.2">
      <c r="C223" s="161" t="str">
        <f t="shared" si="4"/>
        <v/>
      </c>
      <c r="D223" s="161" t="str">
        <f t="shared" si="5"/>
        <v/>
      </c>
      <c r="E223" s="221" t="s">
        <v>20</v>
      </c>
      <c r="F223" s="221" t="s">
        <v>20</v>
      </c>
    </row>
    <row r="224" spans="3:6" ht="0.75" customHeight="1" x14ac:dyDescent="0.2">
      <c r="C224" s="161" t="str">
        <f t="shared" si="4"/>
        <v/>
      </c>
      <c r="D224" s="161" t="str">
        <f t="shared" si="5"/>
        <v/>
      </c>
      <c r="E224" s="221" t="s">
        <v>20</v>
      </c>
      <c r="F224" s="221" t="s">
        <v>20</v>
      </c>
    </row>
    <row r="225" spans="3:6" ht="0.75" customHeight="1" x14ac:dyDescent="0.2">
      <c r="C225" s="161" t="str">
        <f t="shared" si="4"/>
        <v/>
      </c>
      <c r="D225" s="161" t="str">
        <f t="shared" si="5"/>
        <v/>
      </c>
      <c r="E225" s="221" t="s">
        <v>20</v>
      </c>
      <c r="F225" s="221" t="s">
        <v>20</v>
      </c>
    </row>
    <row r="226" spans="3:6" ht="0.75" customHeight="1" x14ac:dyDescent="0.2">
      <c r="C226" s="161" t="str">
        <f t="shared" si="4"/>
        <v/>
      </c>
      <c r="D226" s="161" t="str">
        <f t="shared" si="5"/>
        <v/>
      </c>
      <c r="E226" s="221" t="s">
        <v>20</v>
      </c>
      <c r="F226" s="221" t="s">
        <v>20</v>
      </c>
    </row>
    <row r="227" spans="3:6" ht="0.75" customHeight="1" x14ac:dyDescent="0.2">
      <c r="C227" s="161" t="str">
        <f t="shared" si="4"/>
        <v/>
      </c>
      <c r="D227" s="161" t="str">
        <f t="shared" si="5"/>
        <v/>
      </c>
      <c r="E227" s="221" t="s">
        <v>20</v>
      </c>
      <c r="F227" s="221" t="s">
        <v>20</v>
      </c>
    </row>
    <row r="228" spans="3:6" ht="0.75" customHeight="1" x14ac:dyDescent="0.2">
      <c r="C228" s="161" t="str">
        <f t="shared" si="4"/>
        <v/>
      </c>
      <c r="D228" s="161" t="str">
        <f t="shared" si="5"/>
        <v/>
      </c>
      <c r="E228" s="221" t="s">
        <v>20</v>
      </c>
      <c r="F228" s="221" t="s">
        <v>20</v>
      </c>
    </row>
    <row r="229" spans="3:6" ht="0.75" customHeight="1" x14ac:dyDescent="0.2">
      <c r="C229" s="161" t="str">
        <f t="shared" si="4"/>
        <v/>
      </c>
      <c r="D229" s="161" t="str">
        <f t="shared" si="5"/>
        <v/>
      </c>
      <c r="E229" s="221" t="s">
        <v>20</v>
      </c>
      <c r="F229" s="221" t="s">
        <v>20</v>
      </c>
    </row>
    <row r="230" spans="3:6" ht="0.75" customHeight="1" x14ac:dyDescent="0.2">
      <c r="C230" s="161" t="str">
        <f t="shared" si="4"/>
        <v/>
      </c>
      <c r="D230" s="161" t="str">
        <f t="shared" si="5"/>
        <v/>
      </c>
      <c r="E230" s="221" t="s">
        <v>20</v>
      </c>
      <c r="F230" s="221" t="s">
        <v>20</v>
      </c>
    </row>
    <row r="231" spans="3:6" ht="0.75" customHeight="1" x14ac:dyDescent="0.2">
      <c r="C231" s="161" t="str">
        <f t="shared" si="4"/>
        <v/>
      </c>
      <c r="D231" s="161" t="str">
        <f t="shared" si="5"/>
        <v/>
      </c>
      <c r="E231" s="221" t="s">
        <v>20</v>
      </c>
      <c r="F231" s="221" t="s">
        <v>20</v>
      </c>
    </row>
    <row r="232" spans="3:6" ht="0.75" customHeight="1" x14ac:dyDescent="0.2">
      <c r="C232" s="161" t="str">
        <f t="shared" si="4"/>
        <v/>
      </c>
      <c r="D232" s="161" t="str">
        <f t="shared" si="5"/>
        <v/>
      </c>
      <c r="E232" s="221" t="s">
        <v>20</v>
      </c>
      <c r="F232" s="221" t="s">
        <v>20</v>
      </c>
    </row>
    <row r="233" spans="3:6" ht="0.75" customHeight="1" x14ac:dyDescent="0.2">
      <c r="C233" s="161" t="str">
        <f t="shared" si="4"/>
        <v/>
      </c>
      <c r="D233" s="161" t="str">
        <f t="shared" si="5"/>
        <v/>
      </c>
      <c r="E233" s="221" t="s">
        <v>20</v>
      </c>
      <c r="F233" s="221" t="s">
        <v>20</v>
      </c>
    </row>
    <row r="234" spans="3:6" ht="0.75" customHeight="1" x14ac:dyDescent="0.2">
      <c r="C234" s="161" t="str">
        <f t="shared" si="4"/>
        <v/>
      </c>
      <c r="D234" s="161" t="str">
        <f t="shared" si="5"/>
        <v/>
      </c>
      <c r="E234" s="221" t="s">
        <v>20</v>
      </c>
      <c r="F234" s="221" t="s">
        <v>20</v>
      </c>
    </row>
    <row r="235" spans="3:6" ht="0.75" customHeight="1" x14ac:dyDescent="0.2">
      <c r="C235" s="161" t="str">
        <f t="shared" si="4"/>
        <v/>
      </c>
      <c r="D235" s="161" t="str">
        <f t="shared" si="5"/>
        <v/>
      </c>
      <c r="E235" s="221" t="s">
        <v>20</v>
      </c>
      <c r="F235" s="221" t="s">
        <v>20</v>
      </c>
    </row>
    <row r="236" spans="3:6" ht="0.75" customHeight="1" x14ac:dyDescent="0.2">
      <c r="C236" s="161" t="str">
        <f t="shared" si="4"/>
        <v/>
      </c>
      <c r="D236" s="161" t="str">
        <f t="shared" si="5"/>
        <v/>
      </c>
      <c r="E236" s="221" t="s">
        <v>20</v>
      </c>
      <c r="F236" s="221" t="s">
        <v>20</v>
      </c>
    </row>
    <row r="240" spans="3:6" x14ac:dyDescent="0.2">
      <c r="D240" s="94" t="s">
        <v>170</v>
      </c>
    </row>
    <row r="241" spans="4:4" x14ac:dyDescent="0.2">
      <c r="D241" s="94" t="s">
        <v>170</v>
      </c>
    </row>
    <row r="242" spans="4:4" x14ac:dyDescent="0.2">
      <c r="D242" s="94" t="s">
        <v>170</v>
      </c>
    </row>
  </sheetData>
  <sortState xmlns:xlrd2="http://schemas.microsoft.com/office/spreadsheetml/2017/richdata2" ref="E131:F236">
    <sortCondition ref="F131:F236"/>
  </sortState>
  <phoneticPr fontId="19" type="noConversion"/>
  <pageMargins left="0.75" right="0.75" top="1" bottom="1" header="0.5" footer="0.5"/>
  <pageSetup scale="70" orientation="portrait" r:id="rId1"/>
  <headerFooter alignWithMargins="0"/>
  <ignoredErrors>
    <ignoredError sqref="H123:H124 H63:H122 H19:H6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0" r:id="rId4" name="Button 196">
              <controlPr defaultSize="0" print="0" autoFill="0" autoPict="0" macro="[0]!SortResourceConcerns">
                <anchor moveWithCells="1">
                  <from>
                    <xdr:col>8</xdr:col>
                    <xdr:colOff>104775</xdr:colOff>
                    <xdr:row>122</xdr:row>
                    <xdr:rowOff>47625</xdr:rowOff>
                  </from>
                  <to>
                    <xdr:col>9</xdr:col>
                    <xdr:colOff>619125</xdr:colOff>
                    <xdr:row>124</xdr:row>
                    <xdr:rowOff>19050</xdr:rowOff>
                  </to>
                </anchor>
              </controlPr>
            </control>
          </mc:Choice>
        </mc:AlternateContent>
        <mc:AlternateContent xmlns:mc="http://schemas.openxmlformats.org/markup-compatibility/2006">
          <mc:Choice Requires="x14">
            <control shapeId="1221" r:id="rId5" name="Button 197">
              <controlPr defaultSize="0" print="0" autoFill="0" autoPict="0" macro="[0]!ClearProgram">
                <anchor moveWithCells="1">
                  <from>
                    <xdr:col>9</xdr:col>
                    <xdr:colOff>104775</xdr:colOff>
                    <xdr:row>1</xdr:row>
                    <xdr:rowOff>47625</xdr:rowOff>
                  </from>
                  <to>
                    <xdr:col>10</xdr:col>
                    <xdr:colOff>323850</xdr:colOff>
                    <xdr:row>3</xdr:row>
                    <xdr:rowOff>47625</xdr:rowOff>
                  </to>
                </anchor>
              </controlPr>
            </control>
          </mc:Choice>
        </mc:AlternateContent>
        <mc:AlternateContent xmlns:mc="http://schemas.openxmlformats.org/markup-compatibility/2006">
          <mc:Choice Requires="x14">
            <control shapeId="1222" r:id="rId6" name="Button 198">
              <controlPr defaultSize="0" print="0" autoFill="0" autoPict="0" macro="[0]!SortResourceConcerns">
                <anchor moveWithCells="1">
                  <from>
                    <xdr:col>9</xdr:col>
                    <xdr:colOff>95250</xdr:colOff>
                    <xdr:row>3</xdr:row>
                    <xdr:rowOff>76200</xdr:rowOff>
                  </from>
                  <to>
                    <xdr:col>10</xdr:col>
                    <xdr:colOff>314325</xdr:colOff>
                    <xdr:row>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79998168889431442"/>
  </sheetPr>
  <dimension ref="A2:BY1916"/>
  <sheetViews>
    <sheetView zoomScaleNormal="100" workbookViewId="0">
      <selection activeCell="B10" sqref="B10"/>
    </sheetView>
  </sheetViews>
  <sheetFormatPr defaultColWidth="8.83203125" defaultRowHeight="12.75" x14ac:dyDescent="0.2"/>
  <cols>
    <col min="1" max="1" width="4.1640625" style="94" customWidth="1"/>
    <col min="2" max="2" width="3.83203125" style="94" customWidth="1"/>
    <col min="3" max="3" width="49.83203125" style="94" customWidth="1"/>
    <col min="4" max="4" width="3.83203125" style="94" customWidth="1"/>
    <col min="5" max="5" width="52.83203125" style="94" customWidth="1"/>
    <col min="6" max="6" width="3.83203125" style="94" customWidth="1"/>
    <col min="7" max="7" width="52.83203125" style="94" customWidth="1"/>
    <col min="8" max="8" width="3.83203125" style="94" customWidth="1"/>
    <col min="9" max="9" width="52.83203125" style="94" customWidth="1"/>
    <col min="10" max="10" width="3.83203125" style="94" customWidth="1"/>
    <col min="11" max="11" width="52.83203125" style="94" customWidth="1"/>
    <col min="12" max="12" width="3.83203125" style="94" customWidth="1"/>
    <col min="13" max="13" width="52.83203125" style="94" customWidth="1"/>
    <col min="14" max="14" width="3.83203125" style="94" customWidth="1"/>
    <col min="15" max="15" width="52.83203125" style="94" customWidth="1"/>
    <col min="16" max="16" width="3.83203125" style="94" customWidth="1"/>
    <col min="17" max="17" width="52.83203125" style="94" customWidth="1"/>
    <col min="18" max="18" width="3.83203125" style="94" customWidth="1"/>
    <col min="19" max="19" width="52.83203125" style="94" customWidth="1"/>
    <col min="20" max="20" width="3.83203125" style="94" customWidth="1"/>
    <col min="21" max="21" width="52.83203125" style="94" customWidth="1"/>
    <col min="22" max="22" width="19.1640625" style="94" customWidth="1"/>
    <col min="23" max="63" width="21.83203125" style="94" hidden="1" customWidth="1"/>
    <col min="64" max="64" width="0" style="94" hidden="1" customWidth="1"/>
    <col min="65" max="74" width="3.83203125" style="99" hidden="1" customWidth="1"/>
    <col min="75" max="75" width="0" style="94" hidden="1" customWidth="1"/>
    <col min="76" max="76" width="40.83203125" style="94" hidden="1" customWidth="1"/>
    <col min="77" max="77" width="8.83203125" style="94" hidden="1" customWidth="1"/>
    <col min="78" max="16384" width="8.83203125" style="94"/>
  </cols>
  <sheetData>
    <row r="2" spans="2:76" x14ac:dyDescent="0.2">
      <c r="B2" s="194" t="s">
        <v>419</v>
      </c>
      <c r="C2" s="194"/>
      <c r="D2" s="194"/>
      <c r="H2" s="194"/>
      <c r="J2" s="194"/>
      <c r="L2" s="194"/>
      <c r="N2" s="194"/>
      <c r="P2" s="194"/>
      <c r="R2" s="194"/>
      <c r="T2" s="194"/>
    </row>
    <row r="3" spans="2:76" ht="13.5" thickBot="1" x14ac:dyDescent="0.25">
      <c r="B3" s="195"/>
      <c r="C3" s="195"/>
      <c r="D3" s="195"/>
      <c r="E3" s="195"/>
      <c r="F3" s="195"/>
      <c r="G3" s="144"/>
      <c r="H3" s="195"/>
      <c r="I3" s="195"/>
      <c r="J3" s="195"/>
      <c r="K3" s="195"/>
      <c r="L3" s="195"/>
      <c r="M3" s="195"/>
      <c r="N3" s="195"/>
      <c r="O3" s="195"/>
      <c r="P3" s="195"/>
      <c r="Q3" s="195"/>
      <c r="R3" s="195"/>
      <c r="S3" s="195"/>
      <c r="T3" s="195"/>
      <c r="U3" s="195"/>
      <c r="V3" s="195"/>
      <c r="W3" s="145"/>
      <c r="X3" s="145"/>
      <c r="Y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row>
    <row r="4" spans="2:76" x14ac:dyDescent="0.2">
      <c r="B4" s="196" t="s">
        <v>418</v>
      </c>
      <c r="C4" s="197"/>
      <c r="D4" s="197"/>
      <c r="E4" s="197"/>
      <c r="F4" s="197"/>
      <c r="G4" s="146"/>
      <c r="H4" s="197"/>
      <c r="I4" s="197"/>
      <c r="J4" s="197"/>
      <c r="K4" s="197"/>
      <c r="L4" s="197"/>
      <c r="M4" s="197"/>
      <c r="N4" s="197"/>
      <c r="O4" s="197"/>
      <c r="P4" s="197"/>
      <c r="Q4" s="197"/>
      <c r="R4" s="197"/>
      <c r="S4" s="198"/>
      <c r="T4" s="198"/>
      <c r="U4" s="199"/>
      <c r="V4" s="200"/>
      <c r="W4" s="145"/>
      <c r="X4" s="145"/>
      <c r="Y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row>
    <row r="5" spans="2:76" x14ac:dyDescent="0.2">
      <c r="B5" s="147" t="s">
        <v>457</v>
      </c>
      <c r="C5" s="148"/>
      <c r="D5" s="148"/>
      <c r="E5" s="149">
        <v>3</v>
      </c>
      <c r="F5" s="200"/>
      <c r="G5" s="144"/>
      <c r="H5" s="200"/>
      <c r="I5" s="200"/>
      <c r="J5" s="200"/>
      <c r="K5" s="200"/>
      <c r="L5" s="200"/>
      <c r="M5" s="200"/>
      <c r="N5" s="200"/>
      <c r="O5" s="200"/>
      <c r="P5" s="200"/>
      <c r="Q5" s="200"/>
      <c r="R5" s="200"/>
      <c r="S5" s="200"/>
      <c r="T5" s="200"/>
      <c r="U5" s="201"/>
      <c r="V5" s="200"/>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row>
    <row r="6" spans="2:76" x14ac:dyDescent="0.2">
      <c r="B6" s="150" t="s">
        <v>779</v>
      </c>
      <c r="C6" s="151"/>
      <c r="D6" s="151"/>
      <c r="E6" s="152"/>
      <c r="F6" s="152"/>
      <c r="G6" s="152"/>
      <c r="H6" s="148"/>
      <c r="I6" s="202" t="str">
        <f>IF($N$2=1,"Crop",IF($N$2=2,"Forest",IF($N$2=3,"Range",IF($N$2=4,"Pasture",IF($N$2=5,"Protected",IF($N$2=6,"Farmstead",IF($N$2=7,"Dev. Land",IF($N$2=8,"Water",IF($N$2=9,"Other",IF($N$2=10,"Ass.Ag.Land",""))))))))))</f>
        <v/>
      </c>
      <c r="J6" s="148"/>
      <c r="K6" s="200"/>
      <c r="L6" s="148"/>
      <c r="M6" s="200"/>
      <c r="N6" s="148"/>
      <c r="O6" s="200"/>
      <c r="P6" s="148"/>
      <c r="Q6" s="200"/>
      <c r="R6" s="148"/>
      <c r="S6" s="200"/>
      <c r="T6" s="148"/>
      <c r="U6" s="201"/>
      <c r="V6" s="200"/>
      <c r="W6" s="153" t="s">
        <v>429</v>
      </c>
      <c r="X6" s="145">
        <f>+LandUse!O2</f>
        <v>0</v>
      </c>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row>
    <row r="7" spans="2:76" x14ac:dyDescent="0.2">
      <c r="B7" s="150" t="s">
        <v>780</v>
      </c>
      <c r="H7" s="151"/>
      <c r="I7" s="200"/>
      <c r="J7" s="151"/>
      <c r="K7" s="200"/>
      <c r="L7" s="151"/>
      <c r="M7" s="200"/>
      <c r="N7" s="151"/>
      <c r="O7" s="200"/>
      <c r="P7" s="151"/>
      <c r="Q7" s="200"/>
      <c r="R7" s="151"/>
      <c r="S7" s="200"/>
      <c r="T7" s="151"/>
      <c r="U7" s="201"/>
      <c r="V7" s="200"/>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M7" s="154" t="s">
        <v>428</v>
      </c>
      <c r="BX7" s="155"/>
    </row>
    <row r="8" spans="2:76" ht="13.9" customHeight="1" x14ac:dyDescent="0.2">
      <c r="B8" s="150" t="s">
        <v>781</v>
      </c>
      <c r="C8" s="156"/>
      <c r="D8" s="156"/>
      <c r="E8" s="156"/>
      <c r="F8" s="156"/>
      <c r="G8" s="157"/>
      <c r="H8" s="156"/>
      <c r="I8" s="156"/>
      <c r="J8" s="156"/>
      <c r="K8" s="156"/>
      <c r="L8" s="156"/>
      <c r="M8" s="156"/>
      <c r="N8" s="156"/>
      <c r="O8" s="156"/>
      <c r="P8" s="156"/>
      <c r="Q8" s="156"/>
      <c r="R8" s="156"/>
      <c r="S8" s="158"/>
      <c r="T8" s="158"/>
      <c r="U8" s="159"/>
      <c r="V8" s="160"/>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W8" s="161"/>
      <c r="BX8" s="161"/>
    </row>
    <row r="9" spans="2:76" ht="69" customHeight="1" x14ac:dyDescent="0.2">
      <c r="B9" s="162"/>
      <c r="C9" s="163" t="str">
        <f>+'Select Concerns'!$E131</f>
        <v>Sheet and Rill Erosion</v>
      </c>
      <c r="D9" s="164"/>
      <c r="E9" s="165" t="str">
        <f>+'Select Concerns'!$E132</f>
        <v>Wind Erosion</v>
      </c>
      <c r="F9" s="164"/>
      <c r="G9" s="165" t="str">
        <f>+'Select Concerns'!$E133</f>
        <v xml:space="preserve">Subsidence </v>
      </c>
      <c r="H9" s="164"/>
      <c r="I9" s="165" t="str">
        <f>+'Select Concerns'!$E134</f>
        <v xml:space="preserve">Compaction </v>
      </c>
      <c r="J9" s="164"/>
      <c r="K9" s="165" t="str">
        <f>+'Select Concerns'!$E135</f>
        <v>Organic Matter Depletion</v>
      </c>
      <c r="L9" s="164"/>
      <c r="M9" s="165" t="str">
        <f>+'Select Concerns'!$E136</f>
        <v>Soil Organism Habitat Loss or Degradation</v>
      </c>
      <c r="N9" s="164"/>
      <c r="O9" s="165" t="str">
        <f>+'Select Concerns'!$E137</f>
        <v>Aggregate Instability</v>
      </c>
      <c r="P9" s="164"/>
      <c r="Q9" s="165" t="str">
        <f>+'Select Concerns'!$E138</f>
        <v>Drifted Snow</v>
      </c>
      <c r="R9" s="164"/>
      <c r="S9" s="165" t="str">
        <f>+'Select Concerns'!$E139</f>
        <v xml:space="preserve">Nutrients Transported to Surface Water </v>
      </c>
      <c r="T9" s="164"/>
      <c r="U9" s="165" t="str">
        <f>+'Select Concerns'!$E140</f>
        <v>Plant Productivity and Health</v>
      </c>
      <c r="V9" s="166"/>
      <c r="W9" s="167" t="s">
        <v>427</v>
      </c>
      <c r="X9" s="168" t="s">
        <v>415</v>
      </c>
      <c r="Y9" s="263" t="str">
        <f>IF(C9="","",C9)</f>
        <v>Sheet and Rill Erosion</v>
      </c>
      <c r="Z9" s="264"/>
      <c r="AA9" s="265"/>
      <c r="AB9" s="168" t="s">
        <v>416</v>
      </c>
      <c r="AC9" s="263" t="str">
        <f>IF(E9="","",E9)</f>
        <v>Wind Erosion</v>
      </c>
      <c r="AD9" s="264"/>
      <c r="AE9" s="265"/>
      <c r="AF9" s="168" t="s">
        <v>417</v>
      </c>
      <c r="AG9" s="263" t="str">
        <f>IF(G9="","",G9)</f>
        <v xml:space="preserve">Subsidence </v>
      </c>
      <c r="AH9" s="264"/>
      <c r="AI9" s="265"/>
      <c r="AJ9" s="168" t="s">
        <v>420</v>
      </c>
      <c r="AK9" s="263" t="str">
        <f>IF(I9="","",I9)</f>
        <v xml:space="preserve">Compaction </v>
      </c>
      <c r="AL9" s="264"/>
      <c r="AM9" s="265"/>
      <c r="AN9" s="168" t="s">
        <v>421</v>
      </c>
      <c r="AO9" s="263" t="str">
        <f>IF(K9="","",K9)</f>
        <v>Organic Matter Depletion</v>
      </c>
      <c r="AP9" s="264"/>
      <c r="AQ9" s="265"/>
      <c r="AR9" s="168" t="s">
        <v>422</v>
      </c>
      <c r="AS9" s="263" t="str">
        <f>IF(M9="","",M9)</f>
        <v>Soil Organism Habitat Loss or Degradation</v>
      </c>
      <c r="AT9" s="264"/>
      <c r="AU9" s="265"/>
      <c r="AV9" s="168" t="s">
        <v>423</v>
      </c>
      <c r="AW9" s="263" t="str">
        <f>IF(O9="","",O9)</f>
        <v>Aggregate Instability</v>
      </c>
      <c r="AX9" s="264"/>
      <c r="AY9" s="265"/>
      <c r="AZ9" s="168" t="s">
        <v>424</v>
      </c>
      <c r="BA9" s="263" t="str">
        <f>IF(Q9="","",Q9)</f>
        <v>Drifted Snow</v>
      </c>
      <c r="BB9" s="264"/>
      <c r="BC9" s="265"/>
      <c r="BD9" s="168" t="s">
        <v>425</v>
      </c>
      <c r="BE9" s="263" t="str">
        <f>IF(S9="","",S9)</f>
        <v xml:space="preserve">Nutrients Transported to Surface Water </v>
      </c>
      <c r="BF9" s="264"/>
      <c r="BG9" s="265"/>
      <c r="BH9" s="168" t="s">
        <v>426</v>
      </c>
      <c r="BI9" s="263" t="str">
        <f>IF(U9="","",U9)</f>
        <v>Plant Productivity and Health</v>
      </c>
      <c r="BJ9" s="264"/>
      <c r="BK9" s="265"/>
      <c r="BX9" s="99"/>
    </row>
    <row r="10" spans="2:76" x14ac:dyDescent="0.2">
      <c r="B10" s="169"/>
      <c r="C10" s="170"/>
      <c r="D10" s="169"/>
      <c r="E10" s="171"/>
      <c r="F10" s="169"/>
      <c r="G10" s="172"/>
      <c r="H10" s="169"/>
      <c r="I10" s="171"/>
      <c r="J10" s="169"/>
      <c r="K10" s="171"/>
      <c r="L10" s="169"/>
      <c r="M10" s="171"/>
      <c r="N10" s="169"/>
      <c r="O10" s="171"/>
      <c r="P10" s="169"/>
      <c r="Q10" s="171"/>
      <c r="R10" s="169"/>
      <c r="S10" s="171"/>
      <c r="T10" s="169"/>
      <c r="U10" s="171"/>
      <c r="V10" s="151"/>
      <c r="W10" s="173" t="str">
        <f>+CPPE!A2</f>
        <v>309 - Agrichemical Handling Facility</v>
      </c>
      <c r="X10" s="174">
        <v>2</v>
      </c>
      <c r="Y10" s="173" t="str">
        <f>+CPPE!A2</f>
        <v>309 - Agrichemical Handling Facility</v>
      </c>
      <c r="Z10" s="175">
        <f>IF(Y$9="","",IF(Y10=0,0,HLOOKUP(Y$9,CPPE!$A$1:$CY$175,X10,FALSE)))</f>
        <v>0</v>
      </c>
      <c r="AA10" s="176" t="str">
        <f>IF(Z10="","",IF(Z10=0,"",IF(LandUse!$N3=2,"",IF(Z10&gt;=$E$5,Y10,""))))</f>
        <v/>
      </c>
      <c r="AB10" s="174">
        <v>2</v>
      </c>
      <c r="AC10" s="177" t="str">
        <f>+CPPE!A2</f>
        <v>309 - Agrichemical Handling Facility</v>
      </c>
      <c r="AD10" s="175">
        <f>IF(AC$9="","",IF(AC10=0,0,HLOOKUP(AC$9,CPPE!$A$1:$CY$175,AB10,FALSE)))</f>
        <v>0</v>
      </c>
      <c r="AE10" s="176" t="str">
        <f>IF(AD10="","",IF(AD10=0,"",IF(LandUse!$N3=2,"",IF(AD10&gt;=$E$5,AC10,""))))</f>
        <v/>
      </c>
      <c r="AF10" s="174">
        <v>2</v>
      </c>
      <c r="AG10" s="177" t="str">
        <f>+CPPE!A2</f>
        <v>309 - Agrichemical Handling Facility</v>
      </c>
      <c r="AH10" s="175">
        <f>IF(AG$9="","",IF(AG10=0,0,HLOOKUP(AG$9,CPPE!$A$1:$CY$175,AF10,FALSE)))</f>
        <v>0</v>
      </c>
      <c r="AI10" s="176" t="str">
        <f>IF(AH10="","",IF(AH10=0,"",IF(LandUse!$N3=2,"",IF(AH10&gt;=$E$5,AG10,""))))</f>
        <v/>
      </c>
      <c r="AJ10" s="174">
        <v>2</v>
      </c>
      <c r="AK10" s="177" t="str">
        <f>+CPPE!A2</f>
        <v>309 - Agrichemical Handling Facility</v>
      </c>
      <c r="AL10" s="175">
        <f>IF(AK$9="","",IF(AK10=0,0,HLOOKUP(AK$9,CPPE!$A$1:$CY$175,AJ10,FALSE)))</f>
        <v>0</v>
      </c>
      <c r="AM10" s="176" t="str">
        <f>IF(AL10="","",IF(AL10=0,"",IF(LandUse!$N3=2,"",IF(AL10&gt;=$E$5,AK10,""))))</f>
        <v/>
      </c>
      <c r="AN10" s="174">
        <v>2</v>
      </c>
      <c r="AO10" s="177" t="str">
        <f>+CPPE!A2</f>
        <v>309 - Agrichemical Handling Facility</v>
      </c>
      <c r="AP10" s="175">
        <f>IF(AO$9="","",IF(AO10=0,0,HLOOKUP(AO$9,CPPE!$A$1:$CY$175,AN10,FALSE)))</f>
        <v>0</v>
      </c>
      <c r="AQ10" s="176" t="str">
        <f>IF(AP10="","",IF(AP10=0,"",IF(LandUse!$N3=2,"",IF(AP10&gt;=$E$5,AO10,""))))</f>
        <v/>
      </c>
      <c r="AR10" s="174">
        <v>2</v>
      </c>
      <c r="AS10" s="177" t="str">
        <f>+CPPE!A2</f>
        <v>309 - Agrichemical Handling Facility</v>
      </c>
      <c r="AT10" s="175">
        <f>IF(AS$9="","",IF(AS10=0,0,HLOOKUP(AS$9,CPPE!$A$1:$CY$175,AR10,FALSE)))</f>
        <v>0</v>
      </c>
      <c r="AU10" s="176" t="str">
        <f>IF(AT10="","",IF(AT10=0,"",IF(LandUse!$N3=2,"",IF(AT10&gt;=$E$5,AS10,""))))</f>
        <v/>
      </c>
      <c r="AV10" s="174">
        <v>2</v>
      </c>
      <c r="AW10" s="177" t="str">
        <f>+CPPE!A2</f>
        <v>309 - Agrichemical Handling Facility</v>
      </c>
      <c r="AX10" s="175">
        <f>IF(AW$9="","",IF(AW10=0,0,HLOOKUP(AW$9,CPPE!$A$1:$CY$175,AV10,FALSE)))</f>
        <v>0</v>
      </c>
      <c r="AY10" s="176" t="str">
        <f>IF(AX10="","",IF(AX10=0,"",IF(LandUse!$N3=2,"",IF(AX10&gt;=$E$5,AW10,""))))</f>
        <v/>
      </c>
      <c r="AZ10" s="174">
        <v>2</v>
      </c>
      <c r="BA10" s="177" t="str">
        <f>+CPPE!A2</f>
        <v>309 - Agrichemical Handling Facility</v>
      </c>
      <c r="BB10" s="175">
        <f>IF(BA$9="","",IF(BA10=0,0,HLOOKUP(BA$9,CPPE!$A$1:$CY$175,AZ10,FALSE)))</f>
        <v>0</v>
      </c>
      <c r="BC10" s="176" t="str">
        <f>IF(BB10="","",IF(BB10=0,"",IF(LandUse!$N3=2,"",IF(BB10&gt;=$E$5,BA10,""))))</f>
        <v/>
      </c>
      <c r="BD10" s="174">
        <v>2</v>
      </c>
      <c r="BE10" s="177" t="str">
        <f>+CPPE!A2</f>
        <v>309 - Agrichemical Handling Facility</v>
      </c>
      <c r="BF10" s="175">
        <f>IF(BE$9="","",IF(BE10=0,0,HLOOKUP(BE$9,CPPE!$A$1:$CY$175,BD10,FALSE)))</f>
        <v>0</v>
      </c>
      <c r="BG10" s="176" t="str">
        <f>IF(BF10="","",IF(BF10=0,"",IF(LandUse!$N3=2,"",IF(BF10&gt;=$E$5,BE10,""))))</f>
        <v/>
      </c>
      <c r="BH10" s="174">
        <v>2</v>
      </c>
      <c r="BI10" s="177" t="str">
        <f>+CPPE!A2</f>
        <v>309 - Agrichemical Handling Facility</v>
      </c>
      <c r="BJ10" s="175">
        <f>IF(BI$9="","",IF(BI10=0,0,HLOOKUP(BI$9,CPPE!$A$1:$CY$175,BH10,FALSE)))</f>
        <v>0</v>
      </c>
      <c r="BK10" s="176" t="str">
        <f>IF(BJ10="","",IF(BJ10=0,"",IF(LandUse!$N3=2,"",IF(BJ10&gt;=$E$5,BI10,""))))</f>
        <v/>
      </c>
      <c r="BM10" s="99" t="str">
        <f>IF(B10="","",C10)</f>
        <v/>
      </c>
      <c r="BN10" s="99" t="str">
        <f>IF(D10="","",E10)</f>
        <v/>
      </c>
      <c r="BO10" s="99" t="str">
        <f>IF(F10="","",G10)</f>
        <v/>
      </c>
      <c r="BP10" s="99" t="str">
        <f>IF(H10="","",I10)</f>
        <v/>
      </c>
      <c r="BQ10" s="99" t="str">
        <f>IF(J10="","",K10)</f>
        <v/>
      </c>
      <c r="BR10" s="99" t="str">
        <f>IF(L10="","",M10)</f>
        <v/>
      </c>
      <c r="BS10" s="99" t="str">
        <f>IF(N10="","",O10)</f>
        <v/>
      </c>
      <c r="BT10" s="99" t="str">
        <f>IF(P10="","",Q10)</f>
        <v/>
      </c>
      <c r="BU10" s="99" t="str">
        <f>IF(R10="","",S10)</f>
        <v/>
      </c>
      <c r="BV10" s="99" t="str">
        <f>IF(T10="","",U10)</f>
        <v/>
      </c>
      <c r="BW10" s="94">
        <v>1</v>
      </c>
      <c r="BX10" s="99" t="s">
        <v>20</v>
      </c>
    </row>
    <row r="11" spans="2:76" x14ac:dyDescent="0.2">
      <c r="B11" s="178"/>
      <c r="C11" s="179"/>
      <c r="D11" s="178"/>
      <c r="E11" s="180"/>
      <c r="F11" s="178"/>
      <c r="G11" s="181"/>
      <c r="H11" s="178"/>
      <c r="I11" s="180"/>
      <c r="J11" s="178"/>
      <c r="K11" s="180"/>
      <c r="L11" s="178"/>
      <c r="M11" s="180"/>
      <c r="N11" s="178"/>
      <c r="O11" s="180"/>
      <c r="P11" s="178"/>
      <c r="Q11" s="180"/>
      <c r="R11" s="178"/>
      <c r="S11" s="180"/>
      <c r="T11" s="178"/>
      <c r="U11" s="180"/>
      <c r="V11" s="151"/>
      <c r="W11" s="173" t="str">
        <f>+CPPE!A3</f>
        <v>311 - Alley Cropping</v>
      </c>
      <c r="X11" s="174">
        <v>3</v>
      </c>
      <c r="Y11" s="173" t="str">
        <f>+CPPE!A3</f>
        <v>311 - Alley Cropping</v>
      </c>
      <c r="Z11" s="175">
        <f>IF(Y$9="","",IF(Y11=0,0,HLOOKUP(Y$9,CPPE!$A$1:$CY$175,X11,FALSE)))</f>
        <v>5</v>
      </c>
      <c r="AA11" s="176" t="str">
        <f>IF(Z11="","",IF(Z11=0,"",IF(LandUse!$N4=2,"",IF(Z11&gt;=$E$5,Y11,""))))</f>
        <v/>
      </c>
      <c r="AB11" s="174">
        <v>3</v>
      </c>
      <c r="AC11" s="177" t="str">
        <f>+CPPE!A3</f>
        <v>311 - Alley Cropping</v>
      </c>
      <c r="AD11" s="175">
        <f>IF(AC$9="","",IF(AC11=0,0,HLOOKUP(AC$9,CPPE!$A$1:$CY$175,AB11,FALSE)))</f>
        <v>5</v>
      </c>
      <c r="AE11" s="176" t="str">
        <f>IF(AD11="","",IF(AD11=0,"",IF(LandUse!$N4=2,"",IF(AD11&gt;=$E$5,AC11,""))))</f>
        <v/>
      </c>
      <c r="AF11" s="174">
        <v>3</v>
      </c>
      <c r="AG11" s="177" t="str">
        <f>+CPPE!A3</f>
        <v>311 - Alley Cropping</v>
      </c>
      <c r="AH11" s="175">
        <f>IF(AG$9="","",IF(AG11=0,0,HLOOKUP(AG$9,CPPE!$A$1:$CY$175,AF11,FALSE)))</f>
        <v>0</v>
      </c>
      <c r="AI11" s="176" t="str">
        <f>IF(AH11="","",IF(AH11=0,"",IF(LandUse!$N4=2,"",IF(AH11&gt;=$E$5,AG11,""))))</f>
        <v/>
      </c>
      <c r="AJ11" s="174">
        <v>3</v>
      </c>
      <c r="AK11" s="177" t="str">
        <f>+CPPE!A3</f>
        <v>311 - Alley Cropping</v>
      </c>
      <c r="AL11" s="175">
        <f>IF(AK$9="","",IF(AK11=0,0,HLOOKUP(AK$9,CPPE!$A$1:$CY$175,AJ11,FALSE)))</f>
        <v>2</v>
      </c>
      <c r="AM11" s="176" t="str">
        <f>IF(AL11="","",IF(AL11=0,"",IF(LandUse!$N4=2,"",IF(AL11&gt;=$E$5,AK11,""))))</f>
        <v/>
      </c>
      <c r="AN11" s="174">
        <v>3</v>
      </c>
      <c r="AO11" s="177" t="str">
        <f>+CPPE!A3</f>
        <v>311 - Alley Cropping</v>
      </c>
      <c r="AP11" s="175">
        <f>IF(AO$9="","",IF(AO11=0,0,HLOOKUP(AO$9,CPPE!$A$1:$CY$175,AN11,FALSE)))</f>
        <v>5</v>
      </c>
      <c r="AQ11" s="176" t="str">
        <f>IF(AP11="","",IF(AP11=0,"",IF(LandUse!$N4=2,"",IF(AP11&gt;=$E$5,AO11,""))))</f>
        <v/>
      </c>
      <c r="AR11" s="174">
        <v>3</v>
      </c>
      <c r="AS11" s="177" t="str">
        <f>+CPPE!A3</f>
        <v>311 - Alley Cropping</v>
      </c>
      <c r="AT11" s="175">
        <f>IF(AS$9="","",IF(AS11=0,0,HLOOKUP(AS$9,CPPE!$A$1:$CY$175,AR11,FALSE)))</f>
        <v>5</v>
      </c>
      <c r="AU11" s="176" t="str">
        <f>IF(AT11="","",IF(AT11=0,"",IF(LandUse!$N4=2,"",IF(AT11&gt;=$E$5,AS11,""))))</f>
        <v/>
      </c>
      <c r="AV11" s="174">
        <v>3</v>
      </c>
      <c r="AW11" s="177" t="str">
        <f>+CPPE!A3</f>
        <v>311 - Alley Cropping</v>
      </c>
      <c r="AX11" s="175">
        <f>IF(AW$9="","",IF(AW11=0,0,HLOOKUP(AW$9,CPPE!$A$1:$CY$175,AV11,FALSE)))</f>
        <v>4</v>
      </c>
      <c r="AY11" s="176" t="str">
        <f>IF(AX11="","",IF(AX11=0,"",IF(LandUse!$N4=2,"",IF(AX11&gt;=$E$5,AW11,""))))</f>
        <v/>
      </c>
      <c r="AZ11" s="174">
        <v>3</v>
      </c>
      <c r="BA11" s="177" t="str">
        <f>+CPPE!A3</f>
        <v>311 - Alley Cropping</v>
      </c>
      <c r="BB11" s="175">
        <f>IF(BA$9="","",IF(BA11=0,0,HLOOKUP(BA$9,CPPE!$A$1:$CY$175,AZ11,FALSE)))</f>
        <v>3</v>
      </c>
      <c r="BC11" s="176" t="str">
        <f>IF(BB11="","",IF(BB11=0,"",IF(LandUse!$N4=2,"",IF(BB11&gt;=$E$5,BA11,""))))</f>
        <v/>
      </c>
      <c r="BD11" s="174">
        <v>3</v>
      </c>
      <c r="BE11" s="177" t="str">
        <f>+CPPE!A3</f>
        <v>311 - Alley Cropping</v>
      </c>
      <c r="BF11" s="175">
        <f>IF(BE$9="","",IF(BE11=0,0,HLOOKUP(BE$9,CPPE!$A$1:$CY$175,BD11,FALSE)))</f>
        <v>3</v>
      </c>
      <c r="BG11" s="176" t="str">
        <f>IF(BF11="","",IF(BF11=0,"",IF(LandUse!$N4=2,"",IF(BF11&gt;=$E$5,BE11,""))))</f>
        <v/>
      </c>
      <c r="BH11" s="174">
        <v>3</v>
      </c>
      <c r="BI11" s="177" t="str">
        <f>+CPPE!A3</f>
        <v>311 - Alley Cropping</v>
      </c>
      <c r="BJ11" s="175">
        <f>IF(BI$9="","",IF(BI11=0,0,HLOOKUP(BI$9,CPPE!$A$1:$CY$175,BH11,FALSE)))</f>
        <v>5</v>
      </c>
      <c r="BK11" s="176" t="str">
        <f>IF(BJ11="","",IF(BJ11=0,"",IF(LandUse!$N4=2,"",IF(BJ11&gt;=$E$5,BI11,""))))</f>
        <v/>
      </c>
      <c r="BM11" s="99" t="str">
        <f t="shared" ref="BM11:BM74" si="0">IF(B11="","",C11)</f>
        <v/>
      </c>
      <c r="BN11" s="99" t="str">
        <f t="shared" ref="BN11:BN74" si="1">IF(D11="","",E11)</f>
        <v/>
      </c>
      <c r="BO11" s="99" t="str">
        <f t="shared" ref="BO11:BO74" si="2">IF(F11="","",G11)</f>
        <v/>
      </c>
      <c r="BP11" s="99" t="str">
        <f t="shared" ref="BP11:BP74" si="3">IF(H11="","",I11)</f>
        <v/>
      </c>
      <c r="BQ11" s="99" t="str">
        <f t="shared" ref="BQ11:BQ74" si="4">IF(J11="","",K11)</f>
        <v/>
      </c>
      <c r="BR11" s="99" t="str">
        <f t="shared" ref="BR11:BR74" si="5">IF(L11="","",M11)</f>
        <v/>
      </c>
      <c r="BS11" s="99" t="str">
        <f t="shared" ref="BS11:BS74" si="6">IF(N11="","",O11)</f>
        <v/>
      </c>
      <c r="BT11" s="99" t="str">
        <f t="shared" ref="BT11:BT74" si="7">IF(P11="","",Q11)</f>
        <v/>
      </c>
      <c r="BU11" s="99" t="str">
        <f t="shared" ref="BU11:BU74" si="8">IF(R11="","",S11)</f>
        <v/>
      </c>
      <c r="BV11" s="99" t="str">
        <f t="shared" ref="BV11:BV74" si="9">IF(T11="","",U11)</f>
        <v/>
      </c>
      <c r="BX11" s="99" t="s">
        <v>750</v>
      </c>
    </row>
    <row r="12" spans="2:76" x14ac:dyDescent="0.2">
      <c r="B12" s="178"/>
      <c r="C12" s="179"/>
      <c r="D12" s="178"/>
      <c r="E12" s="180"/>
      <c r="F12" s="178"/>
      <c r="G12" s="181"/>
      <c r="H12" s="178"/>
      <c r="I12" s="180"/>
      <c r="J12" s="178"/>
      <c r="K12" s="180"/>
      <c r="L12" s="178"/>
      <c r="M12" s="180"/>
      <c r="N12" s="178"/>
      <c r="O12" s="180"/>
      <c r="P12" s="178"/>
      <c r="Q12" s="180"/>
      <c r="R12" s="178"/>
      <c r="S12" s="180"/>
      <c r="T12" s="178"/>
      <c r="U12" s="180"/>
      <c r="V12" s="151"/>
      <c r="W12" s="173" t="str">
        <f>+CPPE!A4</f>
        <v>313 - Waste Storage Facility</v>
      </c>
      <c r="X12" s="174">
        <v>4</v>
      </c>
      <c r="Y12" s="173" t="str">
        <f>+CPPE!A4</f>
        <v>313 - Waste Storage Facility</v>
      </c>
      <c r="Z12" s="175">
        <f>IF(Y$9="","",IF(Y12=0,0,HLOOKUP(Y$9,CPPE!$A$1:$CY$175,X12,FALSE)))</f>
        <v>0</v>
      </c>
      <c r="AA12" s="176" t="str">
        <f>IF(Z12="","",IF(Z12=0,"",IF(LandUse!$N5=2,"",IF(Z12&gt;=$E$5,Y12,""))))</f>
        <v/>
      </c>
      <c r="AB12" s="174">
        <v>4</v>
      </c>
      <c r="AC12" s="177" t="str">
        <f>+CPPE!A4</f>
        <v>313 - Waste Storage Facility</v>
      </c>
      <c r="AD12" s="175">
        <f>IF(AC$9="","",IF(AC12=0,0,HLOOKUP(AC$9,CPPE!$A$1:$CY$175,AB12,FALSE)))</f>
        <v>0</v>
      </c>
      <c r="AE12" s="176" t="str">
        <f>IF(AD12="","",IF(AD12=0,"",IF(LandUse!$N5=2,"",IF(AD12&gt;=$E$5,AC12,""))))</f>
        <v/>
      </c>
      <c r="AF12" s="174">
        <v>4</v>
      </c>
      <c r="AG12" s="177" t="str">
        <f>+CPPE!A4</f>
        <v>313 - Waste Storage Facility</v>
      </c>
      <c r="AH12" s="175">
        <f>IF(AG$9="","",IF(AG12=0,0,HLOOKUP(AG$9,CPPE!$A$1:$CY$175,AF12,FALSE)))</f>
        <v>0</v>
      </c>
      <c r="AI12" s="176" t="str">
        <f>IF(AH12="","",IF(AH12=0,"",IF(LandUse!$N5=2,"",IF(AH12&gt;=$E$5,AG12,""))))</f>
        <v/>
      </c>
      <c r="AJ12" s="174">
        <v>4</v>
      </c>
      <c r="AK12" s="177" t="str">
        <f>+CPPE!A4</f>
        <v>313 - Waste Storage Facility</v>
      </c>
      <c r="AL12" s="175">
        <f>IF(AK$9="","",IF(AK12=0,0,HLOOKUP(AK$9,CPPE!$A$1:$CY$175,AJ12,FALSE)))</f>
        <v>1</v>
      </c>
      <c r="AM12" s="176" t="str">
        <f>IF(AL12="","",IF(AL12=0,"",IF(LandUse!$N5=2,"",IF(AL12&gt;=$E$5,AK12,""))))</f>
        <v/>
      </c>
      <c r="AN12" s="174">
        <v>4</v>
      </c>
      <c r="AO12" s="177" t="str">
        <f>+CPPE!A4</f>
        <v>313 - Waste Storage Facility</v>
      </c>
      <c r="AP12" s="175">
        <f>IF(AO$9="","",IF(AO12=0,0,HLOOKUP(AO$9,CPPE!$A$1:$CY$175,AN12,FALSE)))</f>
        <v>1</v>
      </c>
      <c r="AQ12" s="176" t="str">
        <f>IF(AP12="","",IF(AP12=0,"",IF(LandUse!$N5=2,"",IF(AP12&gt;=$E$5,AO12,""))))</f>
        <v/>
      </c>
      <c r="AR12" s="174">
        <v>4</v>
      </c>
      <c r="AS12" s="177" t="str">
        <f>+CPPE!A4</f>
        <v>313 - Waste Storage Facility</v>
      </c>
      <c r="AT12" s="175">
        <f>IF(AS$9="","",IF(AS12=0,0,HLOOKUP(AS$9,CPPE!$A$1:$CY$175,AR12,FALSE)))</f>
        <v>0</v>
      </c>
      <c r="AU12" s="176" t="str">
        <f>IF(AT12="","",IF(AT12=0,"",IF(LandUse!$N5=2,"",IF(AT12&gt;=$E$5,AS12,""))))</f>
        <v/>
      </c>
      <c r="AV12" s="174">
        <v>4</v>
      </c>
      <c r="AW12" s="177" t="str">
        <f>+CPPE!A4</f>
        <v>313 - Waste Storage Facility</v>
      </c>
      <c r="AX12" s="175">
        <f>IF(AW$9="","",IF(AW12=0,0,HLOOKUP(AW$9,CPPE!$A$1:$CY$175,AV12,FALSE)))</f>
        <v>0</v>
      </c>
      <c r="AY12" s="176" t="str">
        <f>IF(AX12="","",IF(AX12=0,"",IF(LandUse!$N5=2,"",IF(AX12&gt;=$E$5,AW12,""))))</f>
        <v/>
      </c>
      <c r="AZ12" s="174">
        <v>4</v>
      </c>
      <c r="BA12" s="177" t="str">
        <f>+CPPE!A4</f>
        <v>313 - Waste Storage Facility</v>
      </c>
      <c r="BB12" s="175">
        <f>IF(BA$9="","",IF(BA12=0,0,HLOOKUP(BA$9,CPPE!$A$1:$CY$175,AZ12,FALSE)))</f>
        <v>0</v>
      </c>
      <c r="BC12" s="176" t="str">
        <f>IF(BB12="","",IF(BB12=0,"",IF(LandUse!$N5=2,"",IF(BB12&gt;=$E$5,BA12,""))))</f>
        <v/>
      </c>
      <c r="BD12" s="174">
        <v>4</v>
      </c>
      <c r="BE12" s="177" t="str">
        <f>+CPPE!A4</f>
        <v>313 - Waste Storage Facility</v>
      </c>
      <c r="BF12" s="175">
        <f>IF(BE$9="","",IF(BE12=0,0,HLOOKUP(BE$9,CPPE!$A$1:$CY$175,BD12,FALSE)))</f>
        <v>4</v>
      </c>
      <c r="BG12" s="176" t="str">
        <f>IF(BF12="","",IF(BF12=0,"",IF(LandUse!$N5=2,"",IF(BF12&gt;=$E$5,BE12,""))))</f>
        <v/>
      </c>
      <c r="BH12" s="174">
        <v>4</v>
      </c>
      <c r="BI12" s="177" t="str">
        <f>+CPPE!A4</f>
        <v>313 - Waste Storage Facility</v>
      </c>
      <c r="BJ12" s="175">
        <f>IF(BI$9="","",IF(BI12=0,0,HLOOKUP(BI$9,CPPE!$A$1:$CY$175,BH12,FALSE)))</f>
        <v>2</v>
      </c>
      <c r="BK12" s="176" t="str">
        <f>IF(BJ12="","",IF(BJ12=0,"",IF(LandUse!$N5=2,"",IF(BJ12&gt;=$E$5,BI12,""))))</f>
        <v/>
      </c>
      <c r="BM12" s="99" t="str">
        <f t="shared" si="0"/>
        <v/>
      </c>
      <c r="BN12" s="99" t="str">
        <f t="shared" si="1"/>
        <v/>
      </c>
      <c r="BO12" s="99" t="str">
        <f t="shared" si="2"/>
        <v/>
      </c>
      <c r="BP12" s="99" t="str">
        <f t="shared" si="3"/>
        <v/>
      </c>
      <c r="BQ12" s="99" t="str">
        <f t="shared" si="4"/>
        <v/>
      </c>
      <c r="BR12" s="99" t="str">
        <f t="shared" si="5"/>
        <v/>
      </c>
      <c r="BS12" s="99" t="str">
        <f t="shared" si="6"/>
        <v/>
      </c>
      <c r="BT12" s="99" t="str">
        <f t="shared" si="7"/>
        <v/>
      </c>
      <c r="BU12" s="99" t="str">
        <f t="shared" si="8"/>
        <v/>
      </c>
      <c r="BV12" s="99" t="str">
        <f t="shared" si="9"/>
        <v/>
      </c>
      <c r="BX12" s="99" t="s">
        <v>744</v>
      </c>
    </row>
    <row r="13" spans="2:76" ht="13.9" customHeight="1" x14ac:dyDescent="0.2">
      <c r="B13" s="178"/>
      <c r="C13" s="179"/>
      <c r="D13" s="178"/>
      <c r="E13" s="180"/>
      <c r="F13" s="178"/>
      <c r="G13" s="181"/>
      <c r="H13" s="178"/>
      <c r="I13" s="180"/>
      <c r="J13" s="178"/>
      <c r="K13" s="180"/>
      <c r="L13" s="178"/>
      <c r="M13" s="180"/>
      <c r="N13" s="178"/>
      <c r="O13" s="180"/>
      <c r="P13" s="178"/>
      <c r="Q13" s="180"/>
      <c r="R13" s="178"/>
      <c r="S13" s="180"/>
      <c r="T13" s="178"/>
      <c r="U13" s="180"/>
      <c r="V13" s="151"/>
      <c r="W13" s="173" t="str">
        <f>+CPPE!A5</f>
        <v>314 - Brush Management</v>
      </c>
      <c r="X13" s="174">
        <v>5</v>
      </c>
      <c r="Y13" s="173" t="str">
        <f>+CPPE!A5</f>
        <v>314 - Brush Management</v>
      </c>
      <c r="Z13" s="175">
        <f>IF(Y$9="","",IF(Y13=0,0,HLOOKUP(Y$9,CPPE!$A$1:$CY$175,X13,FALSE)))</f>
        <v>3</v>
      </c>
      <c r="AA13" s="176" t="str">
        <f>IF(Z13="","",IF(Z13=0,"",IF(LandUse!$N6=2,"",IF(Z13&gt;=$E$5,Y13,""))))</f>
        <v/>
      </c>
      <c r="AB13" s="174">
        <v>5</v>
      </c>
      <c r="AC13" s="177" t="str">
        <f>+CPPE!A5</f>
        <v>314 - Brush Management</v>
      </c>
      <c r="AD13" s="175">
        <f>IF(AC$9="","",IF(AC13=0,0,HLOOKUP(AC$9,CPPE!$A$1:$CY$175,AB13,FALSE)))</f>
        <v>3</v>
      </c>
      <c r="AE13" s="176" t="str">
        <f>IF(AD13="","",IF(AD13=0,"",IF(LandUse!$N6=2,"",IF(AD13&gt;=$E$5,AC13,""))))</f>
        <v/>
      </c>
      <c r="AF13" s="174">
        <v>5</v>
      </c>
      <c r="AG13" s="177" t="str">
        <f>+CPPE!A5</f>
        <v>314 - Brush Management</v>
      </c>
      <c r="AH13" s="175">
        <f>IF(AG$9="","",IF(AG13=0,0,HLOOKUP(AG$9,CPPE!$A$1:$CY$175,AF13,FALSE)))</f>
        <v>0</v>
      </c>
      <c r="AI13" s="176" t="str">
        <f>IF(AH13="","",IF(AH13=0,"",IF(LandUse!$N6=2,"",IF(AH13&gt;=$E$5,AG13,""))))</f>
        <v/>
      </c>
      <c r="AJ13" s="174">
        <v>5</v>
      </c>
      <c r="AK13" s="177" t="str">
        <f>+CPPE!A5</f>
        <v>314 - Brush Management</v>
      </c>
      <c r="AL13" s="175">
        <f>IF(AK$9="","",IF(AK13=0,0,HLOOKUP(AK$9,CPPE!$A$1:$CY$175,AJ13,FALSE)))</f>
        <v>0</v>
      </c>
      <c r="AM13" s="176" t="str">
        <f>IF(AL13="","",IF(AL13=0,"",IF(LandUse!$N6=2,"",IF(AL13&gt;=$E$5,AK13,""))))</f>
        <v/>
      </c>
      <c r="AN13" s="174">
        <v>5</v>
      </c>
      <c r="AO13" s="177" t="str">
        <f>+CPPE!A5</f>
        <v>314 - Brush Management</v>
      </c>
      <c r="AP13" s="175">
        <f>IF(AO$9="","",IF(AO13=0,0,HLOOKUP(AO$9,CPPE!$A$1:$CY$175,AN13,FALSE)))</f>
        <v>0</v>
      </c>
      <c r="AQ13" s="176" t="str">
        <f>IF(AP13="","",IF(AP13=0,"",IF(LandUse!$N6=2,"",IF(AP13&gt;=$E$5,AO13,""))))</f>
        <v/>
      </c>
      <c r="AR13" s="174">
        <v>5</v>
      </c>
      <c r="AS13" s="177" t="str">
        <f>+CPPE!A5</f>
        <v>314 - Brush Management</v>
      </c>
      <c r="AT13" s="175">
        <f>IF(AS$9="","",IF(AS13=0,0,HLOOKUP(AS$9,CPPE!$A$1:$CY$175,AR13,FALSE)))</f>
        <v>0</v>
      </c>
      <c r="AU13" s="176" t="str">
        <f>IF(AT13="","",IF(AT13=0,"",IF(LandUse!$N6=2,"",IF(AT13&gt;=$E$5,AS13,""))))</f>
        <v/>
      </c>
      <c r="AV13" s="174">
        <v>5</v>
      </c>
      <c r="AW13" s="177" t="str">
        <f>+CPPE!A5</f>
        <v>314 - Brush Management</v>
      </c>
      <c r="AX13" s="175">
        <f>IF(AW$9="","",IF(AW13=0,0,HLOOKUP(AW$9,CPPE!$A$1:$CY$175,AV13,FALSE)))</f>
        <v>0</v>
      </c>
      <c r="AY13" s="176" t="str">
        <f>IF(AX13="","",IF(AX13=0,"",IF(LandUse!$N6=2,"",IF(AX13&gt;=$E$5,AW13,""))))</f>
        <v/>
      </c>
      <c r="AZ13" s="174">
        <v>5</v>
      </c>
      <c r="BA13" s="177" t="str">
        <f>+CPPE!A5</f>
        <v>314 - Brush Management</v>
      </c>
      <c r="BB13" s="175">
        <f>IF(BA$9="","",IF(BA13=0,0,HLOOKUP(BA$9,CPPE!$A$1:$CY$175,AZ13,FALSE)))</f>
        <v>0</v>
      </c>
      <c r="BC13" s="176" t="str">
        <f>IF(BB13="","",IF(BB13=0,"",IF(LandUse!$N6=2,"",IF(BB13&gt;=$E$5,BA13,""))))</f>
        <v/>
      </c>
      <c r="BD13" s="174">
        <v>5</v>
      </c>
      <c r="BE13" s="177" t="str">
        <f>+CPPE!A5</f>
        <v>314 - Brush Management</v>
      </c>
      <c r="BF13" s="175">
        <f>IF(BE$9="","",IF(BE13=0,0,HLOOKUP(BE$9,CPPE!$A$1:$CY$175,BD13,FALSE)))</f>
        <v>0</v>
      </c>
      <c r="BG13" s="176" t="str">
        <f>IF(BF13="","",IF(BF13=0,"",IF(LandUse!$N6=2,"",IF(BF13&gt;=$E$5,BE13,""))))</f>
        <v/>
      </c>
      <c r="BH13" s="174">
        <v>5</v>
      </c>
      <c r="BI13" s="177" t="str">
        <f>+CPPE!A5</f>
        <v>314 - Brush Management</v>
      </c>
      <c r="BJ13" s="175">
        <f>IF(BI$9="","",IF(BI13=0,0,HLOOKUP(BI$9,CPPE!$A$1:$CY$175,BH13,FALSE)))</f>
        <v>5</v>
      </c>
      <c r="BK13" s="176" t="str">
        <f>IF(BJ13="","",IF(BJ13=0,"",IF(LandUse!$N6=2,"",IF(BJ13&gt;=$E$5,BI13,""))))</f>
        <v/>
      </c>
      <c r="BM13" s="99" t="str">
        <f t="shared" si="0"/>
        <v/>
      </c>
      <c r="BN13" s="99" t="str">
        <f t="shared" si="1"/>
        <v/>
      </c>
      <c r="BO13" s="99" t="str">
        <f t="shared" si="2"/>
        <v/>
      </c>
      <c r="BP13" s="99" t="str">
        <f t="shared" si="3"/>
        <v/>
      </c>
      <c r="BQ13" s="99" t="str">
        <f t="shared" si="4"/>
        <v/>
      </c>
      <c r="BR13" s="99" t="str">
        <f t="shared" si="5"/>
        <v/>
      </c>
      <c r="BS13" s="99" t="str">
        <f t="shared" si="6"/>
        <v/>
      </c>
      <c r="BT13" s="99" t="str">
        <f t="shared" si="7"/>
        <v/>
      </c>
      <c r="BU13" s="99" t="str">
        <f t="shared" si="8"/>
        <v/>
      </c>
      <c r="BV13" s="99" t="str">
        <f t="shared" si="9"/>
        <v/>
      </c>
      <c r="BX13" s="99" t="s">
        <v>756</v>
      </c>
    </row>
    <row r="14" spans="2:76" x14ac:dyDescent="0.2">
      <c r="B14" s="178"/>
      <c r="C14" s="179"/>
      <c r="D14" s="178"/>
      <c r="E14" s="180"/>
      <c r="F14" s="178"/>
      <c r="G14" s="181"/>
      <c r="H14" s="178"/>
      <c r="I14" s="180"/>
      <c r="J14" s="178"/>
      <c r="K14" s="180"/>
      <c r="L14" s="178"/>
      <c r="M14" s="180"/>
      <c r="N14" s="178"/>
      <c r="O14" s="180"/>
      <c r="P14" s="178"/>
      <c r="Q14" s="180"/>
      <c r="R14" s="178"/>
      <c r="S14" s="180"/>
      <c r="T14" s="178"/>
      <c r="U14" s="180"/>
      <c r="V14" s="151"/>
      <c r="W14" s="173" t="str">
        <f>+CPPE!A6</f>
        <v>315 - Herbaceous Weed Treatment</v>
      </c>
      <c r="X14" s="174">
        <v>6</v>
      </c>
      <c r="Y14" s="173" t="str">
        <f>+CPPE!A6</f>
        <v>315 - Herbaceous Weed Treatment</v>
      </c>
      <c r="Z14" s="175">
        <f>IF(Y$9="","",IF(Y14=0,0,HLOOKUP(Y$9,CPPE!$A$1:$CY$175,X14,FALSE)))</f>
        <v>4</v>
      </c>
      <c r="AA14" s="176" t="str">
        <f>IF(Z14="","",IF(Z14=0,"",IF(LandUse!$N7=2,"",IF(Z14&gt;=$E$5,Y14,""))))</f>
        <v/>
      </c>
      <c r="AB14" s="174">
        <v>6</v>
      </c>
      <c r="AC14" s="177" t="str">
        <f>+CPPE!A6</f>
        <v>315 - Herbaceous Weed Treatment</v>
      </c>
      <c r="AD14" s="175">
        <f>IF(AC$9="","",IF(AC14=0,0,HLOOKUP(AC$9,CPPE!$A$1:$CY$175,AB14,FALSE)))</f>
        <v>4</v>
      </c>
      <c r="AE14" s="176" t="str">
        <f>IF(AD14="","",IF(AD14=0,"",IF(LandUse!$N7=2,"",IF(AD14&gt;=$E$5,AC14,""))))</f>
        <v/>
      </c>
      <c r="AF14" s="174">
        <v>6</v>
      </c>
      <c r="AG14" s="177" t="str">
        <f>+CPPE!A6</f>
        <v>315 - Herbaceous Weed Treatment</v>
      </c>
      <c r="AH14" s="175">
        <f>IF(AG$9="","",IF(AG14=0,0,HLOOKUP(AG$9,CPPE!$A$1:$CY$175,AF14,FALSE)))</f>
        <v>0</v>
      </c>
      <c r="AI14" s="176" t="str">
        <f>IF(AH14="","",IF(AH14=0,"",IF(LandUse!$N7=2,"",IF(AH14&gt;=$E$5,AG14,""))))</f>
        <v/>
      </c>
      <c r="AJ14" s="174">
        <v>6</v>
      </c>
      <c r="AK14" s="177" t="str">
        <f>+CPPE!A6</f>
        <v>315 - Herbaceous Weed Treatment</v>
      </c>
      <c r="AL14" s="175">
        <f>IF(AK$9="","",IF(AK14=0,0,HLOOKUP(AK$9,CPPE!$A$1:$CY$175,AJ14,FALSE)))</f>
        <v>0</v>
      </c>
      <c r="AM14" s="176" t="str">
        <f>IF(AL14="","",IF(AL14=0,"",IF(LandUse!$N7=2,"",IF(AL14&gt;=$E$5,AK14,""))))</f>
        <v/>
      </c>
      <c r="AN14" s="174">
        <v>6</v>
      </c>
      <c r="AO14" s="177" t="str">
        <f>+CPPE!A6</f>
        <v>315 - Herbaceous Weed Treatment</v>
      </c>
      <c r="AP14" s="175">
        <f>IF(AO$9="","",IF(AO14=0,0,HLOOKUP(AO$9,CPPE!$A$1:$CY$175,AN14,FALSE)))</f>
        <v>0</v>
      </c>
      <c r="AQ14" s="176" t="str">
        <f>IF(AP14="","",IF(AP14=0,"",IF(LandUse!$N7=2,"",IF(AP14&gt;=$E$5,AO14,""))))</f>
        <v/>
      </c>
      <c r="AR14" s="174">
        <v>6</v>
      </c>
      <c r="AS14" s="177" t="str">
        <f>+CPPE!A6</f>
        <v>315 - Herbaceous Weed Treatment</v>
      </c>
      <c r="AT14" s="175">
        <f>IF(AS$9="","",IF(AS14=0,0,HLOOKUP(AS$9,CPPE!$A$1:$CY$175,AR14,FALSE)))</f>
        <v>1</v>
      </c>
      <c r="AU14" s="176" t="str">
        <f>IF(AT14="","",IF(AT14=0,"",IF(LandUse!$N7=2,"",IF(AT14&gt;=$E$5,AS14,""))))</f>
        <v/>
      </c>
      <c r="AV14" s="174">
        <v>6</v>
      </c>
      <c r="AW14" s="177" t="str">
        <f>+CPPE!A6</f>
        <v>315 - Herbaceous Weed Treatment</v>
      </c>
      <c r="AX14" s="175">
        <f>IF(AW$9="","",IF(AW14=0,0,HLOOKUP(AW$9,CPPE!$A$1:$CY$175,AV14,FALSE)))</f>
        <v>1</v>
      </c>
      <c r="AY14" s="176" t="str">
        <f>IF(AX14="","",IF(AX14=0,"",IF(LandUse!$N7=2,"",IF(AX14&gt;=$E$5,AW14,""))))</f>
        <v/>
      </c>
      <c r="AZ14" s="174">
        <v>6</v>
      </c>
      <c r="BA14" s="177" t="str">
        <f>+CPPE!A6</f>
        <v>315 - Herbaceous Weed Treatment</v>
      </c>
      <c r="BB14" s="175">
        <f>IF(BA$9="","",IF(BA14=0,0,HLOOKUP(BA$9,CPPE!$A$1:$CY$175,AZ14,FALSE)))</f>
        <v>0</v>
      </c>
      <c r="BC14" s="176" t="str">
        <f>IF(BB14="","",IF(BB14=0,"",IF(LandUse!$N7=2,"",IF(BB14&gt;=$E$5,BA14,""))))</f>
        <v/>
      </c>
      <c r="BD14" s="174">
        <v>6</v>
      </c>
      <c r="BE14" s="177" t="str">
        <f>+CPPE!A6</f>
        <v>315 - Herbaceous Weed Treatment</v>
      </c>
      <c r="BF14" s="175">
        <f>IF(BE$9="","",IF(BE14=0,0,HLOOKUP(BE$9,CPPE!$A$1:$CY$175,BD14,FALSE)))</f>
        <v>1</v>
      </c>
      <c r="BG14" s="176" t="str">
        <f>IF(BF14="","",IF(BF14=0,"",IF(LandUse!$N7=2,"",IF(BF14&gt;=$E$5,BE14,""))))</f>
        <v/>
      </c>
      <c r="BH14" s="174">
        <v>6</v>
      </c>
      <c r="BI14" s="177" t="str">
        <f>+CPPE!A6</f>
        <v>315 - Herbaceous Weed Treatment</v>
      </c>
      <c r="BJ14" s="175">
        <f>IF(BI$9="","",IF(BI14=0,0,HLOOKUP(BI$9,CPPE!$A$1:$CY$175,BH14,FALSE)))</f>
        <v>5</v>
      </c>
      <c r="BK14" s="176" t="str">
        <f>IF(BJ14="","",IF(BJ14=0,"",IF(LandUse!$N7=2,"",IF(BJ14&gt;=$E$5,BI14,""))))</f>
        <v/>
      </c>
      <c r="BM14" s="99" t="str">
        <f t="shared" si="0"/>
        <v/>
      </c>
      <c r="BN14" s="99" t="str">
        <f t="shared" si="1"/>
        <v/>
      </c>
      <c r="BO14" s="99" t="str">
        <f t="shared" si="2"/>
        <v/>
      </c>
      <c r="BP14" s="99" t="str">
        <f t="shared" si="3"/>
        <v/>
      </c>
      <c r="BQ14" s="99" t="str">
        <f t="shared" si="4"/>
        <v/>
      </c>
      <c r="BR14" s="99" t="str">
        <f t="shared" si="5"/>
        <v/>
      </c>
      <c r="BS14" s="99" t="str">
        <f t="shared" si="6"/>
        <v/>
      </c>
      <c r="BT14" s="99" t="str">
        <f t="shared" si="7"/>
        <v/>
      </c>
      <c r="BU14" s="99" t="str">
        <f t="shared" si="8"/>
        <v/>
      </c>
      <c r="BV14" s="99" t="str">
        <f t="shared" si="9"/>
        <v/>
      </c>
      <c r="BX14" s="99" t="s">
        <v>748</v>
      </c>
    </row>
    <row r="15" spans="2:76" ht="12.95" customHeight="1" x14ac:dyDescent="0.2">
      <c r="B15" s="178"/>
      <c r="C15" s="179"/>
      <c r="D15" s="178"/>
      <c r="E15" s="180"/>
      <c r="F15" s="178"/>
      <c r="G15" s="181"/>
      <c r="H15" s="178"/>
      <c r="I15" s="180"/>
      <c r="J15" s="178"/>
      <c r="K15" s="180"/>
      <c r="L15" s="178"/>
      <c r="M15" s="180"/>
      <c r="N15" s="178"/>
      <c r="O15" s="180"/>
      <c r="P15" s="178"/>
      <c r="Q15" s="180"/>
      <c r="R15" s="178"/>
      <c r="S15" s="180"/>
      <c r="T15" s="178"/>
      <c r="U15" s="180"/>
      <c r="V15" s="151"/>
      <c r="W15" s="173" t="str">
        <f>+CPPE!A7</f>
        <v>316 - Animal Mortality Facility</v>
      </c>
      <c r="X15" s="174">
        <v>7</v>
      </c>
      <c r="Y15" s="173" t="str">
        <f>+CPPE!A7</f>
        <v>316 - Animal Mortality Facility</v>
      </c>
      <c r="Z15" s="175">
        <f>IF(Y$9="","",IF(Y15=0,0,HLOOKUP(Y$9,CPPE!$A$1:$CY$175,X15,FALSE)))</f>
        <v>0</v>
      </c>
      <c r="AA15" s="176" t="str">
        <f>IF(Z15="","",IF(Z15=0,"",IF(LandUse!$N8=2,"",IF(Z15&gt;=$E$5,Y15,""))))</f>
        <v/>
      </c>
      <c r="AB15" s="174">
        <v>7</v>
      </c>
      <c r="AC15" s="177" t="str">
        <f>+CPPE!A7</f>
        <v>316 - Animal Mortality Facility</v>
      </c>
      <c r="AD15" s="175">
        <f>IF(AC$9="","",IF(AC15=0,0,HLOOKUP(AC$9,CPPE!$A$1:$CY$175,AB15,FALSE)))</f>
        <v>0</v>
      </c>
      <c r="AE15" s="176" t="str">
        <f>IF(AD15="","",IF(AD15=0,"",IF(LandUse!$N8=2,"",IF(AD15&gt;=$E$5,AC15,""))))</f>
        <v/>
      </c>
      <c r="AF15" s="174">
        <v>7</v>
      </c>
      <c r="AG15" s="177" t="str">
        <f>+CPPE!A7</f>
        <v>316 - Animal Mortality Facility</v>
      </c>
      <c r="AH15" s="175">
        <f>IF(AG$9="","",IF(AG15=0,0,HLOOKUP(AG$9,CPPE!$A$1:$CY$175,AF15,FALSE)))</f>
        <v>0</v>
      </c>
      <c r="AI15" s="176" t="str">
        <f>IF(AH15="","",IF(AH15=0,"",IF(LandUse!$N8=2,"",IF(AH15&gt;=$E$5,AG15,""))))</f>
        <v/>
      </c>
      <c r="AJ15" s="174">
        <v>7</v>
      </c>
      <c r="AK15" s="177" t="str">
        <f>+CPPE!A7</f>
        <v>316 - Animal Mortality Facility</v>
      </c>
      <c r="AL15" s="175">
        <f>IF(AK$9="","",IF(AK15=0,0,HLOOKUP(AK$9,CPPE!$A$1:$CY$175,AJ15,FALSE)))</f>
        <v>0</v>
      </c>
      <c r="AM15" s="176" t="str">
        <f>IF(AL15="","",IF(AL15=0,"",IF(LandUse!$N8=2,"",IF(AL15&gt;=$E$5,AK15,""))))</f>
        <v/>
      </c>
      <c r="AN15" s="174">
        <v>7</v>
      </c>
      <c r="AO15" s="177" t="str">
        <f>+CPPE!A7</f>
        <v>316 - Animal Mortality Facility</v>
      </c>
      <c r="AP15" s="175">
        <f>IF(AO$9="","",IF(AO15=0,0,HLOOKUP(AO$9,CPPE!$A$1:$CY$175,AN15,FALSE)))</f>
        <v>0</v>
      </c>
      <c r="AQ15" s="176" t="str">
        <f>IF(AP15="","",IF(AP15=0,"",IF(LandUse!$N8=2,"",IF(AP15&gt;=$E$5,AO15,""))))</f>
        <v/>
      </c>
      <c r="AR15" s="174">
        <v>7</v>
      </c>
      <c r="AS15" s="177" t="str">
        <f>+CPPE!A7</f>
        <v>316 - Animal Mortality Facility</v>
      </c>
      <c r="AT15" s="175">
        <f>IF(AS$9="","",IF(AS15=0,0,HLOOKUP(AS$9,CPPE!$A$1:$CY$175,AR15,FALSE)))</f>
        <v>0</v>
      </c>
      <c r="AU15" s="176" t="str">
        <f>IF(AT15="","",IF(AT15=0,"",IF(LandUse!$N8=2,"",IF(AT15&gt;=$E$5,AS15,""))))</f>
        <v/>
      </c>
      <c r="AV15" s="174">
        <v>7</v>
      </c>
      <c r="AW15" s="177" t="str">
        <f>+CPPE!A7</f>
        <v>316 - Animal Mortality Facility</v>
      </c>
      <c r="AX15" s="175">
        <f>IF(AW$9="","",IF(AW15=0,0,HLOOKUP(AW$9,CPPE!$A$1:$CY$175,AV15,FALSE)))</f>
        <v>0</v>
      </c>
      <c r="AY15" s="176" t="str">
        <f>IF(AX15="","",IF(AX15=0,"",IF(LandUse!$N8=2,"",IF(AX15&gt;=$E$5,AW15,""))))</f>
        <v/>
      </c>
      <c r="AZ15" s="174">
        <v>7</v>
      </c>
      <c r="BA15" s="177" t="str">
        <f>+CPPE!A7</f>
        <v>316 - Animal Mortality Facility</v>
      </c>
      <c r="BB15" s="175">
        <f>IF(BA$9="","",IF(BA15=0,0,HLOOKUP(BA$9,CPPE!$A$1:$CY$175,AZ15,FALSE)))</f>
        <v>0</v>
      </c>
      <c r="BC15" s="176" t="str">
        <f>IF(BB15="","",IF(BB15=0,"",IF(LandUse!$N8=2,"",IF(BB15&gt;=$E$5,BA15,""))))</f>
        <v/>
      </c>
      <c r="BD15" s="174">
        <v>7</v>
      </c>
      <c r="BE15" s="177" t="str">
        <f>+CPPE!A7</f>
        <v>316 - Animal Mortality Facility</v>
      </c>
      <c r="BF15" s="175">
        <f>IF(BE$9="","",IF(BE15=0,0,HLOOKUP(BE$9,CPPE!$A$1:$CY$175,BD15,FALSE)))</f>
        <v>2</v>
      </c>
      <c r="BG15" s="176" t="str">
        <f>IF(BF15="","",IF(BF15=0,"",IF(LandUse!$N8=2,"",IF(BF15&gt;=$E$5,BE15,""))))</f>
        <v/>
      </c>
      <c r="BH15" s="174">
        <v>7</v>
      </c>
      <c r="BI15" s="177" t="str">
        <f>+CPPE!A7</f>
        <v>316 - Animal Mortality Facility</v>
      </c>
      <c r="BJ15" s="175">
        <f>IF(BI$9="","",IF(BI15=0,0,HLOOKUP(BI$9,CPPE!$A$1:$CY$175,BH15,FALSE)))</f>
        <v>0</v>
      </c>
      <c r="BK15" s="176" t="str">
        <f>IF(BJ15="","",IF(BJ15=0,"",IF(LandUse!$N8=2,"",IF(BJ15&gt;=$E$5,BI15,""))))</f>
        <v/>
      </c>
      <c r="BM15" s="99" t="str">
        <f t="shared" si="0"/>
        <v/>
      </c>
      <c r="BN15" s="99" t="str">
        <f t="shared" si="1"/>
        <v/>
      </c>
      <c r="BO15" s="99" t="str">
        <f t="shared" si="2"/>
        <v/>
      </c>
      <c r="BP15" s="99" t="str">
        <f t="shared" si="3"/>
        <v/>
      </c>
      <c r="BQ15" s="99" t="str">
        <f t="shared" si="4"/>
        <v/>
      </c>
      <c r="BR15" s="99" t="str">
        <f t="shared" si="5"/>
        <v/>
      </c>
      <c r="BS15" s="99" t="str">
        <f t="shared" si="6"/>
        <v/>
      </c>
      <c r="BT15" s="99" t="str">
        <f t="shared" si="7"/>
        <v/>
      </c>
      <c r="BU15" s="99" t="str">
        <f t="shared" si="8"/>
        <v/>
      </c>
      <c r="BV15" s="99" t="str">
        <f t="shared" si="9"/>
        <v/>
      </c>
      <c r="BX15" s="99" t="s">
        <v>704</v>
      </c>
    </row>
    <row r="16" spans="2:76" x14ac:dyDescent="0.2">
      <c r="B16" s="178"/>
      <c r="C16" s="179"/>
      <c r="D16" s="178"/>
      <c r="E16" s="180"/>
      <c r="F16" s="178"/>
      <c r="G16" s="181"/>
      <c r="H16" s="178"/>
      <c r="I16" s="180"/>
      <c r="J16" s="178"/>
      <c r="K16" s="180"/>
      <c r="L16" s="178"/>
      <c r="M16" s="180"/>
      <c r="N16" s="178"/>
      <c r="O16" s="180"/>
      <c r="P16" s="178"/>
      <c r="Q16" s="180"/>
      <c r="R16" s="178"/>
      <c r="S16" s="180"/>
      <c r="T16" s="178"/>
      <c r="U16" s="180"/>
      <c r="V16" s="151"/>
      <c r="W16" s="173" t="str">
        <f>+CPPE!A8</f>
        <v>317 - Composting Facility</v>
      </c>
      <c r="X16" s="174">
        <v>8</v>
      </c>
      <c r="Y16" s="173" t="str">
        <f>+CPPE!A8</f>
        <v>317 - Composting Facility</v>
      </c>
      <c r="Z16" s="175">
        <f>IF(Y$9="","",IF(Y16=0,0,HLOOKUP(Y$9,CPPE!$A$1:$CY$175,X16,FALSE)))</f>
        <v>0</v>
      </c>
      <c r="AA16" s="176" t="str">
        <f>IF(Z16="","",IF(Z16=0,"",IF(LandUse!$N9=2,"",IF(Z16&gt;=$E$5,Y16,""))))</f>
        <v/>
      </c>
      <c r="AB16" s="174">
        <v>8</v>
      </c>
      <c r="AC16" s="177" t="str">
        <f>+CPPE!A8</f>
        <v>317 - Composting Facility</v>
      </c>
      <c r="AD16" s="175">
        <f>IF(AC$9="","",IF(AC16=0,0,HLOOKUP(AC$9,CPPE!$A$1:$CY$175,AB16,FALSE)))</f>
        <v>0</v>
      </c>
      <c r="AE16" s="176" t="str">
        <f>IF(AD16="","",IF(AD16=0,"",IF(LandUse!$N9=2,"",IF(AD16&gt;=$E$5,AC16,""))))</f>
        <v/>
      </c>
      <c r="AF16" s="174">
        <v>8</v>
      </c>
      <c r="AG16" s="177" t="str">
        <f>+CPPE!A8</f>
        <v>317 - Composting Facility</v>
      </c>
      <c r="AH16" s="175">
        <f>IF(AG$9="","",IF(AG16=0,0,HLOOKUP(AG$9,CPPE!$A$1:$CY$175,AF16,FALSE)))</f>
        <v>0</v>
      </c>
      <c r="AI16" s="176" t="str">
        <f>IF(AH16="","",IF(AH16=0,"",IF(LandUse!$N9=2,"",IF(AH16&gt;=$E$5,AG16,""))))</f>
        <v/>
      </c>
      <c r="AJ16" s="174">
        <v>8</v>
      </c>
      <c r="AK16" s="177" t="str">
        <f>+CPPE!A8</f>
        <v>317 - Composting Facility</v>
      </c>
      <c r="AL16" s="175">
        <f>IF(AK$9="","",IF(AK16=0,0,HLOOKUP(AK$9,CPPE!$A$1:$CY$175,AJ16,FALSE)))</f>
        <v>0</v>
      </c>
      <c r="AM16" s="176" t="str">
        <f>IF(AL16="","",IF(AL16=0,"",IF(LandUse!$N9=2,"",IF(AL16&gt;=$E$5,AK16,""))))</f>
        <v/>
      </c>
      <c r="AN16" s="174">
        <v>8</v>
      </c>
      <c r="AO16" s="177" t="str">
        <f>+CPPE!A8</f>
        <v>317 - Composting Facility</v>
      </c>
      <c r="AP16" s="175">
        <f>IF(AO$9="","",IF(AO16=0,0,HLOOKUP(AO$9,CPPE!$A$1:$CY$175,AN16,FALSE)))</f>
        <v>0</v>
      </c>
      <c r="AQ16" s="176" t="str">
        <f>IF(AP16="","",IF(AP16=0,"",IF(LandUse!$N9=2,"",IF(AP16&gt;=$E$5,AO16,""))))</f>
        <v/>
      </c>
      <c r="AR16" s="174">
        <v>8</v>
      </c>
      <c r="AS16" s="177" t="str">
        <f>+CPPE!A8</f>
        <v>317 - Composting Facility</v>
      </c>
      <c r="AT16" s="175">
        <f>IF(AS$9="","",IF(AS16=0,0,HLOOKUP(AS$9,CPPE!$A$1:$CY$175,AR16,FALSE)))</f>
        <v>0</v>
      </c>
      <c r="AU16" s="176" t="str">
        <f>IF(AT16="","",IF(AT16=0,"",IF(LandUse!$N9=2,"",IF(AT16&gt;=$E$5,AS16,""))))</f>
        <v/>
      </c>
      <c r="AV16" s="174">
        <v>8</v>
      </c>
      <c r="AW16" s="177" t="str">
        <f>+CPPE!A8</f>
        <v>317 - Composting Facility</v>
      </c>
      <c r="AX16" s="175">
        <f>IF(AW$9="","",IF(AW16=0,0,HLOOKUP(AW$9,CPPE!$A$1:$CY$175,AV16,FALSE)))</f>
        <v>0</v>
      </c>
      <c r="AY16" s="176" t="str">
        <f>IF(AX16="","",IF(AX16=0,"",IF(LandUse!$N9=2,"",IF(AX16&gt;=$E$5,AW16,""))))</f>
        <v/>
      </c>
      <c r="AZ16" s="174">
        <v>8</v>
      </c>
      <c r="BA16" s="177" t="str">
        <f>+CPPE!A8</f>
        <v>317 - Composting Facility</v>
      </c>
      <c r="BB16" s="175">
        <f>IF(BA$9="","",IF(BA16=0,0,HLOOKUP(BA$9,CPPE!$A$1:$CY$175,AZ16,FALSE)))</f>
        <v>0</v>
      </c>
      <c r="BC16" s="176" t="str">
        <f>IF(BB16="","",IF(BB16=0,"",IF(LandUse!$N9=2,"",IF(BB16&gt;=$E$5,BA16,""))))</f>
        <v/>
      </c>
      <c r="BD16" s="174">
        <v>8</v>
      </c>
      <c r="BE16" s="177" t="str">
        <f>+CPPE!A8</f>
        <v>317 - Composting Facility</v>
      </c>
      <c r="BF16" s="175">
        <f>IF(BE$9="","",IF(BE16=0,0,HLOOKUP(BE$9,CPPE!$A$1:$CY$175,BD16,FALSE)))</f>
        <v>2</v>
      </c>
      <c r="BG16" s="176" t="str">
        <f>IF(BF16="","",IF(BF16=0,"",IF(LandUse!$N9=2,"",IF(BF16&gt;=$E$5,BE16,""))))</f>
        <v/>
      </c>
      <c r="BH16" s="174">
        <v>8</v>
      </c>
      <c r="BI16" s="177" t="str">
        <f>+CPPE!A8</f>
        <v>317 - Composting Facility</v>
      </c>
      <c r="BJ16" s="175">
        <f>IF(BI$9="","",IF(BI16=0,0,HLOOKUP(BI$9,CPPE!$A$1:$CY$175,BH16,FALSE)))</f>
        <v>0</v>
      </c>
      <c r="BK16" s="176" t="str">
        <f>IF(BJ16="","",IF(BJ16=0,"",IF(LandUse!$N9=2,"",IF(BJ16&gt;=$E$5,BI16,""))))</f>
        <v/>
      </c>
      <c r="BM16" s="99" t="str">
        <f t="shared" si="0"/>
        <v/>
      </c>
      <c r="BN16" s="99" t="str">
        <f t="shared" si="1"/>
        <v/>
      </c>
      <c r="BO16" s="99" t="str">
        <f t="shared" si="2"/>
        <v/>
      </c>
      <c r="BP16" s="99" t="str">
        <f t="shared" si="3"/>
        <v/>
      </c>
      <c r="BQ16" s="99" t="str">
        <f t="shared" si="4"/>
        <v/>
      </c>
      <c r="BR16" s="99" t="str">
        <f t="shared" si="5"/>
        <v/>
      </c>
      <c r="BS16" s="99" t="str">
        <f t="shared" si="6"/>
        <v/>
      </c>
      <c r="BT16" s="99" t="str">
        <f t="shared" si="7"/>
        <v/>
      </c>
      <c r="BU16" s="99" t="str">
        <f t="shared" si="8"/>
        <v/>
      </c>
      <c r="BV16" s="99" t="str">
        <f t="shared" si="9"/>
        <v/>
      </c>
      <c r="BX16" s="99" t="s">
        <v>664</v>
      </c>
    </row>
    <row r="17" spans="1:76" x14ac:dyDescent="0.2">
      <c r="B17" s="178"/>
      <c r="C17" s="179"/>
      <c r="D17" s="178"/>
      <c r="E17" s="180"/>
      <c r="F17" s="178"/>
      <c r="G17" s="181"/>
      <c r="H17" s="178"/>
      <c r="I17" s="180"/>
      <c r="J17" s="178"/>
      <c r="K17" s="180"/>
      <c r="L17" s="178"/>
      <c r="M17" s="180"/>
      <c r="N17" s="178"/>
      <c r="O17" s="180"/>
      <c r="P17" s="178"/>
      <c r="Q17" s="180"/>
      <c r="R17" s="178"/>
      <c r="S17" s="180"/>
      <c r="T17" s="178"/>
      <c r="U17" s="180"/>
      <c r="V17" s="151"/>
      <c r="W17" s="173" t="str">
        <f>+CPPE!A9</f>
        <v>318 - Short Term Storage of Animal Waste and Byproducts</v>
      </c>
      <c r="X17" s="174">
        <v>9</v>
      </c>
      <c r="Y17" s="173" t="str">
        <f>+CPPE!A9</f>
        <v>318 - Short Term Storage of Animal Waste and Byproducts</v>
      </c>
      <c r="Z17" s="175">
        <f>IF(Y$9="","",IF(Y17=0,0,HLOOKUP(Y$9,CPPE!$A$1:$CY$175,X17,FALSE)))</f>
        <v>0</v>
      </c>
      <c r="AA17" s="176" t="str">
        <f>IF(Z17="","",IF(Z17=0,"",IF(LandUse!$N10=2,"",IF(Z17&gt;=$E$5,Y17,""))))</f>
        <v/>
      </c>
      <c r="AB17" s="174">
        <v>9</v>
      </c>
      <c r="AC17" s="177" t="str">
        <f>+CPPE!A9</f>
        <v>318 - Short Term Storage of Animal Waste and Byproducts</v>
      </c>
      <c r="AD17" s="175">
        <f>IF(AC$9="","",IF(AC17=0,0,HLOOKUP(AC$9,CPPE!$A$1:$CY$175,AB17,FALSE)))</f>
        <v>0</v>
      </c>
      <c r="AE17" s="176" t="str">
        <f>IF(AD17="","",IF(AD17=0,"",IF(LandUse!$N10=2,"",IF(AD17&gt;=$E$5,AC17,""))))</f>
        <v/>
      </c>
      <c r="AF17" s="174">
        <v>9</v>
      </c>
      <c r="AG17" s="177" t="str">
        <f>+CPPE!A9</f>
        <v>318 - Short Term Storage of Animal Waste and Byproducts</v>
      </c>
      <c r="AH17" s="175">
        <f>IF(AG$9="","",IF(AG17=0,0,HLOOKUP(AG$9,CPPE!$A$1:$CY$175,AF17,FALSE)))</f>
        <v>0</v>
      </c>
      <c r="AI17" s="176" t="str">
        <f>IF(AH17="","",IF(AH17=0,"",IF(LandUse!$N10=2,"",IF(AH17&gt;=$E$5,AG17,""))))</f>
        <v/>
      </c>
      <c r="AJ17" s="174">
        <v>9</v>
      </c>
      <c r="AK17" s="177" t="str">
        <f>+CPPE!A9</f>
        <v>318 - Short Term Storage of Animal Waste and Byproducts</v>
      </c>
      <c r="AL17" s="175">
        <f>IF(AK$9="","",IF(AK17=0,0,HLOOKUP(AK$9,CPPE!$A$1:$CY$175,AJ17,FALSE)))</f>
        <v>1</v>
      </c>
      <c r="AM17" s="176" t="str">
        <f>IF(AL17="","",IF(AL17=0,"",IF(LandUse!$N10=2,"",IF(AL17&gt;=$E$5,AK17,""))))</f>
        <v/>
      </c>
      <c r="AN17" s="174">
        <v>9</v>
      </c>
      <c r="AO17" s="177" t="str">
        <f>+CPPE!A9</f>
        <v>318 - Short Term Storage of Animal Waste and Byproducts</v>
      </c>
      <c r="AP17" s="175">
        <f>IF(AO$9="","",IF(AO17=0,0,HLOOKUP(AO$9,CPPE!$A$1:$CY$175,AN17,FALSE)))</f>
        <v>1</v>
      </c>
      <c r="AQ17" s="176" t="str">
        <f>IF(AP17="","",IF(AP17=0,"",IF(LandUse!$N10=2,"",IF(AP17&gt;=$E$5,AO17,""))))</f>
        <v/>
      </c>
      <c r="AR17" s="174">
        <v>9</v>
      </c>
      <c r="AS17" s="177" t="str">
        <f>+CPPE!A9</f>
        <v>318 - Short Term Storage of Animal Waste and Byproducts</v>
      </c>
      <c r="AT17" s="175">
        <f>IF(AS$9="","",IF(AS17=0,0,HLOOKUP(AS$9,CPPE!$A$1:$CY$175,AR17,FALSE)))</f>
        <v>0</v>
      </c>
      <c r="AU17" s="176" t="str">
        <f>IF(AT17="","",IF(AT17=0,"",IF(LandUse!$N10=2,"",IF(AT17&gt;=$E$5,AS17,""))))</f>
        <v/>
      </c>
      <c r="AV17" s="174">
        <v>9</v>
      </c>
      <c r="AW17" s="177" t="str">
        <f>+CPPE!A9</f>
        <v>318 - Short Term Storage of Animal Waste and Byproducts</v>
      </c>
      <c r="AX17" s="175">
        <f>IF(AW$9="","",IF(AW17=0,0,HLOOKUP(AW$9,CPPE!$A$1:$CY$175,AV17,FALSE)))</f>
        <v>0</v>
      </c>
      <c r="AY17" s="176" t="str">
        <f>IF(AX17="","",IF(AX17=0,"",IF(LandUse!$N10=2,"",IF(AX17&gt;=$E$5,AW17,""))))</f>
        <v/>
      </c>
      <c r="AZ17" s="174">
        <v>9</v>
      </c>
      <c r="BA17" s="177" t="str">
        <f>+CPPE!A9</f>
        <v>318 - Short Term Storage of Animal Waste and Byproducts</v>
      </c>
      <c r="BB17" s="175">
        <f>IF(BA$9="","",IF(BA17=0,0,HLOOKUP(BA$9,CPPE!$A$1:$CY$175,AZ17,FALSE)))</f>
        <v>0</v>
      </c>
      <c r="BC17" s="176" t="str">
        <f>IF(BB17="","",IF(BB17=0,"",IF(LandUse!$N10=2,"",IF(BB17&gt;=$E$5,BA17,""))))</f>
        <v/>
      </c>
      <c r="BD17" s="174">
        <v>9</v>
      </c>
      <c r="BE17" s="177" t="str">
        <f>+CPPE!A9</f>
        <v>318 - Short Term Storage of Animal Waste and Byproducts</v>
      </c>
      <c r="BF17" s="175">
        <f>IF(BE$9="","",IF(BE17=0,0,HLOOKUP(BE$9,CPPE!$A$1:$CY$175,BD17,FALSE)))</f>
        <v>4</v>
      </c>
      <c r="BG17" s="176" t="str">
        <f>IF(BF17="","",IF(BF17=0,"",IF(LandUse!$N10=2,"",IF(BF17&gt;=$E$5,BE17,""))))</f>
        <v/>
      </c>
      <c r="BH17" s="174">
        <v>9</v>
      </c>
      <c r="BI17" s="177" t="str">
        <f>+CPPE!A9</f>
        <v>318 - Short Term Storage of Animal Waste and Byproducts</v>
      </c>
      <c r="BJ17" s="175">
        <f>IF(BI$9="","",IF(BI17=0,0,HLOOKUP(BI$9,CPPE!$A$1:$CY$175,BH17,FALSE)))</f>
        <v>2</v>
      </c>
      <c r="BK17" s="176" t="str">
        <f>IF(BJ17="","",IF(BJ17=0,"",IF(LandUse!$N10=2,"",IF(BJ17&gt;=$E$5,BI17,""))))</f>
        <v/>
      </c>
      <c r="BM17" s="99" t="str">
        <f t="shared" si="0"/>
        <v/>
      </c>
      <c r="BN17" s="99" t="str">
        <f t="shared" si="1"/>
        <v/>
      </c>
      <c r="BO17" s="99" t="str">
        <f t="shared" si="2"/>
        <v/>
      </c>
      <c r="BP17" s="99" t="str">
        <f t="shared" si="3"/>
        <v/>
      </c>
      <c r="BQ17" s="99" t="str">
        <f t="shared" si="4"/>
        <v/>
      </c>
      <c r="BR17" s="99" t="str">
        <f t="shared" si="5"/>
        <v/>
      </c>
      <c r="BS17" s="99" t="str">
        <f t="shared" si="6"/>
        <v/>
      </c>
      <c r="BT17" s="99" t="str">
        <f t="shared" si="7"/>
        <v/>
      </c>
      <c r="BU17" s="99" t="str">
        <f t="shared" si="8"/>
        <v/>
      </c>
      <c r="BV17" s="99" t="str">
        <f t="shared" si="9"/>
        <v/>
      </c>
      <c r="BX17" s="99" t="s">
        <v>665</v>
      </c>
    </row>
    <row r="18" spans="1:76" ht="12.95" customHeight="1" x14ac:dyDescent="0.2">
      <c r="B18" s="178"/>
      <c r="C18" s="179"/>
      <c r="D18" s="178"/>
      <c r="E18" s="180"/>
      <c r="F18" s="178"/>
      <c r="G18" s="181"/>
      <c r="H18" s="178"/>
      <c r="I18" s="180"/>
      <c r="J18" s="178"/>
      <c r="K18" s="180"/>
      <c r="L18" s="178"/>
      <c r="M18" s="180"/>
      <c r="N18" s="178"/>
      <c r="O18" s="180"/>
      <c r="P18" s="178"/>
      <c r="Q18" s="180"/>
      <c r="R18" s="178"/>
      <c r="S18" s="180"/>
      <c r="T18" s="178"/>
      <c r="U18" s="180"/>
      <c r="V18" s="151"/>
      <c r="W18" s="173" t="str">
        <f>+CPPE!A10</f>
        <v>319 - On-Farm Secondary Containment Facility</v>
      </c>
      <c r="X18" s="174">
        <v>10</v>
      </c>
      <c r="Y18" s="173" t="str">
        <f>+CPPE!A10</f>
        <v>319 - On-Farm Secondary Containment Facility</v>
      </c>
      <c r="Z18" s="175">
        <f>IF(Y$9="","",IF(Y18=0,0,HLOOKUP(Y$9,CPPE!$A$1:$CY$175,X18,FALSE)))</f>
        <v>0</v>
      </c>
      <c r="AA18" s="176" t="str">
        <f>IF(Z18="","",IF(Z18=0,"",IF(LandUse!$N11=2,"",IF(Z18&gt;=$E$5,Y18,""))))</f>
        <v/>
      </c>
      <c r="AB18" s="174">
        <v>10</v>
      </c>
      <c r="AC18" s="177" t="str">
        <f>+CPPE!A10</f>
        <v>319 - On-Farm Secondary Containment Facility</v>
      </c>
      <c r="AD18" s="175">
        <f>IF(AC$9="","",IF(AC18=0,0,HLOOKUP(AC$9,CPPE!$A$1:$CY$175,AB18,FALSE)))</f>
        <v>0</v>
      </c>
      <c r="AE18" s="176" t="str">
        <f>IF(AD18="","",IF(AD18=0,"",IF(LandUse!$N11=2,"",IF(AD18&gt;=$E$5,AC18,""))))</f>
        <v/>
      </c>
      <c r="AF18" s="174">
        <v>10</v>
      </c>
      <c r="AG18" s="177" t="str">
        <f>+CPPE!A10</f>
        <v>319 - On-Farm Secondary Containment Facility</v>
      </c>
      <c r="AH18" s="175">
        <f>IF(AG$9="","",IF(AG18=0,0,HLOOKUP(AG$9,CPPE!$A$1:$CY$175,AF18,FALSE)))</f>
        <v>0</v>
      </c>
      <c r="AI18" s="176" t="str">
        <f>IF(AH18="","",IF(AH18=0,"",IF(LandUse!$N11=2,"",IF(AH18&gt;=$E$5,AG18,""))))</f>
        <v/>
      </c>
      <c r="AJ18" s="174">
        <v>10</v>
      </c>
      <c r="AK18" s="177" t="str">
        <f>+CPPE!A10</f>
        <v>319 - On-Farm Secondary Containment Facility</v>
      </c>
      <c r="AL18" s="175">
        <f>IF(AK$9="","",IF(AK18=0,0,HLOOKUP(AK$9,CPPE!$A$1:$CY$175,AJ18,FALSE)))</f>
        <v>0</v>
      </c>
      <c r="AM18" s="176" t="str">
        <f>IF(AL18="","",IF(AL18=0,"",IF(LandUse!$N11=2,"",IF(AL18&gt;=$E$5,AK18,""))))</f>
        <v/>
      </c>
      <c r="AN18" s="174">
        <v>10</v>
      </c>
      <c r="AO18" s="177" t="str">
        <f>+CPPE!A10</f>
        <v>319 - On-Farm Secondary Containment Facility</v>
      </c>
      <c r="AP18" s="175">
        <f>IF(AO$9="","",IF(AO18=0,0,HLOOKUP(AO$9,CPPE!$A$1:$CY$175,AN18,FALSE)))</f>
        <v>0</v>
      </c>
      <c r="AQ18" s="176" t="str">
        <f>IF(AP18="","",IF(AP18=0,"",IF(LandUse!$N11=2,"",IF(AP18&gt;=$E$5,AO18,""))))</f>
        <v/>
      </c>
      <c r="AR18" s="174">
        <v>10</v>
      </c>
      <c r="AS18" s="177" t="str">
        <f>+CPPE!A10</f>
        <v>319 - On-Farm Secondary Containment Facility</v>
      </c>
      <c r="AT18" s="175">
        <f>IF(AS$9="","",IF(AS18=0,0,HLOOKUP(AS$9,CPPE!$A$1:$CY$175,AR18,FALSE)))</f>
        <v>0</v>
      </c>
      <c r="AU18" s="176" t="str">
        <f>IF(AT18="","",IF(AT18=0,"",IF(LandUse!$N11=2,"",IF(AT18&gt;=$E$5,AS18,""))))</f>
        <v/>
      </c>
      <c r="AV18" s="174">
        <v>10</v>
      </c>
      <c r="AW18" s="177" t="str">
        <f>+CPPE!A10</f>
        <v>319 - On-Farm Secondary Containment Facility</v>
      </c>
      <c r="AX18" s="175">
        <f>IF(AW$9="","",IF(AW18=0,0,HLOOKUP(AW$9,CPPE!$A$1:$CY$175,AV18,FALSE)))</f>
        <v>0</v>
      </c>
      <c r="AY18" s="176" t="str">
        <f>IF(AX18="","",IF(AX18=0,"",IF(LandUse!$N11=2,"",IF(AX18&gt;=$E$5,AW18,""))))</f>
        <v/>
      </c>
      <c r="AZ18" s="174">
        <v>10</v>
      </c>
      <c r="BA18" s="177" t="str">
        <f>+CPPE!A10</f>
        <v>319 - On-Farm Secondary Containment Facility</v>
      </c>
      <c r="BB18" s="175">
        <f>IF(BA$9="","",IF(BA18=0,0,HLOOKUP(BA$9,CPPE!$A$1:$CY$175,AZ18,FALSE)))</f>
        <v>0</v>
      </c>
      <c r="BC18" s="176" t="str">
        <f>IF(BB18="","",IF(BB18=0,"",IF(LandUse!$N11=2,"",IF(BB18&gt;=$E$5,BA18,""))))</f>
        <v/>
      </c>
      <c r="BD18" s="174">
        <v>10</v>
      </c>
      <c r="BE18" s="177" t="str">
        <f>+CPPE!A10</f>
        <v>319 - On-Farm Secondary Containment Facility</v>
      </c>
      <c r="BF18" s="175">
        <f>IF(BE$9="","",IF(BE18=0,0,HLOOKUP(BE$9,CPPE!$A$1:$CY$175,BD18,FALSE)))</f>
        <v>0</v>
      </c>
      <c r="BG18" s="176" t="str">
        <f>IF(BF18="","",IF(BF18=0,"",IF(LandUse!$N11=2,"",IF(BF18&gt;=$E$5,BE18,""))))</f>
        <v/>
      </c>
      <c r="BH18" s="174">
        <v>10</v>
      </c>
      <c r="BI18" s="177" t="str">
        <f>+CPPE!A10</f>
        <v>319 - On-Farm Secondary Containment Facility</v>
      </c>
      <c r="BJ18" s="175">
        <f>IF(BI$9="","",IF(BI18=0,0,HLOOKUP(BI$9,CPPE!$A$1:$CY$175,BH18,FALSE)))</f>
        <v>0</v>
      </c>
      <c r="BK18" s="176" t="str">
        <f>IF(BJ18="","",IF(BJ18=0,"",IF(LandUse!$N11=2,"",IF(BJ18&gt;=$E$5,BI18,""))))</f>
        <v/>
      </c>
      <c r="BM18" s="99" t="str">
        <f t="shared" si="0"/>
        <v/>
      </c>
      <c r="BN18" s="99" t="str">
        <f t="shared" si="1"/>
        <v/>
      </c>
      <c r="BO18" s="99" t="str">
        <f t="shared" si="2"/>
        <v/>
      </c>
      <c r="BP18" s="99" t="str">
        <f t="shared" si="3"/>
        <v/>
      </c>
      <c r="BQ18" s="99" t="str">
        <f t="shared" si="4"/>
        <v/>
      </c>
      <c r="BR18" s="99" t="str">
        <f t="shared" si="5"/>
        <v/>
      </c>
      <c r="BS18" s="99" t="str">
        <f t="shared" si="6"/>
        <v/>
      </c>
      <c r="BT18" s="99" t="str">
        <f t="shared" si="7"/>
        <v/>
      </c>
      <c r="BU18" s="99" t="str">
        <f t="shared" si="8"/>
        <v/>
      </c>
      <c r="BV18" s="99" t="str">
        <f t="shared" si="9"/>
        <v/>
      </c>
      <c r="BX18" s="99" t="s">
        <v>613</v>
      </c>
    </row>
    <row r="19" spans="1:76" x14ac:dyDescent="0.2">
      <c r="B19" s="178"/>
      <c r="C19" s="179"/>
      <c r="D19" s="178"/>
      <c r="E19" s="180"/>
      <c r="F19" s="178"/>
      <c r="G19" s="181"/>
      <c r="H19" s="178"/>
      <c r="I19" s="180"/>
      <c r="J19" s="178"/>
      <c r="K19" s="180"/>
      <c r="L19" s="178"/>
      <c r="M19" s="180"/>
      <c r="N19" s="178"/>
      <c r="O19" s="180"/>
      <c r="P19" s="178"/>
      <c r="Q19" s="180"/>
      <c r="R19" s="178"/>
      <c r="S19" s="180"/>
      <c r="T19" s="178"/>
      <c r="U19" s="180"/>
      <c r="V19" s="151"/>
      <c r="W19" s="173" t="str">
        <f>+CPPE!A11</f>
        <v>320 - Irrigation Canal or Lateral</v>
      </c>
      <c r="X19" s="174">
        <v>11</v>
      </c>
      <c r="Y19" s="173" t="str">
        <f>+CPPE!A11</f>
        <v>320 - Irrigation Canal or Lateral</v>
      </c>
      <c r="Z19" s="175">
        <f>IF(Y$9="","",IF(Y19=0,0,HLOOKUP(Y$9,CPPE!$A$1:$CY$175,X19,FALSE)))</f>
        <v>0</v>
      </c>
      <c r="AA19" s="176" t="str">
        <f>IF(Z19="","",IF(Z19=0,"",IF(LandUse!$N12=2,"",IF(Z19&gt;=$E$5,Y19,""))))</f>
        <v/>
      </c>
      <c r="AB19" s="174">
        <v>11</v>
      </c>
      <c r="AC19" s="177" t="str">
        <f>+CPPE!A11</f>
        <v>320 - Irrigation Canal or Lateral</v>
      </c>
      <c r="AD19" s="175">
        <f>IF(AC$9="","",IF(AC19=0,0,HLOOKUP(AC$9,CPPE!$A$1:$CY$175,AB19,FALSE)))</f>
        <v>0</v>
      </c>
      <c r="AE19" s="176" t="str">
        <f>IF(AD19="","",IF(AD19=0,"",IF(LandUse!$N12=2,"",IF(AD19&gt;=$E$5,AC19,""))))</f>
        <v/>
      </c>
      <c r="AF19" s="174">
        <v>11</v>
      </c>
      <c r="AG19" s="177" t="str">
        <f>+CPPE!A11</f>
        <v>320 - Irrigation Canal or Lateral</v>
      </c>
      <c r="AH19" s="175">
        <f>IF(AG$9="","",IF(AG19=0,0,HLOOKUP(AG$9,CPPE!$A$1:$CY$175,AF19,FALSE)))</f>
        <v>0</v>
      </c>
      <c r="AI19" s="176" t="str">
        <f>IF(AH19="","",IF(AH19=0,"",IF(LandUse!$N12=2,"",IF(AH19&gt;=$E$5,AG19,""))))</f>
        <v/>
      </c>
      <c r="AJ19" s="174">
        <v>11</v>
      </c>
      <c r="AK19" s="177" t="str">
        <f>+CPPE!A11</f>
        <v>320 - Irrigation Canal or Lateral</v>
      </c>
      <c r="AL19" s="175">
        <f>IF(AK$9="","",IF(AK19=0,0,HLOOKUP(AK$9,CPPE!$A$1:$CY$175,AJ19,FALSE)))</f>
        <v>0</v>
      </c>
      <c r="AM19" s="176" t="str">
        <f>IF(AL19="","",IF(AL19=0,"",IF(LandUse!$N12=2,"",IF(AL19&gt;=$E$5,AK19,""))))</f>
        <v/>
      </c>
      <c r="AN19" s="174">
        <v>11</v>
      </c>
      <c r="AO19" s="177" t="str">
        <f>+CPPE!A11</f>
        <v>320 - Irrigation Canal or Lateral</v>
      </c>
      <c r="AP19" s="175">
        <f>IF(AO$9="","",IF(AO19=0,0,HLOOKUP(AO$9,CPPE!$A$1:$CY$175,AN19,FALSE)))</f>
        <v>0</v>
      </c>
      <c r="AQ19" s="176" t="str">
        <f>IF(AP19="","",IF(AP19=0,"",IF(LandUse!$N12=2,"",IF(AP19&gt;=$E$5,AO19,""))))</f>
        <v/>
      </c>
      <c r="AR19" s="174">
        <v>11</v>
      </c>
      <c r="AS19" s="177" t="str">
        <f>+CPPE!A11</f>
        <v>320 - Irrigation Canal or Lateral</v>
      </c>
      <c r="AT19" s="175">
        <f>IF(AS$9="","",IF(AS19=0,0,HLOOKUP(AS$9,CPPE!$A$1:$CY$175,AR19,FALSE)))</f>
        <v>0</v>
      </c>
      <c r="AU19" s="176" t="str">
        <f>IF(AT19="","",IF(AT19=0,"",IF(LandUse!$N12=2,"",IF(AT19&gt;=$E$5,AS19,""))))</f>
        <v/>
      </c>
      <c r="AV19" s="174">
        <v>11</v>
      </c>
      <c r="AW19" s="177" t="str">
        <f>+CPPE!A11</f>
        <v>320 - Irrigation Canal or Lateral</v>
      </c>
      <c r="AX19" s="175">
        <f>IF(AW$9="","",IF(AW19=0,0,HLOOKUP(AW$9,CPPE!$A$1:$CY$175,AV19,FALSE)))</f>
        <v>0</v>
      </c>
      <c r="AY19" s="176" t="str">
        <f>IF(AX19="","",IF(AX19=0,"",IF(LandUse!$N12=2,"",IF(AX19&gt;=$E$5,AW19,""))))</f>
        <v/>
      </c>
      <c r="AZ19" s="174">
        <v>11</v>
      </c>
      <c r="BA19" s="177" t="str">
        <f>+CPPE!A11</f>
        <v>320 - Irrigation Canal or Lateral</v>
      </c>
      <c r="BB19" s="175">
        <f>IF(BA$9="","",IF(BA19=0,0,HLOOKUP(BA$9,CPPE!$A$1:$CY$175,AZ19,FALSE)))</f>
        <v>0</v>
      </c>
      <c r="BC19" s="176" t="str">
        <f>IF(BB19="","",IF(BB19=0,"",IF(LandUse!$N12=2,"",IF(BB19&gt;=$E$5,BA19,""))))</f>
        <v/>
      </c>
      <c r="BD19" s="174">
        <v>11</v>
      </c>
      <c r="BE19" s="177" t="str">
        <f>+CPPE!A11</f>
        <v>320 - Irrigation Canal or Lateral</v>
      </c>
      <c r="BF19" s="175">
        <f>IF(BE$9="","",IF(BE19=0,0,HLOOKUP(BE$9,CPPE!$A$1:$CY$175,BD19,FALSE)))</f>
        <v>-2</v>
      </c>
      <c r="BG19" s="176" t="str">
        <f>IF(BF19="","",IF(BF19=0,"",IF(LandUse!$N12=2,"",IF(BF19&gt;=$E$5,BE19,""))))</f>
        <v/>
      </c>
      <c r="BH19" s="174">
        <v>11</v>
      </c>
      <c r="BI19" s="177" t="str">
        <f>+CPPE!A11</f>
        <v>320 - Irrigation Canal or Lateral</v>
      </c>
      <c r="BJ19" s="175">
        <f>IF(BI$9="","",IF(BI19=0,0,HLOOKUP(BI$9,CPPE!$A$1:$CY$175,BH19,FALSE)))</f>
        <v>2</v>
      </c>
      <c r="BK19" s="176" t="str">
        <f>IF(BJ19="","",IF(BJ19=0,"",IF(LandUse!$N12=2,"",IF(BJ19&gt;=$E$5,BI19,""))))</f>
        <v/>
      </c>
      <c r="BM19" s="99" t="str">
        <f t="shared" si="0"/>
        <v/>
      </c>
      <c r="BN19" s="99" t="str">
        <f t="shared" si="1"/>
        <v/>
      </c>
      <c r="BO19" s="99" t="str">
        <f t="shared" si="2"/>
        <v/>
      </c>
      <c r="BP19" s="99" t="str">
        <f t="shared" si="3"/>
        <v/>
      </c>
      <c r="BQ19" s="99" t="str">
        <f t="shared" si="4"/>
        <v/>
      </c>
      <c r="BR19" s="99" t="str">
        <f t="shared" si="5"/>
        <v/>
      </c>
      <c r="BS19" s="99" t="str">
        <f t="shared" si="6"/>
        <v/>
      </c>
      <c r="BT19" s="99" t="str">
        <f t="shared" si="7"/>
        <v/>
      </c>
      <c r="BU19" s="99" t="str">
        <f t="shared" si="8"/>
        <v/>
      </c>
      <c r="BV19" s="99" t="str">
        <f t="shared" si="9"/>
        <v/>
      </c>
      <c r="BX19" s="99" t="s">
        <v>776</v>
      </c>
    </row>
    <row r="20" spans="1:76" x14ac:dyDescent="0.2">
      <c r="B20" s="178"/>
      <c r="C20" s="179"/>
      <c r="D20" s="178"/>
      <c r="E20" s="180"/>
      <c r="F20" s="178"/>
      <c r="G20" s="181"/>
      <c r="H20" s="178"/>
      <c r="I20" s="180"/>
      <c r="J20" s="178"/>
      <c r="K20" s="180"/>
      <c r="L20" s="178"/>
      <c r="M20" s="180"/>
      <c r="N20" s="178"/>
      <c r="O20" s="180"/>
      <c r="P20" s="178"/>
      <c r="Q20" s="180"/>
      <c r="R20" s="178"/>
      <c r="S20" s="180"/>
      <c r="T20" s="178"/>
      <c r="U20" s="180"/>
      <c r="V20" s="151"/>
      <c r="W20" s="173" t="str">
        <f>+CPPE!A12</f>
        <v>324 - Deep Tillage</v>
      </c>
      <c r="X20" s="174">
        <v>12</v>
      </c>
      <c r="Y20" s="173" t="str">
        <f>+CPPE!A12</f>
        <v>324 - Deep Tillage</v>
      </c>
      <c r="Z20" s="175">
        <f>IF(Y$9="","",IF(Y20=0,0,HLOOKUP(Y$9,CPPE!$A$1:$CY$175,X20,FALSE)))</f>
        <v>1</v>
      </c>
      <c r="AA20" s="176" t="str">
        <f>IF(Z20="","",IF(Z20=0,"",IF(LandUse!$N13=2,"",IF(Z20&gt;=$E$5,Y20,""))))</f>
        <v/>
      </c>
      <c r="AB20" s="174">
        <v>12</v>
      </c>
      <c r="AC20" s="177" t="str">
        <f>+CPPE!A12</f>
        <v>324 - Deep Tillage</v>
      </c>
      <c r="AD20" s="175">
        <f>IF(AC$9="","",IF(AC20=0,0,HLOOKUP(AC$9,CPPE!$A$1:$CY$175,AB20,FALSE)))</f>
        <v>0</v>
      </c>
      <c r="AE20" s="176" t="str">
        <f>IF(AD20="","",IF(AD20=0,"",IF(LandUse!$N13=2,"",IF(AD20&gt;=$E$5,AC20,""))))</f>
        <v/>
      </c>
      <c r="AF20" s="174">
        <v>12</v>
      </c>
      <c r="AG20" s="177" t="str">
        <f>+CPPE!A12</f>
        <v>324 - Deep Tillage</v>
      </c>
      <c r="AH20" s="175">
        <f>IF(AG$9="","",IF(AG20=0,0,HLOOKUP(AG$9,CPPE!$A$1:$CY$175,AF20,FALSE)))</f>
        <v>-1</v>
      </c>
      <c r="AI20" s="176" t="str">
        <f>IF(AH20="","",IF(AH20=0,"",IF(LandUse!$N13=2,"",IF(AH20&gt;=$E$5,AG20,""))))</f>
        <v/>
      </c>
      <c r="AJ20" s="174">
        <v>12</v>
      </c>
      <c r="AK20" s="177" t="str">
        <f>+CPPE!A12</f>
        <v>324 - Deep Tillage</v>
      </c>
      <c r="AL20" s="175">
        <f>IF(AK$9="","",IF(AK20=0,0,HLOOKUP(AK$9,CPPE!$A$1:$CY$175,AJ20,FALSE)))</f>
        <v>5</v>
      </c>
      <c r="AM20" s="176" t="str">
        <f>IF(AL20="","",IF(AL20=0,"",IF(LandUse!$N13=2,"",IF(AL20&gt;=$E$5,AK20,""))))</f>
        <v/>
      </c>
      <c r="AN20" s="174">
        <v>12</v>
      </c>
      <c r="AO20" s="177" t="str">
        <f>+CPPE!A12</f>
        <v>324 - Deep Tillage</v>
      </c>
      <c r="AP20" s="175">
        <f>IF(AO$9="","",IF(AO20=0,0,HLOOKUP(AO$9,CPPE!$A$1:$CY$175,AN20,FALSE)))</f>
        <v>-3</v>
      </c>
      <c r="AQ20" s="176" t="str">
        <f>IF(AP20="","",IF(AP20=0,"",IF(LandUse!$N13=2,"",IF(AP20&gt;=$E$5,AO20,""))))</f>
        <v/>
      </c>
      <c r="AR20" s="174">
        <v>12</v>
      </c>
      <c r="AS20" s="177" t="str">
        <f>+CPPE!A12</f>
        <v>324 - Deep Tillage</v>
      </c>
      <c r="AT20" s="175">
        <f>IF(AS$9="","",IF(AS20=0,0,HLOOKUP(AS$9,CPPE!$A$1:$CY$175,AR20,FALSE)))</f>
        <v>0</v>
      </c>
      <c r="AU20" s="176" t="str">
        <f>IF(AT20="","",IF(AT20=0,"",IF(LandUse!$N13=2,"",IF(AT20&gt;=$E$5,AS20,""))))</f>
        <v/>
      </c>
      <c r="AV20" s="174">
        <v>12</v>
      </c>
      <c r="AW20" s="177" t="str">
        <f>+CPPE!A12</f>
        <v>324 - Deep Tillage</v>
      </c>
      <c r="AX20" s="175">
        <f>IF(AW$9="","",IF(AW20=0,0,HLOOKUP(AW$9,CPPE!$A$1:$CY$175,AV20,FALSE)))</f>
        <v>1</v>
      </c>
      <c r="AY20" s="176" t="str">
        <f>IF(AX20="","",IF(AX20=0,"",IF(LandUse!$N13=2,"",IF(AX20&gt;=$E$5,AW20,""))))</f>
        <v/>
      </c>
      <c r="AZ20" s="174">
        <v>12</v>
      </c>
      <c r="BA20" s="177" t="str">
        <f>+CPPE!A12</f>
        <v>324 - Deep Tillage</v>
      </c>
      <c r="BB20" s="175">
        <f>IF(BA$9="","",IF(BA20=0,0,HLOOKUP(BA$9,CPPE!$A$1:$CY$175,AZ20,FALSE)))</f>
        <v>0</v>
      </c>
      <c r="BC20" s="176" t="str">
        <f>IF(BB20="","",IF(BB20=0,"",IF(LandUse!$N13=2,"",IF(BB20&gt;=$E$5,BA20,""))))</f>
        <v/>
      </c>
      <c r="BD20" s="174">
        <v>12</v>
      </c>
      <c r="BE20" s="177" t="str">
        <f>+CPPE!A12</f>
        <v>324 - Deep Tillage</v>
      </c>
      <c r="BF20" s="175">
        <f>IF(BE$9="","",IF(BE20=0,0,HLOOKUP(BE$9,CPPE!$A$1:$CY$175,BD20,FALSE)))</f>
        <v>0</v>
      </c>
      <c r="BG20" s="176" t="str">
        <f>IF(BF20="","",IF(BF20=0,"",IF(LandUse!$N13=2,"",IF(BF20&gt;=$E$5,BE20,""))))</f>
        <v/>
      </c>
      <c r="BH20" s="174">
        <v>12</v>
      </c>
      <c r="BI20" s="177" t="str">
        <f>+CPPE!A12</f>
        <v>324 - Deep Tillage</v>
      </c>
      <c r="BJ20" s="175">
        <f>IF(BI$9="","",IF(BI20=0,0,HLOOKUP(BI$9,CPPE!$A$1:$CY$175,BH20,FALSE)))</f>
        <v>1</v>
      </c>
      <c r="BK20" s="176" t="str">
        <f>IF(BJ20="","",IF(BJ20=0,"",IF(LandUse!$N13=2,"",IF(BJ20&gt;=$E$5,BI20,""))))</f>
        <v/>
      </c>
      <c r="BM20" s="99" t="str">
        <f t="shared" si="0"/>
        <v/>
      </c>
      <c r="BN20" s="99" t="str">
        <f t="shared" si="1"/>
        <v/>
      </c>
      <c r="BO20" s="99" t="str">
        <f t="shared" si="2"/>
        <v/>
      </c>
      <c r="BP20" s="99" t="str">
        <f t="shared" si="3"/>
        <v/>
      </c>
      <c r="BQ20" s="99" t="str">
        <f t="shared" si="4"/>
        <v/>
      </c>
      <c r="BR20" s="99" t="str">
        <f t="shared" si="5"/>
        <v/>
      </c>
      <c r="BS20" s="99" t="str">
        <f t="shared" si="6"/>
        <v/>
      </c>
      <c r="BT20" s="99" t="str">
        <f t="shared" si="7"/>
        <v/>
      </c>
      <c r="BU20" s="99" t="str">
        <f t="shared" si="8"/>
        <v/>
      </c>
      <c r="BV20" s="99" t="str">
        <f t="shared" si="9"/>
        <v/>
      </c>
      <c r="BX20" s="99" t="s">
        <v>775</v>
      </c>
    </row>
    <row r="21" spans="1:76" x14ac:dyDescent="0.2">
      <c r="A21" s="94" t="s">
        <v>170</v>
      </c>
      <c r="B21" s="178"/>
      <c r="C21" s="179"/>
      <c r="D21" s="178"/>
      <c r="E21" s="180"/>
      <c r="F21" s="178"/>
      <c r="G21" s="181"/>
      <c r="H21" s="178"/>
      <c r="I21" s="180"/>
      <c r="J21" s="178"/>
      <c r="K21" s="180"/>
      <c r="L21" s="178"/>
      <c r="M21" s="180"/>
      <c r="N21" s="178"/>
      <c r="O21" s="180"/>
      <c r="P21" s="178"/>
      <c r="Q21" s="180"/>
      <c r="R21" s="178"/>
      <c r="S21" s="180"/>
      <c r="T21" s="178"/>
      <c r="U21" s="180"/>
      <c r="V21" s="151"/>
      <c r="W21" s="173" t="str">
        <f>+CPPE!A13</f>
        <v>325 - High Tunnel System</v>
      </c>
      <c r="X21" s="174">
        <v>13</v>
      </c>
      <c r="Y21" s="173" t="str">
        <f>+CPPE!A13</f>
        <v>325 - High Tunnel System</v>
      </c>
      <c r="Z21" s="175">
        <f>IF(Y$9="","",IF(Y21=0,0,HLOOKUP(Y$9,CPPE!$A$1:$CY$175,X21,FALSE)))</f>
        <v>0</v>
      </c>
      <c r="AA21" s="176" t="str">
        <f>IF(Z21="","",IF(Z21=0,"",IF(LandUse!$N14=2,"",IF(Z21&gt;=$E$5,Y21,""))))</f>
        <v/>
      </c>
      <c r="AB21" s="174">
        <v>13</v>
      </c>
      <c r="AC21" s="177" t="str">
        <f>+CPPE!A13</f>
        <v>325 - High Tunnel System</v>
      </c>
      <c r="AD21" s="175">
        <f>IF(AC$9="","",IF(AC21=0,0,HLOOKUP(AC$9,CPPE!$A$1:$CY$175,AB21,FALSE)))</f>
        <v>0</v>
      </c>
      <c r="AE21" s="176" t="str">
        <f>IF(AD21="","",IF(AD21=0,"",IF(LandUse!$N14=2,"",IF(AD21&gt;=$E$5,AC21,""))))</f>
        <v/>
      </c>
      <c r="AF21" s="174">
        <v>13</v>
      </c>
      <c r="AG21" s="177" t="str">
        <f>+CPPE!A13</f>
        <v>325 - High Tunnel System</v>
      </c>
      <c r="AH21" s="175">
        <f>IF(AG$9="","",IF(AG21=0,0,HLOOKUP(AG$9,CPPE!$A$1:$CY$175,AF21,FALSE)))</f>
        <v>0</v>
      </c>
      <c r="AI21" s="176" t="str">
        <f>IF(AH21="","",IF(AH21=0,"",IF(LandUse!$N14=2,"",IF(AH21&gt;=$E$5,AG21,""))))</f>
        <v/>
      </c>
      <c r="AJ21" s="174">
        <v>13</v>
      </c>
      <c r="AK21" s="177" t="str">
        <f>+CPPE!A13</f>
        <v>325 - High Tunnel System</v>
      </c>
      <c r="AL21" s="175">
        <f>IF(AK$9="","",IF(AK21=0,0,HLOOKUP(AK$9,CPPE!$A$1:$CY$175,AJ21,FALSE)))</f>
        <v>0</v>
      </c>
      <c r="AM21" s="176" t="str">
        <f>IF(AL21="","",IF(AL21=0,"",IF(LandUse!$N14=2,"",IF(AL21&gt;=$E$5,AK21,""))))</f>
        <v/>
      </c>
      <c r="AN21" s="174">
        <v>13</v>
      </c>
      <c r="AO21" s="177" t="str">
        <f>+CPPE!A13</f>
        <v>325 - High Tunnel System</v>
      </c>
      <c r="AP21" s="175">
        <f>IF(AO$9="","",IF(AO21=0,0,HLOOKUP(AO$9,CPPE!$A$1:$CY$175,AN21,FALSE)))</f>
        <v>0</v>
      </c>
      <c r="AQ21" s="176" t="str">
        <f>IF(AP21="","",IF(AP21=0,"",IF(LandUse!$N14=2,"",IF(AP21&gt;=$E$5,AO21,""))))</f>
        <v/>
      </c>
      <c r="AR21" s="174">
        <v>13</v>
      </c>
      <c r="AS21" s="177" t="str">
        <f>+CPPE!A13</f>
        <v>325 - High Tunnel System</v>
      </c>
      <c r="AT21" s="175">
        <f>IF(AS$9="","",IF(AS21=0,0,HLOOKUP(AS$9,CPPE!$A$1:$CY$175,AR21,FALSE)))</f>
        <v>0</v>
      </c>
      <c r="AU21" s="176" t="str">
        <f>IF(AT21="","",IF(AT21=0,"",IF(LandUse!$N14=2,"",IF(AT21&gt;=$E$5,AS21,""))))</f>
        <v/>
      </c>
      <c r="AV21" s="174">
        <v>13</v>
      </c>
      <c r="AW21" s="177" t="str">
        <f>+CPPE!A13</f>
        <v>325 - High Tunnel System</v>
      </c>
      <c r="AX21" s="175">
        <f>IF(AW$9="","",IF(AW21=0,0,HLOOKUP(AW$9,CPPE!$A$1:$CY$175,AV21,FALSE)))</f>
        <v>0</v>
      </c>
      <c r="AY21" s="176" t="str">
        <f>IF(AX21="","",IF(AX21=0,"",IF(LandUse!$N14=2,"",IF(AX21&gt;=$E$5,AW21,""))))</f>
        <v/>
      </c>
      <c r="AZ21" s="174">
        <v>13</v>
      </c>
      <c r="BA21" s="177" t="str">
        <f>+CPPE!A13</f>
        <v>325 - High Tunnel System</v>
      </c>
      <c r="BB21" s="175">
        <f>IF(BA$9="","",IF(BA21=0,0,HLOOKUP(BA$9,CPPE!$A$1:$CY$175,AZ21,FALSE)))</f>
        <v>0</v>
      </c>
      <c r="BC21" s="176" t="str">
        <f>IF(BB21="","",IF(BB21=0,"",IF(LandUse!$N14=2,"",IF(BB21&gt;=$E$5,BA21,""))))</f>
        <v/>
      </c>
      <c r="BD21" s="174">
        <v>13</v>
      </c>
      <c r="BE21" s="177" t="str">
        <f>+CPPE!A13</f>
        <v>325 - High Tunnel System</v>
      </c>
      <c r="BF21" s="175">
        <f>IF(BE$9="","",IF(BE21=0,0,HLOOKUP(BE$9,CPPE!$A$1:$CY$175,BD21,FALSE)))</f>
        <v>0</v>
      </c>
      <c r="BG21" s="176" t="str">
        <f>IF(BF21="","",IF(BF21=0,"",IF(LandUse!$N14=2,"",IF(BF21&gt;=$E$5,BE21,""))))</f>
        <v/>
      </c>
      <c r="BH21" s="174">
        <v>13</v>
      </c>
      <c r="BI21" s="177" t="str">
        <f>+CPPE!A13</f>
        <v>325 - High Tunnel System</v>
      </c>
      <c r="BJ21" s="175">
        <f>IF(BI$9="","",IF(BI21=0,0,HLOOKUP(BI$9,CPPE!$A$1:$CY$175,BH21,FALSE)))</f>
        <v>2</v>
      </c>
      <c r="BK21" s="176" t="str">
        <f>IF(BJ21="","",IF(BJ21=0,"",IF(LandUse!$N14=2,"",IF(BJ21&gt;=$E$5,BI21,""))))</f>
        <v/>
      </c>
      <c r="BM21" s="99" t="str">
        <f t="shared" si="0"/>
        <v/>
      </c>
      <c r="BN21" s="99" t="str">
        <f t="shared" si="1"/>
        <v/>
      </c>
      <c r="BO21" s="99" t="str">
        <f t="shared" si="2"/>
        <v/>
      </c>
      <c r="BP21" s="99" t="str">
        <f t="shared" si="3"/>
        <v/>
      </c>
      <c r="BQ21" s="99" t="str">
        <f t="shared" si="4"/>
        <v/>
      </c>
      <c r="BR21" s="99" t="str">
        <f t="shared" si="5"/>
        <v/>
      </c>
      <c r="BS21" s="99" t="str">
        <f t="shared" si="6"/>
        <v/>
      </c>
      <c r="BT21" s="99" t="str">
        <f t="shared" si="7"/>
        <v/>
      </c>
      <c r="BU21" s="99" t="str">
        <f t="shared" si="8"/>
        <v/>
      </c>
      <c r="BV21" s="99" t="str">
        <f t="shared" si="9"/>
        <v/>
      </c>
      <c r="BX21" s="99" t="s">
        <v>790</v>
      </c>
    </row>
    <row r="22" spans="1:76" x14ac:dyDescent="0.2">
      <c r="B22" s="178"/>
      <c r="C22" s="179"/>
      <c r="D22" s="178"/>
      <c r="E22" s="180"/>
      <c r="F22" s="178"/>
      <c r="G22" s="181"/>
      <c r="H22" s="178"/>
      <c r="I22" s="180"/>
      <c r="J22" s="178"/>
      <c r="K22" s="180"/>
      <c r="L22" s="178"/>
      <c r="M22" s="180"/>
      <c r="N22" s="178"/>
      <c r="O22" s="180"/>
      <c r="P22" s="178"/>
      <c r="Q22" s="180"/>
      <c r="R22" s="178"/>
      <c r="S22" s="180"/>
      <c r="T22" s="178"/>
      <c r="U22" s="180"/>
      <c r="V22" s="151"/>
      <c r="W22" s="173" t="str">
        <f>+CPPE!A14</f>
        <v>326 - Clearing &amp; Snagging</v>
      </c>
      <c r="X22" s="174">
        <v>14</v>
      </c>
      <c r="Y22" s="173" t="str">
        <f>+CPPE!A14</f>
        <v>326 - Clearing &amp; Snagging</v>
      </c>
      <c r="Z22" s="175">
        <f>IF(Y$9="","",IF(Y22=0,0,HLOOKUP(Y$9,CPPE!$A$1:$CY$175,X22,FALSE)))</f>
        <v>0</v>
      </c>
      <c r="AA22" s="176" t="str">
        <f>IF(Z22="","",IF(Z22=0,"",IF(LandUse!$N15=2,"",IF(Z22&gt;=$E$5,Y22,""))))</f>
        <v/>
      </c>
      <c r="AB22" s="174">
        <v>14</v>
      </c>
      <c r="AC22" s="177" t="str">
        <f>+CPPE!A14</f>
        <v>326 - Clearing &amp; Snagging</v>
      </c>
      <c r="AD22" s="175">
        <f>IF(AC$9="","",IF(AC22=0,0,HLOOKUP(AC$9,CPPE!$A$1:$CY$175,AB22,FALSE)))</f>
        <v>0</v>
      </c>
      <c r="AE22" s="176" t="str">
        <f>IF(AD22="","",IF(AD22=0,"",IF(LandUse!$N15=2,"",IF(AD22&gt;=$E$5,AC22,""))))</f>
        <v/>
      </c>
      <c r="AF22" s="174">
        <v>14</v>
      </c>
      <c r="AG22" s="177" t="str">
        <f>+CPPE!A14</f>
        <v>326 - Clearing &amp; Snagging</v>
      </c>
      <c r="AH22" s="175">
        <f>IF(AG$9="","",IF(AG22=0,0,HLOOKUP(AG$9,CPPE!$A$1:$CY$175,AF22,FALSE)))</f>
        <v>0</v>
      </c>
      <c r="AI22" s="176" t="str">
        <f>IF(AH22="","",IF(AH22=0,"",IF(LandUse!$N15=2,"",IF(AH22&gt;=$E$5,AG22,""))))</f>
        <v/>
      </c>
      <c r="AJ22" s="174">
        <v>14</v>
      </c>
      <c r="AK22" s="177" t="str">
        <f>+CPPE!A14</f>
        <v>326 - Clearing &amp; Snagging</v>
      </c>
      <c r="AL22" s="175">
        <f>IF(AK$9="","",IF(AK22=0,0,HLOOKUP(AK$9,CPPE!$A$1:$CY$175,AJ22,FALSE)))</f>
        <v>0</v>
      </c>
      <c r="AM22" s="176" t="str">
        <f>IF(AL22="","",IF(AL22=0,"",IF(LandUse!$N15=2,"",IF(AL22&gt;=$E$5,AK22,""))))</f>
        <v/>
      </c>
      <c r="AN22" s="174">
        <v>14</v>
      </c>
      <c r="AO22" s="177" t="str">
        <f>+CPPE!A14</f>
        <v>326 - Clearing &amp; Snagging</v>
      </c>
      <c r="AP22" s="175">
        <f>IF(AO$9="","",IF(AO22=0,0,HLOOKUP(AO$9,CPPE!$A$1:$CY$175,AN22,FALSE)))</f>
        <v>0</v>
      </c>
      <c r="AQ22" s="176" t="str">
        <f>IF(AP22="","",IF(AP22=0,"",IF(LandUse!$N15=2,"",IF(AP22&gt;=$E$5,AO22,""))))</f>
        <v/>
      </c>
      <c r="AR22" s="174">
        <v>14</v>
      </c>
      <c r="AS22" s="177" t="str">
        <f>+CPPE!A14</f>
        <v>326 - Clearing &amp; Snagging</v>
      </c>
      <c r="AT22" s="175">
        <f>IF(AS$9="","",IF(AS22=0,0,HLOOKUP(AS$9,CPPE!$A$1:$CY$175,AR22,FALSE)))</f>
        <v>0</v>
      </c>
      <c r="AU22" s="176" t="str">
        <f>IF(AT22="","",IF(AT22=0,"",IF(LandUse!$N15=2,"",IF(AT22&gt;=$E$5,AS22,""))))</f>
        <v/>
      </c>
      <c r="AV22" s="174">
        <v>14</v>
      </c>
      <c r="AW22" s="177" t="str">
        <f>+CPPE!A14</f>
        <v>326 - Clearing &amp; Snagging</v>
      </c>
      <c r="AX22" s="175">
        <f>IF(AW$9="","",IF(AW22=0,0,HLOOKUP(AW$9,CPPE!$A$1:$CY$175,AV22,FALSE)))</f>
        <v>0</v>
      </c>
      <c r="AY22" s="176" t="str">
        <f>IF(AX22="","",IF(AX22=0,"",IF(LandUse!$N15=2,"",IF(AX22&gt;=$E$5,AW22,""))))</f>
        <v/>
      </c>
      <c r="AZ22" s="174">
        <v>14</v>
      </c>
      <c r="BA22" s="177" t="str">
        <f>+CPPE!A14</f>
        <v>326 - Clearing &amp; Snagging</v>
      </c>
      <c r="BB22" s="175">
        <f>IF(BA$9="","",IF(BA22=0,0,HLOOKUP(BA$9,CPPE!$A$1:$CY$175,AZ22,FALSE)))</f>
        <v>0</v>
      </c>
      <c r="BC22" s="176" t="str">
        <f>IF(BB22="","",IF(BB22=0,"",IF(LandUse!$N15=2,"",IF(BB22&gt;=$E$5,BA22,""))))</f>
        <v/>
      </c>
      <c r="BD22" s="174">
        <v>14</v>
      </c>
      <c r="BE22" s="177" t="str">
        <f>+CPPE!A14</f>
        <v>326 - Clearing &amp; Snagging</v>
      </c>
      <c r="BF22" s="175">
        <f>IF(BE$9="","",IF(BE22=0,0,HLOOKUP(BE$9,CPPE!$A$1:$CY$175,BD22,FALSE)))</f>
        <v>0</v>
      </c>
      <c r="BG22" s="176" t="str">
        <f>IF(BF22="","",IF(BF22=0,"",IF(LandUse!$N15=2,"",IF(BF22&gt;=$E$5,BE22,""))))</f>
        <v/>
      </c>
      <c r="BH22" s="174">
        <v>14</v>
      </c>
      <c r="BI22" s="177" t="str">
        <f>+CPPE!A14</f>
        <v>326 - Clearing &amp; Snagging</v>
      </c>
      <c r="BJ22" s="175">
        <f>IF(BI$9="","",IF(BI22=0,0,HLOOKUP(BI$9,CPPE!$A$1:$CY$175,BH22,FALSE)))</f>
        <v>0</v>
      </c>
      <c r="BK22" s="176" t="str">
        <f>IF(BJ22="","",IF(BJ22=0,"",IF(LandUse!$N15=2,"",IF(BJ22&gt;=$E$5,BI22,""))))</f>
        <v/>
      </c>
      <c r="BM22" s="99" t="str">
        <f t="shared" si="0"/>
        <v/>
      </c>
      <c r="BN22" s="99" t="str">
        <f t="shared" si="1"/>
        <v/>
      </c>
      <c r="BO22" s="99" t="str">
        <f t="shared" si="2"/>
        <v/>
      </c>
      <c r="BP22" s="99" t="str">
        <f t="shared" si="3"/>
        <v/>
      </c>
      <c r="BQ22" s="99" t="str">
        <f t="shared" si="4"/>
        <v/>
      </c>
      <c r="BR22" s="99" t="str">
        <f t="shared" si="5"/>
        <v/>
      </c>
      <c r="BS22" s="99" t="str">
        <f t="shared" si="6"/>
        <v/>
      </c>
      <c r="BT22" s="99" t="str">
        <f t="shared" si="7"/>
        <v/>
      </c>
      <c r="BU22" s="99" t="str">
        <f t="shared" si="8"/>
        <v/>
      </c>
      <c r="BV22" s="99" t="str">
        <f t="shared" si="9"/>
        <v/>
      </c>
      <c r="BX22" s="99" t="s">
        <v>792</v>
      </c>
    </row>
    <row r="23" spans="1:76" x14ac:dyDescent="0.2">
      <c r="B23" s="178"/>
      <c r="C23" s="179"/>
      <c r="D23" s="178"/>
      <c r="E23" s="180"/>
      <c r="F23" s="178"/>
      <c r="G23" s="181"/>
      <c r="H23" s="178"/>
      <c r="I23" s="180"/>
      <c r="J23" s="178"/>
      <c r="K23" s="180"/>
      <c r="L23" s="178"/>
      <c r="M23" s="180"/>
      <c r="N23" s="178"/>
      <c r="O23" s="180"/>
      <c r="P23" s="178"/>
      <c r="Q23" s="180"/>
      <c r="R23" s="178"/>
      <c r="S23" s="180"/>
      <c r="T23" s="178"/>
      <c r="U23" s="180"/>
      <c r="V23" s="151"/>
      <c r="W23" s="173" t="str">
        <f>+CPPE!A15</f>
        <v>327 - Conservation Cover</v>
      </c>
      <c r="X23" s="174">
        <v>15</v>
      </c>
      <c r="Y23" s="173" t="str">
        <f>+CPPE!A15</f>
        <v>327 - Conservation Cover</v>
      </c>
      <c r="Z23" s="175">
        <f>IF(Y$9="","",IF(Y23=0,0,HLOOKUP(Y$9,CPPE!$A$1:$CY$175,X23,FALSE)))</f>
        <v>4</v>
      </c>
      <c r="AA23" s="176" t="str">
        <f>IF(Z23="","",IF(Z23=0,"",IF(LandUse!$N16=2,"",IF(Z23&gt;=$E$5,Y23,""))))</f>
        <v/>
      </c>
      <c r="AB23" s="174">
        <v>15</v>
      </c>
      <c r="AC23" s="177" t="str">
        <f>+CPPE!A15</f>
        <v>327 - Conservation Cover</v>
      </c>
      <c r="AD23" s="175">
        <f>IF(AC$9="","",IF(AC23=0,0,HLOOKUP(AC$9,CPPE!$A$1:$CY$175,AB23,FALSE)))</f>
        <v>4</v>
      </c>
      <c r="AE23" s="176" t="str">
        <f>IF(AD23="","",IF(AD23=0,"",IF(LandUse!$N16=2,"",IF(AD23&gt;=$E$5,AC23,""))))</f>
        <v/>
      </c>
      <c r="AF23" s="174">
        <v>15</v>
      </c>
      <c r="AG23" s="177" t="str">
        <f>+CPPE!A15</f>
        <v>327 - Conservation Cover</v>
      </c>
      <c r="AH23" s="175">
        <f>IF(AG$9="","",IF(AG23=0,0,HLOOKUP(AG$9,CPPE!$A$1:$CY$175,AF23,FALSE)))</f>
        <v>0</v>
      </c>
      <c r="AI23" s="176" t="str">
        <f>IF(AH23="","",IF(AH23=0,"",IF(LandUse!$N16=2,"",IF(AH23&gt;=$E$5,AG23,""))))</f>
        <v/>
      </c>
      <c r="AJ23" s="174">
        <v>15</v>
      </c>
      <c r="AK23" s="177" t="str">
        <f>+CPPE!A15</f>
        <v>327 - Conservation Cover</v>
      </c>
      <c r="AL23" s="175">
        <f>IF(AK$9="","",IF(AK23=0,0,HLOOKUP(AK$9,CPPE!$A$1:$CY$175,AJ23,FALSE)))</f>
        <v>3</v>
      </c>
      <c r="AM23" s="176" t="str">
        <f>IF(AL23="","",IF(AL23=0,"",IF(LandUse!$N16=2,"",IF(AL23&gt;=$E$5,AK23,""))))</f>
        <v/>
      </c>
      <c r="AN23" s="174">
        <v>15</v>
      </c>
      <c r="AO23" s="177" t="str">
        <f>+CPPE!A15</f>
        <v>327 - Conservation Cover</v>
      </c>
      <c r="AP23" s="175">
        <f>IF(AO$9="","",IF(AO23=0,0,HLOOKUP(AO$9,CPPE!$A$1:$CY$175,AN23,FALSE)))</f>
        <v>5</v>
      </c>
      <c r="AQ23" s="176" t="str">
        <f>IF(AP23="","",IF(AP23=0,"",IF(LandUse!$N16=2,"",IF(AP23&gt;=$E$5,AO23,""))))</f>
        <v/>
      </c>
      <c r="AR23" s="174">
        <v>15</v>
      </c>
      <c r="AS23" s="177" t="str">
        <f>+CPPE!A15</f>
        <v>327 - Conservation Cover</v>
      </c>
      <c r="AT23" s="175">
        <f>IF(AS$9="","",IF(AS23=0,0,HLOOKUP(AS$9,CPPE!$A$1:$CY$175,AR23,FALSE)))</f>
        <v>2</v>
      </c>
      <c r="AU23" s="176" t="str">
        <f>IF(AT23="","",IF(AT23=0,"",IF(LandUse!$N16=2,"",IF(AT23&gt;=$E$5,AS23,""))))</f>
        <v/>
      </c>
      <c r="AV23" s="174">
        <v>15</v>
      </c>
      <c r="AW23" s="177" t="str">
        <f>+CPPE!A15</f>
        <v>327 - Conservation Cover</v>
      </c>
      <c r="AX23" s="175">
        <f>IF(AW$9="","",IF(AW23=0,0,HLOOKUP(AW$9,CPPE!$A$1:$CY$175,AV23,FALSE)))</f>
        <v>4</v>
      </c>
      <c r="AY23" s="176" t="str">
        <f>IF(AX23="","",IF(AX23=0,"",IF(LandUse!$N16=2,"",IF(AX23&gt;=$E$5,AW23,""))))</f>
        <v/>
      </c>
      <c r="AZ23" s="174">
        <v>15</v>
      </c>
      <c r="BA23" s="177" t="str">
        <f>+CPPE!A15</f>
        <v>327 - Conservation Cover</v>
      </c>
      <c r="BB23" s="175">
        <f>IF(BA$9="","",IF(BA23=0,0,HLOOKUP(BA$9,CPPE!$A$1:$CY$175,AZ23,FALSE)))</f>
        <v>1</v>
      </c>
      <c r="BC23" s="176" t="str">
        <f>IF(BB23="","",IF(BB23=0,"",IF(LandUse!$N16=2,"",IF(BB23&gt;=$E$5,BA23,""))))</f>
        <v/>
      </c>
      <c r="BD23" s="174">
        <v>15</v>
      </c>
      <c r="BE23" s="177" t="str">
        <f>+CPPE!A15</f>
        <v>327 - Conservation Cover</v>
      </c>
      <c r="BF23" s="175">
        <f>IF(BE$9="","",IF(BE23=0,0,HLOOKUP(BE$9,CPPE!$A$1:$CY$175,BD23,FALSE)))</f>
        <v>4</v>
      </c>
      <c r="BG23" s="176" t="str">
        <f>IF(BF23="","",IF(BF23=0,"",IF(LandUse!$N16=2,"",IF(BF23&gt;=$E$5,BE23,""))))</f>
        <v/>
      </c>
      <c r="BH23" s="174">
        <v>15</v>
      </c>
      <c r="BI23" s="177" t="str">
        <f>+CPPE!A15</f>
        <v>327 - Conservation Cover</v>
      </c>
      <c r="BJ23" s="175">
        <f>IF(BI$9="","",IF(BI23=0,0,HLOOKUP(BI$9,CPPE!$A$1:$CY$175,BH23,FALSE)))</f>
        <v>4</v>
      </c>
      <c r="BK23" s="176" t="str">
        <f>IF(BJ23="","",IF(BJ23=0,"",IF(LandUse!$N16=2,"",IF(BJ23&gt;=$E$5,BI23,""))))</f>
        <v/>
      </c>
      <c r="BM23" s="99" t="str">
        <f t="shared" si="0"/>
        <v/>
      </c>
      <c r="BN23" s="99" t="str">
        <f t="shared" si="1"/>
        <v/>
      </c>
      <c r="BO23" s="99" t="str">
        <f t="shared" si="2"/>
        <v/>
      </c>
      <c r="BP23" s="99" t="str">
        <f t="shared" si="3"/>
        <v/>
      </c>
      <c r="BQ23" s="99" t="str">
        <f t="shared" si="4"/>
        <v/>
      </c>
      <c r="BR23" s="99" t="str">
        <f t="shared" si="5"/>
        <v/>
      </c>
      <c r="BS23" s="99" t="str">
        <f t="shared" si="6"/>
        <v/>
      </c>
      <c r="BT23" s="99" t="str">
        <f t="shared" si="7"/>
        <v/>
      </c>
      <c r="BU23" s="99" t="str">
        <f t="shared" si="8"/>
        <v/>
      </c>
      <c r="BV23" s="99" t="str">
        <f t="shared" si="9"/>
        <v/>
      </c>
      <c r="BX23"/>
    </row>
    <row r="24" spans="1:76" x14ac:dyDescent="0.2">
      <c r="B24" s="178"/>
      <c r="C24" s="179"/>
      <c r="D24" s="178"/>
      <c r="E24" s="180"/>
      <c r="F24" s="178"/>
      <c r="G24" s="181"/>
      <c r="H24" s="178"/>
      <c r="I24" s="180"/>
      <c r="J24" s="178"/>
      <c r="K24" s="180"/>
      <c r="L24" s="178"/>
      <c r="M24" s="180"/>
      <c r="N24" s="178"/>
      <c r="O24" s="180"/>
      <c r="P24" s="178"/>
      <c r="Q24" s="180"/>
      <c r="R24" s="178"/>
      <c r="S24" s="180"/>
      <c r="T24" s="178"/>
      <c r="U24" s="180"/>
      <c r="V24" s="151"/>
      <c r="W24" s="173" t="str">
        <f>+CPPE!A16</f>
        <v>328 - Conservation Crop Rotation</v>
      </c>
      <c r="X24" s="174">
        <v>16</v>
      </c>
      <c r="Y24" s="173" t="str">
        <f>+CPPE!A16</f>
        <v>328 - Conservation Crop Rotation</v>
      </c>
      <c r="Z24" s="175">
        <f>IF(Y$9="","",IF(Y24=0,0,HLOOKUP(Y$9,CPPE!$A$1:$CY$175,X24,FALSE)))</f>
        <v>4</v>
      </c>
      <c r="AA24" s="176" t="str">
        <f>IF(Z24="","",IF(Z24=0,"",IF(LandUse!$N17=2,"",IF(Z24&gt;=$E$5,Y24,""))))</f>
        <v/>
      </c>
      <c r="AB24" s="174">
        <v>16</v>
      </c>
      <c r="AC24" s="177" t="str">
        <f>+CPPE!A16</f>
        <v>328 - Conservation Crop Rotation</v>
      </c>
      <c r="AD24" s="175">
        <f>IF(AC$9="","",IF(AC24=0,0,HLOOKUP(AC$9,CPPE!$A$1:$CY$175,AB24,FALSE)))</f>
        <v>4</v>
      </c>
      <c r="AE24" s="176" t="str">
        <f>IF(AD24="","",IF(AD24=0,"",IF(LandUse!$N17=2,"",IF(AD24&gt;=$E$5,AC24,""))))</f>
        <v/>
      </c>
      <c r="AF24" s="174">
        <v>16</v>
      </c>
      <c r="AG24" s="177" t="str">
        <f>+CPPE!A16</f>
        <v>328 - Conservation Crop Rotation</v>
      </c>
      <c r="AH24" s="175">
        <f>IF(AG$9="","",IF(AG24=0,0,HLOOKUP(AG$9,CPPE!$A$1:$CY$175,AF24,FALSE)))</f>
        <v>0</v>
      </c>
      <c r="AI24" s="176" t="str">
        <f>IF(AH24="","",IF(AH24=0,"",IF(LandUse!$N17=2,"",IF(AH24&gt;=$E$5,AG24,""))))</f>
        <v/>
      </c>
      <c r="AJ24" s="174">
        <v>16</v>
      </c>
      <c r="AK24" s="177" t="str">
        <f>+CPPE!A16</f>
        <v>328 - Conservation Crop Rotation</v>
      </c>
      <c r="AL24" s="175">
        <f>IF(AK$9="","",IF(AK24=0,0,HLOOKUP(AK$9,CPPE!$A$1:$CY$175,AJ24,FALSE)))</f>
        <v>1</v>
      </c>
      <c r="AM24" s="176" t="str">
        <f>IF(AL24="","",IF(AL24=0,"",IF(LandUse!$N17=2,"",IF(AL24&gt;=$E$5,AK24,""))))</f>
        <v/>
      </c>
      <c r="AN24" s="174">
        <v>16</v>
      </c>
      <c r="AO24" s="177" t="str">
        <f>+CPPE!A16</f>
        <v>328 - Conservation Crop Rotation</v>
      </c>
      <c r="AP24" s="175">
        <f>IF(AO$9="","",IF(AO24=0,0,HLOOKUP(AO$9,CPPE!$A$1:$CY$175,AN24,FALSE)))</f>
        <v>4</v>
      </c>
      <c r="AQ24" s="176" t="str">
        <f>IF(AP24="","",IF(AP24=0,"",IF(LandUse!$N17=2,"",IF(AP24&gt;=$E$5,AO24,""))))</f>
        <v/>
      </c>
      <c r="AR24" s="174">
        <v>16</v>
      </c>
      <c r="AS24" s="177" t="str">
        <f>+CPPE!A16</f>
        <v>328 - Conservation Crop Rotation</v>
      </c>
      <c r="AT24" s="175">
        <f>IF(AS$9="","",IF(AS24=0,0,HLOOKUP(AS$9,CPPE!$A$1:$CY$175,AR24,FALSE)))</f>
        <v>1</v>
      </c>
      <c r="AU24" s="176" t="str">
        <f>IF(AT24="","",IF(AT24=0,"",IF(LandUse!$N17=2,"",IF(AT24&gt;=$E$5,AS24,""))))</f>
        <v/>
      </c>
      <c r="AV24" s="174">
        <v>16</v>
      </c>
      <c r="AW24" s="177" t="str">
        <f>+CPPE!A16</f>
        <v>328 - Conservation Crop Rotation</v>
      </c>
      <c r="AX24" s="175">
        <f>IF(AW$9="","",IF(AW24=0,0,HLOOKUP(AW$9,CPPE!$A$1:$CY$175,AV24,FALSE)))</f>
        <v>3</v>
      </c>
      <c r="AY24" s="176" t="str">
        <f>IF(AX24="","",IF(AX24=0,"",IF(LandUse!$N17=2,"",IF(AX24&gt;=$E$5,AW24,""))))</f>
        <v/>
      </c>
      <c r="AZ24" s="174">
        <v>16</v>
      </c>
      <c r="BA24" s="177" t="str">
        <f>+CPPE!A16</f>
        <v>328 - Conservation Crop Rotation</v>
      </c>
      <c r="BB24" s="175">
        <f>IF(BA$9="","",IF(BA24=0,0,HLOOKUP(BA$9,CPPE!$A$1:$CY$175,AZ24,FALSE)))</f>
        <v>0</v>
      </c>
      <c r="BC24" s="176" t="str">
        <f>IF(BB24="","",IF(BB24=0,"",IF(LandUse!$N17=2,"",IF(BB24&gt;=$E$5,BA24,""))))</f>
        <v/>
      </c>
      <c r="BD24" s="174">
        <v>16</v>
      </c>
      <c r="BE24" s="177" t="str">
        <f>+CPPE!A16</f>
        <v>328 - Conservation Crop Rotation</v>
      </c>
      <c r="BF24" s="175">
        <f>IF(BE$9="","",IF(BE24=0,0,HLOOKUP(BE$9,CPPE!$A$1:$CY$175,BD24,FALSE)))</f>
        <v>3</v>
      </c>
      <c r="BG24" s="176" t="str">
        <f>IF(BF24="","",IF(BF24=0,"",IF(LandUse!$N17=2,"",IF(BF24&gt;=$E$5,BE24,""))))</f>
        <v/>
      </c>
      <c r="BH24" s="174">
        <v>16</v>
      </c>
      <c r="BI24" s="177" t="str">
        <f>+CPPE!A16</f>
        <v>328 - Conservation Crop Rotation</v>
      </c>
      <c r="BJ24" s="175">
        <f>IF(BI$9="","",IF(BI24=0,0,HLOOKUP(BI$9,CPPE!$A$1:$CY$175,BH24,FALSE)))</f>
        <v>4</v>
      </c>
      <c r="BK24" s="176" t="str">
        <f>IF(BJ24="","",IF(BJ24=0,"",IF(LandUse!$N17=2,"",IF(BJ24&gt;=$E$5,BI24,""))))</f>
        <v/>
      </c>
      <c r="BM24" s="99" t="str">
        <f t="shared" si="0"/>
        <v/>
      </c>
      <c r="BN24" s="99" t="str">
        <f t="shared" si="1"/>
        <v/>
      </c>
      <c r="BO24" s="99" t="str">
        <f t="shared" si="2"/>
        <v/>
      </c>
      <c r="BP24" s="99" t="str">
        <f t="shared" si="3"/>
        <v/>
      </c>
      <c r="BQ24" s="99" t="str">
        <f t="shared" si="4"/>
        <v/>
      </c>
      <c r="BR24" s="99" t="str">
        <f t="shared" si="5"/>
        <v/>
      </c>
      <c r="BS24" s="99" t="str">
        <f t="shared" si="6"/>
        <v/>
      </c>
      <c r="BT24" s="99" t="str">
        <f t="shared" si="7"/>
        <v/>
      </c>
      <c r="BU24" s="99" t="str">
        <f t="shared" si="8"/>
        <v/>
      </c>
      <c r="BV24" s="99" t="str">
        <f t="shared" si="9"/>
        <v/>
      </c>
      <c r="BX24"/>
    </row>
    <row r="25" spans="1:76" x14ac:dyDescent="0.2">
      <c r="B25" s="178"/>
      <c r="C25" s="179"/>
      <c r="D25" s="178"/>
      <c r="E25" s="180"/>
      <c r="F25" s="178"/>
      <c r="G25" s="181"/>
      <c r="H25" s="178"/>
      <c r="I25" s="180"/>
      <c r="J25" s="178"/>
      <c r="K25" s="180"/>
      <c r="L25" s="178"/>
      <c r="M25" s="180"/>
      <c r="N25" s="178"/>
      <c r="O25" s="180"/>
      <c r="P25" s="178"/>
      <c r="Q25" s="180"/>
      <c r="R25" s="178"/>
      <c r="S25" s="180"/>
      <c r="T25" s="178"/>
      <c r="U25" s="180"/>
      <c r="V25" s="151"/>
      <c r="W25" s="173" t="str">
        <f>+CPPE!A17</f>
        <v>329 - Residue and Tillage Management, No Till</v>
      </c>
      <c r="X25" s="174">
        <v>17</v>
      </c>
      <c r="Y25" s="173" t="str">
        <f>+CPPE!A17</f>
        <v>329 - Residue and Tillage Management, No Till</v>
      </c>
      <c r="Z25" s="175">
        <f>IF(Y$9="","",IF(Y25=0,0,HLOOKUP(Y$9,CPPE!$A$1:$CY$175,X25,FALSE)))</f>
        <v>5</v>
      </c>
      <c r="AA25" s="176" t="str">
        <f>IF(Z25="","",IF(Z25=0,"",IF(LandUse!$N18=2,"",IF(Z25&gt;=$E$5,Y25,""))))</f>
        <v/>
      </c>
      <c r="AB25" s="174">
        <v>17</v>
      </c>
      <c r="AC25" s="177" t="str">
        <f>+CPPE!A17</f>
        <v>329 - Residue and Tillage Management, No Till</v>
      </c>
      <c r="AD25" s="175">
        <f>IF(AC$9="","",IF(AC25=0,0,HLOOKUP(AC$9,CPPE!$A$1:$CY$175,AB25,FALSE)))</f>
        <v>5</v>
      </c>
      <c r="AE25" s="176" t="str">
        <f>IF(AD25="","",IF(AD25=0,"",IF(LandUse!$N18=2,"",IF(AD25&gt;=$E$5,AC25,""))))</f>
        <v/>
      </c>
      <c r="AF25" s="174">
        <v>17</v>
      </c>
      <c r="AG25" s="177" t="str">
        <f>+CPPE!A17</f>
        <v>329 - Residue and Tillage Management, No Till</v>
      </c>
      <c r="AH25" s="175">
        <f>IF(AG$9="","",IF(AG25=0,0,HLOOKUP(AG$9,CPPE!$A$1:$CY$175,AF25,FALSE)))</f>
        <v>1</v>
      </c>
      <c r="AI25" s="176" t="str">
        <f>IF(AH25="","",IF(AH25=0,"",IF(LandUse!$N18=2,"",IF(AH25&gt;=$E$5,AG25,""))))</f>
        <v/>
      </c>
      <c r="AJ25" s="174">
        <v>17</v>
      </c>
      <c r="AK25" s="177" t="str">
        <f>+CPPE!A17</f>
        <v>329 - Residue and Tillage Management, No Till</v>
      </c>
      <c r="AL25" s="175">
        <f>IF(AK$9="","",IF(AK25=0,0,HLOOKUP(AK$9,CPPE!$A$1:$CY$175,AJ25,FALSE)))</f>
        <v>2</v>
      </c>
      <c r="AM25" s="176" t="str">
        <f>IF(AL25="","",IF(AL25=0,"",IF(LandUse!$N18=2,"",IF(AL25&gt;=$E$5,AK25,""))))</f>
        <v/>
      </c>
      <c r="AN25" s="174">
        <v>17</v>
      </c>
      <c r="AO25" s="177" t="str">
        <f>+CPPE!A17</f>
        <v>329 - Residue and Tillage Management, No Till</v>
      </c>
      <c r="AP25" s="175">
        <f>IF(AO$9="","",IF(AO25=0,0,HLOOKUP(AO$9,CPPE!$A$1:$CY$175,AN25,FALSE)))</f>
        <v>3</v>
      </c>
      <c r="AQ25" s="176" t="str">
        <f>IF(AP25="","",IF(AP25=0,"",IF(LandUse!$N18=2,"",IF(AP25&gt;=$E$5,AO25,""))))</f>
        <v/>
      </c>
      <c r="AR25" s="174">
        <v>17</v>
      </c>
      <c r="AS25" s="177" t="str">
        <f>+CPPE!A17</f>
        <v>329 - Residue and Tillage Management, No Till</v>
      </c>
      <c r="AT25" s="175">
        <f>IF(AS$9="","",IF(AS25=0,0,HLOOKUP(AS$9,CPPE!$A$1:$CY$175,AR25,FALSE)))</f>
        <v>4</v>
      </c>
      <c r="AU25" s="176" t="str">
        <f>IF(AT25="","",IF(AT25=0,"",IF(LandUse!$N18=2,"",IF(AT25&gt;=$E$5,AS25,""))))</f>
        <v/>
      </c>
      <c r="AV25" s="174">
        <v>17</v>
      </c>
      <c r="AW25" s="177" t="str">
        <f>+CPPE!A17</f>
        <v>329 - Residue and Tillage Management, No Till</v>
      </c>
      <c r="AX25" s="175">
        <f>IF(AW$9="","",IF(AW25=0,0,HLOOKUP(AW$9,CPPE!$A$1:$CY$175,AV25,FALSE)))</f>
        <v>4</v>
      </c>
      <c r="AY25" s="176" t="str">
        <f>IF(AX25="","",IF(AX25=0,"",IF(LandUse!$N18=2,"",IF(AX25&gt;=$E$5,AW25,""))))</f>
        <v/>
      </c>
      <c r="AZ25" s="174">
        <v>17</v>
      </c>
      <c r="BA25" s="177" t="str">
        <f>+CPPE!A17</f>
        <v>329 - Residue and Tillage Management, No Till</v>
      </c>
      <c r="BB25" s="175">
        <f>IF(BA$9="","",IF(BA25=0,0,HLOOKUP(BA$9,CPPE!$A$1:$CY$175,AZ25,FALSE)))</f>
        <v>0</v>
      </c>
      <c r="BC25" s="176" t="str">
        <f>IF(BB25="","",IF(BB25=0,"",IF(LandUse!$N18=2,"",IF(BB25&gt;=$E$5,BA25,""))))</f>
        <v/>
      </c>
      <c r="BD25" s="174">
        <v>17</v>
      </c>
      <c r="BE25" s="177" t="str">
        <f>+CPPE!A17</f>
        <v>329 - Residue and Tillage Management, No Till</v>
      </c>
      <c r="BF25" s="175">
        <f>IF(BE$9="","",IF(BE25=0,0,HLOOKUP(BE$9,CPPE!$A$1:$CY$175,BD25,FALSE)))</f>
        <v>2</v>
      </c>
      <c r="BG25" s="176" t="str">
        <f>IF(BF25="","",IF(BF25=0,"",IF(LandUse!$N18=2,"",IF(BF25&gt;=$E$5,BE25,""))))</f>
        <v/>
      </c>
      <c r="BH25" s="174">
        <v>17</v>
      </c>
      <c r="BI25" s="177" t="str">
        <f>+CPPE!A17</f>
        <v>329 - Residue and Tillage Management, No Till</v>
      </c>
      <c r="BJ25" s="175">
        <f>IF(BI$9="","",IF(BI25=0,0,HLOOKUP(BI$9,CPPE!$A$1:$CY$175,BH25,FALSE)))</f>
        <v>2</v>
      </c>
      <c r="BK25" s="176" t="str">
        <f>IF(BJ25="","",IF(BJ25=0,"",IF(LandUse!$N18=2,"",IF(BJ25&gt;=$E$5,BI25,""))))</f>
        <v/>
      </c>
      <c r="BM25" s="99" t="str">
        <f t="shared" si="0"/>
        <v/>
      </c>
      <c r="BN25" s="99" t="str">
        <f t="shared" si="1"/>
        <v/>
      </c>
      <c r="BO25" s="99" t="str">
        <f t="shared" si="2"/>
        <v/>
      </c>
      <c r="BP25" s="99" t="str">
        <f t="shared" si="3"/>
        <v/>
      </c>
      <c r="BQ25" s="99" t="str">
        <f t="shared" si="4"/>
        <v/>
      </c>
      <c r="BR25" s="99" t="str">
        <f t="shared" si="5"/>
        <v/>
      </c>
      <c r="BS25" s="99" t="str">
        <f t="shared" si="6"/>
        <v/>
      </c>
      <c r="BT25" s="99" t="str">
        <f t="shared" si="7"/>
        <v/>
      </c>
      <c r="BU25" s="99" t="str">
        <f t="shared" si="8"/>
        <v/>
      </c>
      <c r="BV25" s="99" t="str">
        <f t="shared" si="9"/>
        <v/>
      </c>
      <c r="BX25"/>
    </row>
    <row r="26" spans="1:76" x14ac:dyDescent="0.2">
      <c r="B26" s="178"/>
      <c r="C26" s="179"/>
      <c r="D26" s="178"/>
      <c r="E26" s="180"/>
      <c r="F26" s="178"/>
      <c r="G26" s="181"/>
      <c r="H26" s="178"/>
      <c r="I26" s="180"/>
      <c r="J26" s="178"/>
      <c r="K26" s="180"/>
      <c r="L26" s="178"/>
      <c r="M26" s="180"/>
      <c r="N26" s="178"/>
      <c r="O26" s="180"/>
      <c r="P26" s="178"/>
      <c r="Q26" s="180"/>
      <c r="R26" s="178"/>
      <c r="S26" s="180"/>
      <c r="T26" s="178"/>
      <c r="U26" s="180"/>
      <c r="V26" s="151"/>
      <c r="W26" s="173" t="str">
        <f>+CPPE!A18</f>
        <v>330 - Contour Farming</v>
      </c>
      <c r="X26" s="174">
        <v>18</v>
      </c>
      <c r="Y26" s="173" t="str">
        <f>+CPPE!A18</f>
        <v>330 - Contour Farming</v>
      </c>
      <c r="Z26" s="175">
        <f>IF(Y$9="","",IF(Y26=0,0,HLOOKUP(Y$9,CPPE!$A$1:$CY$175,X26,FALSE)))</f>
        <v>2</v>
      </c>
      <c r="AA26" s="176" t="str">
        <f>IF(Z26="","",IF(Z26=0,"",IF(LandUse!$N19=2,"",IF(Z26&gt;=$E$5,Y26,""))))</f>
        <v/>
      </c>
      <c r="AB26" s="174">
        <v>18</v>
      </c>
      <c r="AC26" s="177" t="str">
        <f>+CPPE!A18</f>
        <v>330 - Contour Farming</v>
      </c>
      <c r="AD26" s="175">
        <f>IF(AC$9="","",IF(AC26=0,0,HLOOKUP(AC$9,CPPE!$A$1:$CY$175,AB26,FALSE)))</f>
        <v>0</v>
      </c>
      <c r="AE26" s="176" t="str">
        <f>IF(AD26="","",IF(AD26=0,"",IF(LandUse!$N19=2,"",IF(AD26&gt;=$E$5,AC26,""))))</f>
        <v/>
      </c>
      <c r="AF26" s="174">
        <v>18</v>
      </c>
      <c r="AG26" s="177" t="str">
        <f>+CPPE!A18</f>
        <v>330 - Contour Farming</v>
      </c>
      <c r="AH26" s="175">
        <f>IF(AG$9="","",IF(AG26=0,0,HLOOKUP(AG$9,CPPE!$A$1:$CY$175,AF26,FALSE)))</f>
        <v>0</v>
      </c>
      <c r="AI26" s="176" t="str">
        <f>IF(AH26="","",IF(AH26=0,"",IF(LandUse!$N19=2,"",IF(AH26&gt;=$E$5,AG26,""))))</f>
        <v/>
      </c>
      <c r="AJ26" s="174">
        <v>18</v>
      </c>
      <c r="AK26" s="177" t="str">
        <f>+CPPE!A18</f>
        <v>330 - Contour Farming</v>
      </c>
      <c r="AL26" s="175">
        <f>IF(AK$9="","",IF(AK26=0,0,HLOOKUP(AK$9,CPPE!$A$1:$CY$175,AJ26,FALSE)))</f>
        <v>0</v>
      </c>
      <c r="AM26" s="176" t="str">
        <f>IF(AL26="","",IF(AL26=0,"",IF(LandUse!$N19=2,"",IF(AL26&gt;=$E$5,AK26,""))))</f>
        <v/>
      </c>
      <c r="AN26" s="174">
        <v>18</v>
      </c>
      <c r="AO26" s="177" t="str">
        <f>+CPPE!A18</f>
        <v>330 - Contour Farming</v>
      </c>
      <c r="AP26" s="175">
        <f>IF(AO$9="","",IF(AO26=0,0,HLOOKUP(AO$9,CPPE!$A$1:$CY$175,AN26,FALSE)))</f>
        <v>1</v>
      </c>
      <c r="AQ26" s="176" t="str">
        <f>IF(AP26="","",IF(AP26=0,"",IF(LandUse!$N19=2,"",IF(AP26&gt;=$E$5,AO26,""))))</f>
        <v/>
      </c>
      <c r="AR26" s="174">
        <v>18</v>
      </c>
      <c r="AS26" s="177" t="str">
        <f>+CPPE!A18</f>
        <v>330 - Contour Farming</v>
      </c>
      <c r="AT26" s="175">
        <f>IF(AS$9="","",IF(AS26=0,0,HLOOKUP(AS$9,CPPE!$A$1:$CY$175,AR26,FALSE)))</f>
        <v>0</v>
      </c>
      <c r="AU26" s="176" t="str">
        <f>IF(AT26="","",IF(AT26=0,"",IF(LandUse!$N19=2,"",IF(AT26&gt;=$E$5,AS26,""))))</f>
        <v/>
      </c>
      <c r="AV26" s="174">
        <v>18</v>
      </c>
      <c r="AW26" s="177" t="str">
        <f>+CPPE!A18</f>
        <v>330 - Contour Farming</v>
      </c>
      <c r="AX26" s="175">
        <f>IF(AW$9="","",IF(AW26=0,0,HLOOKUP(AW$9,CPPE!$A$1:$CY$175,AV26,FALSE)))</f>
        <v>0</v>
      </c>
      <c r="AY26" s="176" t="str">
        <f>IF(AX26="","",IF(AX26=0,"",IF(LandUse!$N19=2,"",IF(AX26&gt;=$E$5,AW26,""))))</f>
        <v/>
      </c>
      <c r="AZ26" s="174">
        <v>18</v>
      </c>
      <c r="BA26" s="177" t="str">
        <f>+CPPE!A18</f>
        <v>330 - Contour Farming</v>
      </c>
      <c r="BB26" s="175">
        <f>IF(BA$9="","",IF(BA26=0,0,HLOOKUP(BA$9,CPPE!$A$1:$CY$175,AZ26,FALSE)))</f>
        <v>0</v>
      </c>
      <c r="BC26" s="176" t="str">
        <f>IF(BB26="","",IF(BB26=0,"",IF(LandUse!$N19=2,"",IF(BB26&gt;=$E$5,BA26,""))))</f>
        <v/>
      </c>
      <c r="BD26" s="174">
        <v>18</v>
      </c>
      <c r="BE26" s="177" t="str">
        <f>+CPPE!A18</f>
        <v>330 - Contour Farming</v>
      </c>
      <c r="BF26" s="175">
        <f>IF(BE$9="","",IF(BE26=0,0,HLOOKUP(BE$9,CPPE!$A$1:$CY$175,BD26,FALSE)))</f>
        <v>2</v>
      </c>
      <c r="BG26" s="176" t="str">
        <f>IF(BF26="","",IF(BF26=0,"",IF(LandUse!$N19=2,"",IF(BF26&gt;=$E$5,BE26,""))))</f>
        <v/>
      </c>
      <c r="BH26" s="174">
        <v>18</v>
      </c>
      <c r="BI26" s="177" t="str">
        <f>+CPPE!A18</f>
        <v>330 - Contour Farming</v>
      </c>
      <c r="BJ26" s="175">
        <f>IF(BI$9="","",IF(BI26=0,0,HLOOKUP(BI$9,CPPE!$A$1:$CY$175,BH26,FALSE)))</f>
        <v>1</v>
      </c>
      <c r="BK26" s="176" t="str">
        <f>IF(BJ26="","",IF(BJ26=0,"",IF(LandUse!$N19=2,"",IF(BJ26&gt;=$E$5,BI26,""))))</f>
        <v/>
      </c>
      <c r="BM26" s="99" t="str">
        <f t="shared" si="0"/>
        <v/>
      </c>
      <c r="BN26" s="99" t="str">
        <f t="shared" si="1"/>
        <v/>
      </c>
      <c r="BO26" s="99" t="str">
        <f t="shared" si="2"/>
        <v/>
      </c>
      <c r="BP26" s="99" t="str">
        <f t="shared" si="3"/>
        <v/>
      </c>
      <c r="BQ26" s="99" t="str">
        <f t="shared" si="4"/>
        <v/>
      </c>
      <c r="BR26" s="99" t="str">
        <f t="shared" si="5"/>
        <v/>
      </c>
      <c r="BS26" s="99" t="str">
        <f t="shared" si="6"/>
        <v/>
      </c>
      <c r="BT26" s="99" t="str">
        <f t="shared" si="7"/>
        <v/>
      </c>
      <c r="BU26" s="99" t="str">
        <f t="shared" si="8"/>
        <v/>
      </c>
      <c r="BV26" s="99" t="str">
        <f t="shared" si="9"/>
        <v/>
      </c>
      <c r="BX26"/>
    </row>
    <row r="27" spans="1:76" x14ac:dyDescent="0.2">
      <c r="B27" s="178"/>
      <c r="C27" s="179"/>
      <c r="D27" s="178"/>
      <c r="E27" s="180"/>
      <c r="F27" s="178"/>
      <c r="G27" s="181"/>
      <c r="H27" s="178"/>
      <c r="I27" s="180"/>
      <c r="J27" s="178"/>
      <c r="K27" s="180"/>
      <c r="L27" s="178"/>
      <c r="M27" s="180"/>
      <c r="N27" s="178"/>
      <c r="O27" s="180"/>
      <c r="P27" s="178"/>
      <c r="Q27" s="180"/>
      <c r="R27" s="178"/>
      <c r="S27" s="180"/>
      <c r="T27" s="178"/>
      <c r="U27" s="180"/>
      <c r="V27" s="151"/>
      <c r="W27" s="173" t="str">
        <f>+CPPE!A19</f>
        <v>331 - Contour Orchard and Other Perennial Crops</v>
      </c>
      <c r="X27" s="174">
        <v>19</v>
      </c>
      <c r="Y27" s="173" t="str">
        <f>+CPPE!A19</f>
        <v>331 - Contour Orchard and Other Perennial Crops</v>
      </c>
      <c r="Z27" s="175">
        <f>IF(Y$9="","",IF(Y27=0,0,HLOOKUP(Y$9,CPPE!$A$1:$CY$175,X27,FALSE)))</f>
        <v>4</v>
      </c>
      <c r="AA27" s="176" t="str">
        <f>IF(Z27="","",IF(Z27=0,"",IF(LandUse!$N20=2,"",IF(Z27&gt;=$E$5,Y27,""))))</f>
        <v/>
      </c>
      <c r="AB27" s="174">
        <v>19</v>
      </c>
      <c r="AC27" s="177" t="str">
        <f>+CPPE!A19</f>
        <v>331 - Contour Orchard and Other Perennial Crops</v>
      </c>
      <c r="AD27" s="175">
        <f>IF(AC$9="","",IF(AC27=0,0,HLOOKUP(AC$9,CPPE!$A$1:$CY$175,AB27,FALSE)))</f>
        <v>0</v>
      </c>
      <c r="AE27" s="176" t="str">
        <f>IF(AD27="","",IF(AD27=0,"",IF(LandUse!$N20=2,"",IF(AD27&gt;=$E$5,AC27,""))))</f>
        <v/>
      </c>
      <c r="AF27" s="174">
        <v>19</v>
      </c>
      <c r="AG27" s="177" t="str">
        <f>+CPPE!A19</f>
        <v>331 - Contour Orchard and Other Perennial Crops</v>
      </c>
      <c r="AH27" s="175">
        <f>IF(AG$9="","",IF(AG27=0,0,HLOOKUP(AG$9,CPPE!$A$1:$CY$175,AF27,FALSE)))</f>
        <v>0</v>
      </c>
      <c r="AI27" s="176" t="str">
        <f>IF(AH27="","",IF(AH27=0,"",IF(LandUse!$N20=2,"",IF(AH27&gt;=$E$5,AG27,""))))</f>
        <v/>
      </c>
      <c r="AJ27" s="174">
        <v>19</v>
      </c>
      <c r="AK27" s="177" t="str">
        <f>+CPPE!A19</f>
        <v>331 - Contour Orchard and Other Perennial Crops</v>
      </c>
      <c r="AL27" s="175">
        <f>IF(AK$9="","",IF(AK27=0,0,HLOOKUP(AK$9,CPPE!$A$1:$CY$175,AJ27,FALSE)))</f>
        <v>0</v>
      </c>
      <c r="AM27" s="176" t="str">
        <f>IF(AL27="","",IF(AL27=0,"",IF(LandUse!$N20=2,"",IF(AL27&gt;=$E$5,AK27,""))))</f>
        <v/>
      </c>
      <c r="AN27" s="174">
        <v>19</v>
      </c>
      <c r="AO27" s="177" t="str">
        <f>+CPPE!A19</f>
        <v>331 - Contour Orchard and Other Perennial Crops</v>
      </c>
      <c r="AP27" s="175">
        <f>IF(AO$9="","",IF(AO27=0,0,HLOOKUP(AO$9,CPPE!$A$1:$CY$175,AN27,FALSE)))</f>
        <v>2</v>
      </c>
      <c r="AQ27" s="176" t="str">
        <f>IF(AP27="","",IF(AP27=0,"",IF(LandUse!$N20=2,"",IF(AP27&gt;=$E$5,AO27,""))))</f>
        <v/>
      </c>
      <c r="AR27" s="174">
        <v>19</v>
      </c>
      <c r="AS27" s="177" t="str">
        <f>+CPPE!A19</f>
        <v>331 - Contour Orchard and Other Perennial Crops</v>
      </c>
      <c r="AT27" s="175">
        <f>IF(AS$9="","",IF(AS27=0,0,HLOOKUP(AS$9,CPPE!$A$1:$CY$175,AR27,FALSE)))</f>
        <v>0</v>
      </c>
      <c r="AU27" s="176" t="str">
        <f>IF(AT27="","",IF(AT27=0,"",IF(LandUse!$N20=2,"",IF(AT27&gt;=$E$5,AS27,""))))</f>
        <v/>
      </c>
      <c r="AV27" s="174">
        <v>19</v>
      </c>
      <c r="AW27" s="177" t="str">
        <f>+CPPE!A19</f>
        <v>331 - Contour Orchard and Other Perennial Crops</v>
      </c>
      <c r="AX27" s="175">
        <f>IF(AW$9="","",IF(AW27=0,0,HLOOKUP(AW$9,CPPE!$A$1:$CY$175,AV27,FALSE)))</f>
        <v>0</v>
      </c>
      <c r="AY27" s="176" t="str">
        <f>IF(AX27="","",IF(AX27=0,"",IF(LandUse!$N20=2,"",IF(AX27&gt;=$E$5,AW27,""))))</f>
        <v/>
      </c>
      <c r="AZ27" s="174">
        <v>19</v>
      </c>
      <c r="BA27" s="177" t="str">
        <f>+CPPE!A19</f>
        <v>331 - Contour Orchard and Other Perennial Crops</v>
      </c>
      <c r="BB27" s="175">
        <f>IF(BA$9="","",IF(BA27=0,0,HLOOKUP(BA$9,CPPE!$A$1:$CY$175,AZ27,FALSE)))</f>
        <v>0</v>
      </c>
      <c r="BC27" s="176" t="str">
        <f>IF(BB27="","",IF(BB27=0,"",IF(LandUse!$N20=2,"",IF(BB27&gt;=$E$5,BA27,""))))</f>
        <v/>
      </c>
      <c r="BD27" s="174">
        <v>19</v>
      </c>
      <c r="BE27" s="177" t="str">
        <f>+CPPE!A19</f>
        <v>331 - Contour Orchard and Other Perennial Crops</v>
      </c>
      <c r="BF27" s="175">
        <f>IF(BE$9="","",IF(BE27=0,0,HLOOKUP(BE$9,CPPE!$A$1:$CY$175,BD27,FALSE)))</f>
        <v>2</v>
      </c>
      <c r="BG27" s="176" t="str">
        <f>IF(BF27="","",IF(BF27=0,"",IF(LandUse!$N20=2,"",IF(BF27&gt;=$E$5,BE27,""))))</f>
        <v/>
      </c>
      <c r="BH27" s="174">
        <v>19</v>
      </c>
      <c r="BI27" s="177" t="str">
        <f>+CPPE!A19</f>
        <v>331 - Contour Orchard and Other Perennial Crops</v>
      </c>
      <c r="BJ27" s="175">
        <f>IF(BI$9="","",IF(BI27=0,0,HLOOKUP(BI$9,CPPE!$A$1:$CY$175,BH27,FALSE)))</f>
        <v>1</v>
      </c>
      <c r="BK27" s="176" t="str">
        <f>IF(BJ27="","",IF(BJ27=0,"",IF(LandUse!$N20=2,"",IF(BJ27&gt;=$E$5,BI27,""))))</f>
        <v/>
      </c>
      <c r="BM27" s="99" t="str">
        <f t="shared" si="0"/>
        <v/>
      </c>
      <c r="BN27" s="99" t="str">
        <f t="shared" si="1"/>
        <v/>
      </c>
      <c r="BO27" s="99" t="str">
        <f t="shared" si="2"/>
        <v/>
      </c>
      <c r="BP27" s="99" t="str">
        <f t="shared" si="3"/>
        <v/>
      </c>
      <c r="BQ27" s="99" t="str">
        <f t="shared" si="4"/>
        <v/>
      </c>
      <c r="BR27" s="99" t="str">
        <f t="shared" si="5"/>
        <v/>
      </c>
      <c r="BS27" s="99" t="str">
        <f t="shared" si="6"/>
        <v/>
      </c>
      <c r="BT27" s="99" t="str">
        <f t="shared" si="7"/>
        <v/>
      </c>
      <c r="BU27" s="99" t="str">
        <f t="shared" si="8"/>
        <v/>
      </c>
      <c r="BV27" s="99" t="str">
        <f t="shared" si="9"/>
        <v/>
      </c>
      <c r="BX27"/>
    </row>
    <row r="28" spans="1:76" x14ac:dyDescent="0.2">
      <c r="B28" s="178"/>
      <c r="C28" s="179"/>
      <c r="D28" s="178"/>
      <c r="E28" s="180"/>
      <c r="F28" s="178"/>
      <c r="G28" s="181"/>
      <c r="H28" s="178"/>
      <c r="I28" s="180"/>
      <c r="J28" s="178"/>
      <c r="K28" s="180"/>
      <c r="L28" s="178"/>
      <c r="M28" s="180"/>
      <c r="N28" s="178"/>
      <c r="O28" s="180"/>
      <c r="P28" s="178"/>
      <c r="Q28" s="180"/>
      <c r="R28" s="178"/>
      <c r="S28" s="180"/>
      <c r="T28" s="178"/>
      <c r="U28" s="180"/>
      <c r="V28" s="151"/>
      <c r="W28" s="173" t="str">
        <f>+CPPE!A20</f>
        <v>332 - Contour Buffer Strips</v>
      </c>
      <c r="X28" s="174">
        <v>20</v>
      </c>
      <c r="Y28" s="173" t="str">
        <f>+CPPE!A20</f>
        <v>332 - Contour Buffer Strips</v>
      </c>
      <c r="Z28" s="175">
        <f>IF(Y$9="","",IF(Y28=0,0,HLOOKUP(Y$9,CPPE!$A$1:$CY$175,X28,FALSE)))</f>
        <v>3</v>
      </c>
      <c r="AA28" s="176" t="str">
        <f>IF(Z28="","",IF(Z28=0,"",IF(LandUse!$N21=2,"",IF(Z28&gt;=$E$5,Y28,""))))</f>
        <v/>
      </c>
      <c r="AB28" s="174">
        <v>20</v>
      </c>
      <c r="AC28" s="177" t="str">
        <f>+CPPE!A20</f>
        <v>332 - Contour Buffer Strips</v>
      </c>
      <c r="AD28" s="175">
        <f>IF(AC$9="","",IF(AC28=0,0,HLOOKUP(AC$9,CPPE!$A$1:$CY$175,AB28,FALSE)))</f>
        <v>0</v>
      </c>
      <c r="AE28" s="176" t="str">
        <f>IF(AD28="","",IF(AD28=0,"",IF(LandUse!$N21=2,"",IF(AD28&gt;=$E$5,AC28,""))))</f>
        <v/>
      </c>
      <c r="AF28" s="174">
        <v>20</v>
      </c>
      <c r="AG28" s="177" t="str">
        <f>+CPPE!A20</f>
        <v>332 - Contour Buffer Strips</v>
      </c>
      <c r="AH28" s="175">
        <f>IF(AG$9="","",IF(AG28=0,0,HLOOKUP(AG$9,CPPE!$A$1:$CY$175,AF28,FALSE)))</f>
        <v>0</v>
      </c>
      <c r="AI28" s="176" t="str">
        <f>IF(AH28="","",IF(AH28=0,"",IF(LandUse!$N21=2,"",IF(AH28&gt;=$E$5,AG28,""))))</f>
        <v/>
      </c>
      <c r="AJ28" s="174">
        <v>20</v>
      </c>
      <c r="AK28" s="177" t="str">
        <f>+CPPE!A20</f>
        <v>332 - Contour Buffer Strips</v>
      </c>
      <c r="AL28" s="175">
        <f>IF(AK$9="","",IF(AK28=0,0,HLOOKUP(AK$9,CPPE!$A$1:$CY$175,AJ28,FALSE)))</f>
        <v>0</v>
      </c>
      <c r="AM28" s="176" t="str">
        <f>IF(AL28="","",IF(AL28=0,"",IF(LandUse!$N21=2,"",IF(AL28&gt;=$E$5,AK28,""))))</f>
        <v/>
      </c>
      <c r="AN28" s="174">
        <v>20</v>
      </c>
      <c r="AO28" s="177" t="str">
        <f>+CPPE!A20</f>
        <v>332 - Contour Buffer Strips</v>
      </c>
      <c r="AP28" s="175">
        <f>IF(AO$9="","",IF(AO28=0,0,HLOOKUP(AO$9,CPPE!$A$1:$CY$175,AN28,FALSE)))</f>
        <v>1</v>
      </c>
      <c r="AQ28" s="176" t="str">
        <f>IF(AP28="","",IF(AP28=0,"",IF(LandUse!$N21=2,"",IF(AP28&gt;=$E$5,AO28,""))))</f>
        <v/>
      </c>
      <c r="AR28" s="174">
        <v>20</v>
      </c>
      <c r="AS28" s="177" t="str">
        <f>+CPPE!A20</f>
        <v>332 - Contour Buffer Strips</v>
      </c>
      <c r="AT28" s="175">
        <f>IF(AS$9="","",IF(AS28=0,0,HLOOKUP(AS$9,CPPE!$A$1:$CY$175,AR28,FALSE)))</f>
        <v>0</v>
      </c>
      <c r="AU28" s="176" t="str">
        <f>IF(AT28="","",IF(AT28=0,"",IF(LandUse!$N21=2,"",IF(AT28&gt;=$E$5,AS28,""))))</f>
        <v/>
      </c>
      <c r="AV28" s="174">
        <v>20</v>
      </c>
      <c r="AW28" s="177" t="str">
        <f>+CPPE!A20</f>
        <v>332 - Contour Buffer Strips</v>
      </c>
      <c r="AX28" s="175">
        <f>IF(AW$9="","",IF(AW28=0,0,HLOOKUP(AW$9,CPPE!$A$1:$CY$175,AV28,FALSE)))</f>
        <v>0</v>
      </c>
      <c r="AY28" s="176" t="str">
        <f>IF(AX28="","",IF(AX28=0,"",IF(LandUse!$N21=2,"",IF(AX28&gt;=$E$5,AW28,""))))</f>
        <v/>
      </c>
      <c r="AZ28" s="174">
        <v>20</v>
      </c>
      <c r="BA28" s="177" t="str">
        <f>+CPPE!A20</f>
        <v>332 - Contour Buffer Strips</v>
      </c>
      <c r="BB28" s="175">
        <f>IF(BA$9="","",IF(BA28=0,0,HLOOKUP(BA$9,CPPE!$A$1:$CY$175,AZ28,FALSE)))</f>
        <v>0</v>
      </c>
      <c r="BC28" s="176" t="str">
        <f>IF(BB28="","",IF(BB28=0,"",IF(LandUse!$N21=2,"",IF(BB28&gt;=$E$5,BA28,""))))</f>
        <v/>
      </c>
      <c r="BD28" s="174">
        <v>20</v>
      </c>
      <c r="BE28" s="177" t="str">
        <f>+CPPE!A20</f>
        <v>332 - Contour Buffer Strips</v>
      </c>
      <c r="BF28" s="175">
        <f>IF(BE$9="","",IF(BE28=0,0,HLOOKUP(BE$9,CPPE!$A$1:$CY$175,BD28,FALSE)))</f>
        <v>2</v>
      </c>
      <c r="BG28" s="176" t="str">
        <f>IF(BF28="","",IF(BF28=0,"",IF(LandUse!$N21=2,"",IF(BF28&gt;=$E$5,BE28,""))))</f>
        <v/>
      </c>
      <c r="BH28" s="174">
        <v>20</v>
      </c>
      <c r="BI28" s="177" t="str">
        <f>+CPPE!A20</f>
        <v>332 - Contour Buffer Strips</v>
      </c>
      <c r="BJ28" s="175">
        <f>IF(BI$9="","",IF(BI28=0,0,HLOOKUP(BI$9,CPPE!$A$1:$CY$175,BH28,FALSE)))</f>
        <v>1</v>
      </c>
      <c r="BK28" s="176" t="str">
        <f>IF(BJ28="","",IF(BJ28=0,"",IF(LandUse!$N21=2,"",IF(BJ28&gt;=$E$5,BI28,""))))</f>
        <v/>
      </c>
      <c r="BM28" s="99" t="str">
        <f t="shared" si="0"/>
        <v/>
      </c>
      <c r="BN28" s="99" t="str">
        <f t="shared" si="1"/>
        <v/>
      </c>
      <c r="BO28" s="99" t="str">
        <f t="shared" si="2"/>
        <v/>
      </c>
      <c r="BP28" s="99" t="str">
        <f t="shared" si="3"/>
        <v/>
      </c>
      <c r="BQ28" s="99" t="str">
        <f t="shared" si="4"/>
        <v/>
      </c>
      <c r="BR28" s="99" t="str">
        <f t="shared" si="5"/>
        <v/>
      </c>
      <c r="BS28" s="99" t="str">
        <f t="shared" si="6"/>
        <v/>
      </c>
      <c r="BT28" s="99" t="str">
        <f t="shared" si="7"/>
        <v/>
      </c>
      <c r="BU28" s="99" t="str">
        <f t="shared" si="8"/>
        <v/>
      </c>
      <c r="BV28" s="99" t="str">
        <f t="shared" si="9"/>
        <v/>
      </c>
      <c r="BX28"/>
    </row>
    <row r="29" spans="1:76" x14ac:dyDescent="0.2">
      <c r="B29" s="178"/>
      <c r="C29" s="179"/>
      <c r="D29" s="178"/>
      <c r="E29" s="180"/>
      <c r="F29" s="178"/>
      <c r="G29" s="181"/>
      <c r="H29" s="178"/>
      <c r="I29" s="180"/>
      <c r="J29" s="178"/>
      <c r="K29" s="180"/>
      <c r="L29" s="178"/>
      <c r="M29" s="180"/>
      <c r="N29" s="178"/>
      <c r="O29" s="180"/>
      <c r="P29" s="178"/>
      <c r="Q29" s="180"/>
      <c r="R29" s="178"/>
      <c r="S29" s="180"/>
      <c r="T29" s="178"/>
      <c r="U29" s="180"/>
      <c r="V29" s="151"/>
      <c r="W29" s="173" t="str">
        <f>+CPPE!A21</f>
        <v>333 - Amending Soil Properties with Gypsum Products</v>
      </c>
      <c r="X29" s="174">
        <v>21</v>
      </c>
      <c r="Y29" s="173" t="str">
        <f>+CPPE!A21</f>
        <v>333 - Amending Soil Properties with Gypsum Products</v>
      </c>
      <c r="Z29" s="175">
        <f>IF(Y$9="","",IF(Y29=0,0,HLOOKUP(Y$9,CPPE!$A$1:$CY$175,X29,FALSE)))</f>
        <v>1</v>
      </c>
      <c r="AA29" s="176" t="str">
        <f>IF(Z29="","",IF(Z29=0,"",IF(LandUse!$N22=2,"",IF(Z29&gt;=$E$5,Y29,""))))</f>
        <v/>
      </c>
      <c r="AB29" s="174">
        <v>21</v>
      </c>
      <c r="AC29" s="177" t="str">
        <f>+CPPE!A21</f>
        <v>333 - Amending Soil Properties with Gypsum Products</v>
      </c>
      <c r="AD29" s="175">
        <f>IF(AC$9="","",IF(AC29=0,0,HLOOKUP(AC$9,CPPE!$A$1:$CY$175,AB29,FALSE)))</f>
        <v>1</v>
      </c>
      <c r="AE29" s="176" t="str">
        <f>IF(AD29="","",IF(AD29=0,"",IF(LandUse!$N22=2,"",IF(AD29&gt;=$E$5,AC29,""))))</f>
        <v/>
      </c>
      <c r="AF29" s="174">
        <v>21</v>
      </c>
      <c r="AG29" s="177" t="str">
        <f>+CPPE!A21</f>
        <v>333 - Amending Soil Properties with Gypsum Products</v>
      </c>
      <c r="AH29" s="175">
        <f>IF(AG$9="","",IF(AG29=0,0,HLOOKUP(AG$9,CPPE!$A$1:$CY$175,AF29,FALSE)))</f>
        <v>0</v>
      </c>
      <c r="AI29" s="176" t="str">
        <f>IF(AH29="","",IF(AH29=0,"",IF(LandUse!$N22=2,"",IF(AH29&gt;=$E$5,AG29,""))))</f>
        <v/>
      </c>
      <c r="AJ29" s="174">
        <v>21</v>
      </c>
      <c r="AK29" s="177" t="str">
        <f>+CPPE!A21</f>
        <v>333 - Amending Soil Properties with Gypsum Products</v>
      </c>
      <c r="AL29" s="175">
        <f>IF(AK$9="","",IF(AK29=0,0,HLOOKUP(AK$9,CPPE!$A$1:$CY$175,AJ29,FALSE)))</f>
        <v>0</v>
      </c>
      <c r="AM29" s="176" t="str">
        <f>IF(AL29="","",IF(AL29=0,"",IF(LandUse!$N22=2,"",IF(AL29&gt;=$E$5,AK29,""))))</f>
        <v/>
      </c>
      <c r="AN29" s="174">
        <v>21</v>
      </c>
      <c r="AO29" s="177" t="str">
        <f>+CPPE!A21</f>
        <v>333 - Amending Soil Properties with Gypsum Products</v>
      </c>
      <c r="AP29" s="175">
        <f>IF(AO$9="","",IF(AO29=0,0,HLOOKUP(AO$9,CPPE!$A$1:$CY$175,AN29,FALSE)))</f>
        <v>0</v>
      </c>
      <c r="AQ29" s="176" t="str">
        <f>IF(AP29="","",IF(AP29=0,"",IF(LandUse!$N22=2,"",IF(AP29&gt;=$E$5,AO29,""))))</f>
        <v/>
      </c>
      <c r="AR29" s="174">
        <v>21</v>
      </c>
      <c r="AS29" s="177" t="str">
        <f>+CPPE!A21</f>
        <v>333 - Amending Soil Properties with Gypsum Products</v>
      </c>
      <c r="AT29" s="175">
        <f>IF(AS$9="","",IF(AS29=0,0,HLOOKUP(AS$9,CPPE!$A$1:$CY$175,AR29,FALSE)))</f>
        <v>0</v>
      </c>
      <c r="AU29" s="176" t="str">
        <f>IF(AT29="","",IF(AT29=0,"",IF(LandUse!$N22=2,"",IF(AT29&gt;=$E$5,AS29,""))))</f>
        <v/>
      </c>
      <c r="AV29" s="174">
        <v>21</v>
      </c>
      <c r="AW29" s="177" t="str">
        <f>+CPPE!A21</f>
        <v>333 - Amending Soil Properties with Gypsum Products</v>
      </c>
      <c r="AX29" s="175">
        <f>IF(AW$9="","",IF(AW29=0,0,HLOOKUP(AW$9,CPPE!$A$1:$CY$175,AV29,FALSE)))</f>
        <v>1</v>
      </c>
      <c r="AY29" s="176" t="str">
        <f>IF(AX29="","",IF(AX29=0,"",IF(LandUse!$N22=2,"",IF(AX29&gt;=$E$5,AW29,""))))</f>
        <v/>
      </c>
      <c r="AZ29" s="174">
        <v>21</v>
      </c>
      <c r="BA29" s="177" t="str">
        <f>+CPPE!A21</f>
        <v>333 - Amending Soil Properties with Gypsum Products</v>
      </c>
      <c r="BB29" s="175">
        <f>IF(BA$9="","",IF(BA29=0,0,HLOOKUP(BA$9,CPPE!$A$1:$CY$175,AZ29,FALSE)))</f>
        <v>0</v>
      </c>
      <c r="BC29" s="176" t="str">
        <f>IF(BB29="","",IF(BB29=0,"",IF(LandUse!$N22=2,"",IF(BB29&gt;=$E$5,BA29,""))))</f>
        <v/>
      </c>
      <c r="BD29" s="174">
        <v>21</v>
      </c>
      <c r="BE29" s="177" t="str">
        <f>+CPPE!A21</f>
        <v>333 - Amending Soil Properties with Gypsum Products</v>
      </c>
      <c r="BF29" s="175">
        <f>IF(BE$9="","",IF(BE29=0,0,HLOOKUP(BE$9,CPPE!$A$1:$CY$175,BD29,FALSE)))</f>
        <v>-2</v>
      </c>
      <c r="BG29" s="176" t="str">
        <f>IF(BF29="","",IF(BF29=0,"",IF(LandUse!$N22=2,"",IF(BF29&gt;=$E$5,BE29,""))))</f>
        <v/>
      </c>
      <c r="BH29" s="174">
        <v>21</v>
      </c>
      <c r="BI29" s="177" t="str">
        <f>+CPPE!A21</f>
        <v>333 - Amending Soil Properties with Gypsum Products</v>
      </c>
      <c r="BJ29" s="175">
        <f>IF(BI$9="","",IF(BI29=0,0,HLOOKUP(BI$9,CPPE!$A$1:$CY$175,BH29,FALSE)))</f>
        <v>1</v>
      </c>
      <c r="BK29" s="176" t="str">
        <f>IF(BJ29="","",IF(BJ29=0,"",IF(LandUse!$N22=2,"",IF(BJ29&gt;=$E$5,BI29,""))))</f>
        <v/>
      </c>
      <c r="BM29" s="99" t="str">
        <f t="shared" si="0"/>
        <v/>
      </c>
      <c r="BN29" s="99" t="str">
        <f t="shared" si="1"/>
        <v/>
      </c>
      <c r="BO29" s="99" t="str">
        <f t="shared" si="2"/>
        <v/>
      </c>
      <c r="BP29" s="99" t="str">
        <f t="shared" si="3"/>
        <v/>
      </c>
      <c r="BQ29" s="99" t="str">
        <f t="shared" si="4"/>
        <v/>
      </c>
      <c r="BR29" s="99" t="str">
        <f t="shared" si="5"/>
        <v/>
      </c>
      <c r="BS29" s="99" t="str">
        <f t="shared" si="6"/>
        <v/>
      </c>
      <c r="BT29" s="99" t="str">
        <f t="shared" si="7"/>
        <v/>
      </c>
      <c r="BU29" s="99" t="str">
        <f t="shared" si="8"/>
        <v/>
      </c>
      <c r="BV29" s="99" t="str">
        <f t="shared" si="9"/>
        <v/>
      </c>
      <c r="BX29"/>
    </row>
    <row r="30" spans="1:76" x14ac:dyDescent="0.2">
      <c r="B30" s="178"/>
      <c r="C30" s="179"/>
      <c r="D30" s="178"/>
      <c r="E30" s="180"/>
      <c r="F30" s="178"/>
      <c r="G30" s="181"/>
      <c r="H30" s="178"/>
      <c r="I30" s="180"/>
      <c r="J30" s="178"/>
      <c r="K30" s="180"/>
      <c r="L30" s="178"/>
      <c r="M30" s="180"/>
      <c r="N30" s="178"/>
      <c r="O30" s="180"/>
      <c r="P30" s="178"/>
      <c r="Q30" s="180"/>
      <c r="R30" s="178"/>
      <c r="S30" s="180"/>
      <c r="T30" s="178"/>
      <c r="U30" s="180"/>
      <c r="V30" s="151"/>
      <c r="W30" s="173" t="str">
        <f>+CPPE!A22</f>
        <v>334 - Controlled Traffic Farming</v>
      </c>
      <c r="X30" s="174">
        <v>22</v>
      </c>
      <c r="Y30" s="173" t="str">
        <f>+CPPE!A22</f>
        <v>334 - Controlled Traffic Farming</v>
      </c>
      <c r="Z30" s="175">
        <f>IF(Y$9="","",IF(Y30=0,0,HLOOKUP(Y$9,CPPE!$A$1:$CY$175,X30,FALSE)))</f>
        <v>0</v>
      </c>
      <c r="AA30" s="176" t="str">
        <f>IF(Z30="","",IF(Z30=0,"",IF(LandUse!$N23=2,"",IF(Z30&gt;=$E$5,Y30,""))))</f>
        <v/>
      </c>
      <c r="AB30" s="174">
        <v>22</v>
      </c>
      <c r="AC30" s="177" t="str">
        <f>+CPPE!A22</f>
        <v>334 - Controlled Traffic Farming</v>
      </c>
      <c r="AD30" s="175">
        <f>IF(AC$9="","",IF(AC30=0,0,HLOOKUP(AC$9,CPPE!$A$1:$CY$175,AB30,FALSE)))</f>
        <v>0</v>
      </c>
      <c r="AE30" s="176" t="str">
        <f>IF(AD30="","",IF(AD30=0,"",IF(LandUse!$N23=2,"",IF(AD30&gt;=$E$5,AC30,""))))</f>
        <v/>
      </c>
      <c r="AF30" s="174">
        <v>22</v>
      </c>
      <c r="AG30" s="177" t="str">
        <f>+CPPE!A22</f>
        <v>334 - Controlled Traffic Farming</v>
      </c>
      <c r="AH30" s="175">
        <f>IF(AG$9="","",IF(AG30=0,0,HLOOKUP(AG$9,CPPE!$A$1:$CY$175,AF30,FALSE)))</f>
        <v>0</v>
      </c>
      <c r="AI30" s="176" t="str">
        <f>IF(AH30="","",IF(AH30=0,"",IF(LandUse!$N23=2,"",IF(AH30&gt;=$E$5,AG30,""))))</f>
        <v/>
      </c>
      <c r="AJ30" s="174">
        <v>22</v>
      </c>
      <c r="AK30" s="177" t="str">
        <f>+CPPE!A22</f>
        <v>334 - Controlled Traffic Farming</v>
      </c>
      <c r="AL30" s="175">
        <f>IF(AK$9="","",IF(AK30=0,0,HLOOKUP(AK$9,CPPE!$A$1:$CY$175,AJ30,FALSE)))</f>
        <v>4</v>
      </c>
      <c r="AM30" s="176" t="str">
        <f>IF(AL30="","",IF(AL30=0,"",IF(LandUse!$N23=2,"",IF(AL30&gt;=$E$5,AK30,""))))</f>
        <v/>
      </c>
      <c r="AN30" s="174">
        <v>22</v>
      </c>
      <c r="AO30" s="177" t="str">
        <f>+CPPE!A22</f>
        <v>334 - Controlled Traffic Farming</v>
      </c>
      <c r="AP30" s="175">
        <f>IF(AO$9="","",IF(AO30=0,0,HLOOKUP(AO$9,CPPE!$A$1:$CY$175,AN30,FALSE)))</f>
        <v>0</v>
      </c>
      <c r="AQ30" s="176" t="str">
        <f>IF(AP30="","",IF(AP30=0,"",IF(LandUse!$N23=2,"",IF(AP30&gt;=$E$5,AO30,""))))</f>
        <v/>
      </c>
      <c r="AR30" s="174">
        <v>22</v>
      </c>
      <c r="AS30" s="177" t="str">
        <f>+CPPE!A22</f>
        <v>334 - Controlled Traffic Farming</v>
      </c>
      <c r="AT30" s="175">
        <f>IF(AS$9="","",IF(AS30=0,0,HLOOKUP(AS$9,CPPE!$A$1:$CY$175,AR30,FALSE)))</f>
        <v>2</v>
      </c>
      <c r="AU30" s="176" t="str">
        <f>IF(AT30="","",IF(AT30=0,"",IF(LandUse!$N23=2,"",IF(AT30&gt;=$E$5,AS30,""))))</f>
        <v/>
      </c>
      <c r="AV30" s="174">
        <v>22</v>
      </c>
      <c r="AW30" s="177" t="str">
        <f>+CPPE!A22</f>
        <v>334 - Controlled Traffic Farming</v>
      </c>
      <c r="AX30" s="175">
        <f>IF(AW$9="","",IF(AW30=0,0,HLOOKUP(AW$9,CPPE!$A$1:$CY$175,AV30,FALSE)))</f>
        <v>1</v>
      </c>
      <c r="AY30" s="176" t="str">
        <f>IF(AX30="","",IF(AX30=0,"",IF(LandUse!$N23=2,"",IF(AX30&gt;=$E$5,AW30,""))))</f>
        <v/>
      </c>
      <c r="AZ30" s="174">
        <v>22</v>
      </c>
      <c r="BA30" s="177" t="str">
        <f>+CPPE!A22</f>
        <v>334 - Controlled Traffic Farming</v>
      </c>
      <c r="BB30" s="175">
        <f>IF(BA$9="","",IF(BA30=0,0,HLOOKUP(BA$9,CPPE!$A$1:$CY$175,AZ30,FALSE)))</f>
        <v>0</v>
      </c>
      <c r="BC30" s="176" t="str">
        <f>IF(BB30="","",IF(BB30=0,"",IF(LandUse!$N23=2,"",IF(BB30&gt;=$E$5,BA30,""))))</f>
        <v/>
      </c>
      <c r="BD30" s="174">
        <v>22</v>
      </c>
      <c r="BE30" s="177" t="str">
        <f>+CPPE!A22</f>
        <v>334 - Controlled Traffic Farming</v>
      </c>
      <c r="BF30" s="175">
        <f>IF(BE$9="","",IF(BE30=0,0,HLOOKUP(BE$9,CPPE!$A$1:$CY$175,BD30,FALSE)))</f>
        <v>0</v>
      </c>
      <c r="BG30" s="176" t="str">
        <f>IF(BF30="","",IF(BF30=0,"",IF(LandUse!$N23=2,"",IF(BF30&gt;=$E$5,BE30,""))))</f>
        <v/>
      </c>
      <c r="BH30" s="174">
        <v>22</v>
      </c>
      <c r="BI30" s="177" t="str">
        <f>+CPPE!A22</f>
        <v>334 - Controlled Traffic Farming</v>
      </c>
      <c r="BJ30" s="175">
        <f>IF(BI$9="","",IF(BI30=0,0,HLOOKUP(BI$9,CPPE!$A$1:$CY$175,BH30,FALSE)))</f>
        <v>1</v>
      </c>
      <c r="BK30" s="176" t="str">
        <f>IF(BJ30="","",IF(BJ30=0,"",IF(LandUse!$N23=2,"",IF(BJ30&gt;=$E$5,BI30,""))))</f>
        <v/>
      </c>
      <c r="BM30" s="99" t="str">
        <f t="shared" si="0"/>
        <v/>
      </c>
      <c r="BN30" s="99" t="str">
        <f t="shared" si="1"/>
        <v/>
      </c>
      <c r="BO30" s="99" t="str">
        <f t="shared" si="2"/>
        <v/>
      </c>
      <c r="BP30" s="99" t="str">
        <f t="shared" si="3"/>
        <v/>
      </c>
      <c r="BQ30" s="99" t="str">
        <f t="shared" si="4"/>
        <v/>
      </c>
      <c r="BR30" s="99" t="str">
        <f t="shared" si="5"/>
        <v/>
      </c>
      <c r="BS30" s="99" t="str">
        <f t="shared" si="6"/>
        <v/>
      </c>
      <c r="BT30" s="99" t="str">
        <f t="shared" si="7"/>
        <v/>
      </c>
      <c r="BU30" s="99" t="str">
        <f t="shared" si="8"/>
        <v/>
      </c>
      <c r="BV30" s="99" t="str">
        <f t="shared" si="9"/>
        <v/>
      </c>
      <c r="BX30"/>
    </row>
    <row r="31" spans="1:76" x14ac:dyDescent="0.2">
      <c r="B31" s="178"/>
      <c r="C31" s="179"/>
      <c r="D31" s="178"/>
      <c r="E31" s="180"/>
      <c r="F31" s="178"/>
      <c r="G31" s="181"/>
      <c r="H31" s="178"/>
      <c r="I31" s="180"/>
      <c r="J31" s="178"/>
      <c r="K31" s="180"/>
      <c r="L31" s="178"/>
      <c r="M31" s="180"/>
      <c r="N31" s="178"/>
      <c r="O31" s="180"/>
      <c r="P31" s="178"/>
      <c r="Q31" s="180"/>
      <c r="R31" s="178"/>
      <c r="S31" s="180"/>
      <c r="T31" s="178"/>
      <c r="U31" s="180"/>
      <c r="V31" s="151"/>
      <c r="W31" s="173" t="str">
        <f>+CPPE!A23</f>
        <v>336 - Soil Carbon Amendment</v>
      </c>
      <c r="X31" s="174">
        <v>23</v>
      </c>
      <c r="Y31" s="173" t="str">
        <f>+CPPE!A23</f>
        <v>336 - Soil Carbon Amendment</v>
      </c>
      <c r="Z31" s="175">
        <f>IF(Y$9="","",IF(Y31=0,0,HLOOKUP(Y$9,CPPE!$A$1:$CY$175,X31,FALSE)))</f>
        <v>0</v>
      </c>
      <c r="AA31" s="176" t="str">
        <f>IF(Z31="","",IF(Z31=0,"",IF(LandUse!$N24=2,"",IF(Z31&gt;=$E$5,Y31,""))))</f>
        <v/>
      </c>
      <c r="AB31" s="174">
        <v>23</v>
      </c>
      <c r="AC31" s="177" t="str">
        <f>+CPPE!A23</f>
        <v>336 - Soil Carbon Amendment</v>
      </c>
      <c r="AD31" s="175">
        <f>IF(AC$9="","",IF(AC31=0,0,HLOOKUP(AC$9,CPPE!$A$1:$CY$175,AB31,FALSE)))</f>
        <v>0</v>
      </c>
      <c r="AE31" s="176" t="str">
        <f>IF(AD31="","",IF(AD31=0,"",IF(LandUse!$N24=2,"",IF(AD31&gt;=$E$5,AC31,""))))</f>
        <v/>
      </c>
      <c r="AF31" s="174">
        <v>23</v>
      </c>
      <c r="AG31" s="177" t="str">
        <f>+CPPE!A23</f>
        <v>336 - Soil Carbon Amendment</v>
      </c>
      <c r="AH31" s="175">
        <f>IF(AG$9="","",IF(AG31=0,0,HLOOKUP(AG$9,CPPE!$A$1:$CY$175,AF31,FALSE)))</f>
        <v>0</v>
      </c>
      <c r="AI31" s="176" t="str">
        <f>IF(AH31="","",IF(AH31=0,"",IF(LandUse!$N24=2,"",IF(AH31&gt;=$E$5,AG31,""))))</f>
        <v/>
      </c>
      <c r="AJ31" s="174">
        <v>23</v>
      </c>
      <c r="AK31" s="177" t="str">
        <f>+CPPE!A23</f>
        <v>336 - Soil Carbon Amendment</v>
      </c>
      <c r="AL31" s="175">
        <f>IF(AK$9="","",IF(AK31=0,0,HLOOKUP(AK$9,CPPE!$A$1:$CY$175,AJ31,FALSE)))</f>
        <v>1</v>
      </c>
      <c r="AM31" s="176" t="str">
        <f>IF(AL31="","",IF(AL31=0,"",IF(LandUse!$N24=2,"",IF(AL31&gt;=$E$5,AK31,""))))</f>
        <v/>
      </c>
      <c r="AN31" s="174">
        <v>23</v>
      </c>
      <c r="AO31" s="177" t="str">
        <f>+CPPE!A23</f>
        <v>336 - Soil Carbon Amendment</v>
      </c>
      <c r="AP31" s="175">
        <f>IF(AO$9="","",IF(AO31=0,0,HLOOKUP(AO$9,CPPE!$A$1:$CY$175,AN31,FALSE)))</f>
        <v>4</v>
      </c>
      <c r="AQ31" s="176" t="str">
        <f>IF(AP31="","",IF(AP31=0,"",IF(LandUse!$N24=2,"",IF(AP31&gt;=$E$5,AO31,""))))</f>
        <v/>
      </c>
      <c r="AR31" s="174">
        <v>23</v>
      </c>
      <c r="AS31" s="177" t="str">
        <f>+CPPE!A23</f>
        <v>336 - Soil Carbon Amendment</v>
      </c>
      <c r="AT31" s="175">
        <f>IF(AS$9="","",IF(AS31=0,0,HLOOKUP(AS$9,CPPE!$A$1:$CY$175,AR31,FALSE)))</f>
        <v>4</v>
      </c>
      <c r="AU31" s="176" t="str">
        <f>IF(AT31="","",IF(AT31=0,"",IF(LandUse!$N24=2,"",IF(AT31&gt;=$E$5,AS31,""))))</f>
        <v/>
      </c>
      <c r="AV31" s="174">
        <v>23</v>
      </c>
      <c r="AW31" s="177" t="str">
        <f>+CPPE!A23</f>
        <v>336 - Soil Carbon Amendment</v>
      </c>
      <c r="AX31" s="175">
        <f>IF(AW$9="","",IF(AW31=0,0,HLOOKUP(AW$9,CPPE!$A$1:$CY$175,AV31,FALSE)))</f>
        <v>4</v>
      </c>
      <c r="AY31" s="176" t="str">
        <f>IF(AX31="","",IF(AX31=0,"",IF(LandUse!$N24=2,"",IF(AX31&gt;=$E$5,AW31,""))))</f>
        <v/>
      </c>
      <c r="AZ31" s="174">
        <v>23</v>
      </c>
      <c r="BA31" s="177" t="str">
        <f>+CPPE!A23</f>
        <v>336 - Soil Carbon Amendment</v>
      </c>
      <c r="BB31" s="175">
        <f>IF(BA$9="","",IF(BA31=0,0,HLOOKUP(BA$9,CPPE!$A$1:$CY$175,AZ31,FALSE)))</f>
        <v>0</v>
      </c>
      <c r="BC31" s="176" t="str">
        <f>IF(BB31="","",IF(BB31=0,"",IF(LandUse!$N24=2,"",IF(BB31&gt;=$E$5,BA31,""))))</f>
        <v/>
      </c>
      <c r="BD31" s="174">
        <v>23</v>
      </c>
      <c r="BE31" s="177" t="str">
        <f>+CPPE!A23</f>
        <v>336 - Soil Carbon Amendment</v>
      </c>
      <c r="BF31" s="175">
        <f>IF(BE$9="","",IF(BE31=0,0,HLOOKUP(BE$9,CPPE!$A$1:$CY$175,BD31,FALSE)))</f>
        <v>1</v>
      </c>
      <c r="BG31" s="176" t="str">
        <f>IF(BF31="","",IF(BF31=0,"",IF(LandUse!$N24=2,"",IF(BF31&gt;=$E$5,BE31,""))))</f>
        <v/>
      </c>
      <c r="BH31" s="174">
        <v>23</v>
      </c>
      <c r="BI31" s="177" t="str">
        <f>+CPPE!A23</f>
        <v>336 - Soil Carbon Amendment</v>
      </c>
      <c r="BJ31" s="175">
        <f>IF(BI$9="","",IF(BI31=0,0,HLOOKUP(BI$9,CPPE!$A$1:$CY$175,BH31,FALSE)))</f>
        <v>1</v>
      </c>
      <c r="BK31" s="176" t="str">
        <f>IF(BJ31="","",IF(BJ31=0,"",IF(LandUse!$N24=2,"",IF(BJ31&gt;=$E$5,BI31,""))))</f>
        <v/>
      </c>
      <c r="BM31" s="99" t="str">
        <f t="shared" si="0"/>
        <v/>
      </c>
      <c r="BN31" s="99" t="str">
        <f t="shared" si="1"/>
        <v/>
      </c>
      <c r="BO31" s="99" t="str">
        <f t="shared" si="2"/>
        <v/>
      </c>
      <c r="BP31" s="99" t="str">
        <f t="shared" si="3"/>
        <v/>
      </c>
      <c r="BQ31" s="99" t="str">
        <f t="shared" si="4"/>
        <v/>
      </c>
      <c r="BR31" s="99" t="str">
        <f t="shared" si="5"/>
        <v/>
      </c>
      <c r="BS31" s="99" t="str">
        <f t="shared" si="6"/>
        <v/>
      </c>
      <c r="BT31" s="99" t="str">
        <f t="shared" si="7"/>
        <v/>
      </c>
      <c r="BU31" s="99" t="str">
        <f t="shared" si="8"/>
        <v/>
      </c>
      <c r="BV31" s="99" t="str">
        <f t="shared" si="9"/>
        <v/>
      </c>
      <c r="BX31"/>
    </row>
    <row r="32" spans="1:76" x14ac:dyDescent="0.2">
      <c r="B32" s="178"/>
      <c r="C32" s="179"/>
      <c r="D32" s="178"/>
      <c r="E32" s="180"/>
      <c r="F32" s="178"/>
      <c r="G32" s="181"/>
      <c r="H32" s="178"/>
      <c r="I32" s="180"/>
      <c r="J32" s="178"/>
      <c r="K32" s="180"/>
      <c r="L32" s="178"/>
      <c r="M32" s="180"/>
      <c r="N32" s="178"/>
      <c r="O32" s="180"/>
      <c r="P32" s="178"/>
      <c r="Q32" s="180"/>
      <c r="R32" s="178"/>
      <c r="S32" s="180"/>
      <c r="T32" s="178"/>
      <c r="U32" s="180"/>
      <c r="V32" s="151"/>
      <c r="W32" s="173" t="str">
        <f>+CPPE!A24</f>
        <v>338 - Prescribed Burning</v>
      </c>
      <c r="X32" s="174">
        <v>24</v>
      </c>
      <c r="Y32" s="173" t="str">
        <f>+CPPE!A24</f>
        <v>338 - Prescribed Burning</v>
      </c>
      <c r="Z32" s="175">
        <f>IF(Y$9="","",IF(Y32=0,0,HLOOKUP(Y$9,CPPE!$A$1:$CY$175,X32,FALSE)))</f>
        <v>2</v>
      </c>
      <c r="AA32" s="176" t="str">
        <f>IF(Z32="","",IF(Z32=0,"",IF(LandUse!$N25=2,"",IF(Z32&gt;=$E$5,Y32,""))))</f>
        <v/>
      </c>
      <c r="AB32" s="174">
        <v>24</v>
      </c>
      <c r="AC32" s="177" t="str">
        <f>+CPPE!A24</f>
        <v>338 - Prescribed Burning</v>
      </c>
      <c r="AD32" s="175">
        <f>IF(AC$9="","",IF(AC32=0,0,HLOOKUP(AC$9,CPPE!$A$1:$CY$175,AB32,FALSE)))</f>
        <v>2</v>
      </c>
      <c r="AE32" s="176" t="str">
        <f>IF(AD32="","",IF(AD32=0,"",IF(LandUse!$N25=2,"",IF(AD32&gt;=$E$5,AC32,""))))</f>
        <v/>
      </c>
      <c r="AF32" s="174">
        <v>24</v>
      </c>
      <c r="AG32" s="177" t="str">
        <f>+CPPE!A24</f>
        <v>338 - Prescribed Burning</v>
      </c>
      <c r="AH32" s="175">
        <f>IF(AG$9="","",IF(AG32=0,0,HLOOKUP(AG$9,CPPE!$A$1:$CY$175,AF32,FALSE)))</f>
        <v>-1</v>
      </c>
      <c r="AI32" s="176" t="str">
        <f>IF(AH32="","",IF(AH32=0,"",IF(LandUse!$N25=2,"",IF(AH32&gt;=$E$5,AG32,""))))</f>
        <v/>
      </c>
      <c r="AJ32" s="174">
        <v>24</v>
      </c>
      <c r="AK32" s="177" t="str">
        <f>+CPPE!A24</f>
        <v>338 - Prescribed Burning</v>
      </c>
      <c r="AL32" s="175">
        <f>IF(AK$9="","",IF(AK32=0,0,HLOOKUP(AK$9,CPPE!$A$1:$CY$175,AJ32,FALSE)))</f>
        <v>0</v>
      </c>
      <c r="AM32" s="176" t="str">
        <f>IF(AL32="","",IF(AL32=0,"",IF(LandUse!$N25=2,"",IF(AL32&gt;=$E$5,AK32,""))))</f>
        <v/>
      </c>
      <c r="AN32" s="174">
        <v>24</v>
      </c>
      <c r="AO32" s="177" t="str">
        <f>+CPPE!A24</f>
        <v>338 - Prescribed Burning</v>
      </c>
      <c r="AP32" s="175">
        <f>IF(AO$9="","",IF(AO32=0,0,HLOOKUP(AO$9,CPPE!$A$1:$CY$175,AN32,FALSE)))</f>
        <v>1</v>
      </c>
      <c r="AQ32" s="176" t="str">
        <f>IF(AP32="","",IF(AP32=0,"",IF(LandUse!$N25=2,"",IF(AP32&gt;=$E$5,AO32,""))))</f>
        <v/>
      </c>
      <c r="AR32" s="174">
        <v>24</v>
      </c>
      <c r="AS32" s="177" t="str">
        <f>+CPPE!A24</f>
        <v>338 - Prescribed Burning</v>
      </c>
      <c r="AT32" s="175">
        <f>IF(AS$9="","",IF(AS32=0,0,HLOOKUP(AS$9,CPPE!$A$1:$CY$175,AR32,FALSE)))</f>
        <v>0</v>
      </c>
      <c r="AU32" s="176" t="str">
        <f>IF(AT32="","",IF(AT32=0,"",IF(LandUse!$N25=2,"",IF(AT32&gt;=$E$5,AS32,""))))</f>
        <v/>
      </c>
      <c r="AV32" s="174">
        <v>24</v>
      </c>
      <c r="AW32" s="177" t="str">
        <f>+CPPE!A24</f>
        <v>338 - Prescribed Burning</v>
      </c>
      <c r="AX32" s="175">
        <f>IF(AW$9="","",IF(AW32=0,0,HLOOKUP(AW$9,CPPE!$A$1:$CY$175,AV32,FALSE)))</f>
        <v>0</v>
      </c>
      <c r="AY32" s="176" t="str">
        <f>IF(AX32="","",IF(AX32=0,"",IF(LandUse!$N25=2,"",IF(AX32&gt;=$E$5,AW32,""))))</f>
        <v/>
      </c>
      <c r="AZ32" s="174">
        <v>24</v>
      </c>
      <c r="BA32" s="177" t="str">
        <f>+CPPE!A24</f>
        <v>338 - Prescribed Burning</v>
      </c>
      <c r="BB32" s="175">
        <f>IF(BA$9="","",IF(BA32=0,0,HLOOKUP(BA$9,CPPE!$A$1:$CY$175,AZ32,FALSE)))</f>
        <v>0</v>
      </c>
      <c r="BC32" s="176" t="str">
        <f>IF(BB32="","",IF(BB32=0,"",IF(LandUse!$N25=2,"",IF(BB32&gt;=$E$5,BA32,""))))</f>
        <v/>
      </c>
      <c r="BD32" s="174">
        <v>24</v>
      </c>
      <c r="BE32" s="177" t="str">
        <f>+CPPE!A24</f>
        <v>338 - Prescribed Burning</v>
      </c>
      <c r="BF32" s="175">
        <f>IF(BE$9="","",IF(BE32=0,0,HLOOKUP(BE$9,CPPE!$A$1:$CY$175,BD32,FALSE)))</f>
        <v>2</v>
      </c>
      <c r="BG32" s="176" t="str">
        <f>IF(BF32="","",IF(BF32=0,"",IF(LandUse!$N25=2,"",IF(BF32&gt;=$E$5,BE32,""))))</f>
        <v/>
      </c>
      <c r="BH32" s="174">
        <v>24</v>
      </c>
      <c r="BI32" s="177" t="str">
        <f>+CPPE!A24</f>
        <v>338 - Prescribed Burning</v>
      </c>
      <c r="BJ32" s="175">
        <f>IF(BI$9="","",IF(BI32=0,0,HLOOKUP(BI$9,CPPE!$A$1:$CY$175,BH32,FALSE)))</f>
        <v>5</v>
      </c>
      <c r="BK32" s="176" t="str">
        <f>IF(BJ32="","",IF(BJ32=0,"",IF(LandUse!$N25=2,"",IF(BJ32&gt;=$E$5,BI32,""))))</f>
        <v/>
      </c>
      <c r="BM32" s="99" t="str">
        <f t="shared" si="0"/>
        <v/>
      </c>
      <c r="BN32" s="99" t="str">
        <f t="shared" si="1"/>
        <v/>
      </c>
      <c r="BO32" s="99" t="str">
        <f t="shared" si="2"/>
        <v/>
      </c>
      <c r="BP32" s="99" t="str">
        <f t="shared" si="3"/>
        <v/>
      </c>
      <c r="BQ32" s="99" t="str">
        <f t="shared" si="4"/>
        <v/>
      </c>
      <c r="BR32" s="99" t="str">
        <f t="shared" si="5"/>
        <v/>
      </c>
      <c r="BS32" s="99" t="str">
        <f t="shared" si="6"/>
        <v/>
      </c>
      <c r="BT32" s="99" t="str">
        <f t="shared" si="7"/>
        <v/>
      </c>
      <c r="BU32" s="99" t="str">
        <f t="shared" si="8"/>
        <v/>
      </c>
      <c r="BV32" s="99" t="str">
        <f t="shared" si="9"/>
        <v/>
      </c>
      <c r="BX32"/>
    </row>
    <row r="33" spans="1:76" x14ac:dyDescent="0.2">
      <c r="B33" s="178"/>
      <c r="C33" s="179"/>
      <c r="D33" s="178"/>
      <c r="E33" s="180"/>
      <c r="F33" s="178"/>
      <c r="G33" s="181"/>
      <c r="H33" s="178"/>
      <c r="I33" s="180"/>
      <c r="J33" s="178"/>
      <c r="K33" s="180"/>
      <c r="L33" s="178"/>
      <c r="M33" s="180"/>
      <c r="N33" s="178"/>
      <c r="O33" s="180"/>
      <c r="P33" s="178"/>
      <c r="Q33" s="180"/>
      <c r="R33" s="178"/>
      <c r="S33" s="180"/>
      <c r="T33" s="178"/>
      <c r="U33" s="180"/>
      <c r="V33" s="151"/>
      <c r="W33" s="173" t="str">
        <f>+CPPE!A25</f>
        <v>340 - Cover Crop</v>
      </c>
      <c r="X33" s="174">
        <v>25</v>
      </c>
      <c r="Y33" s="173" t="str">
        <f>+CPPE!A25</f>
        <v>340 - Cover Crop</v>
      </c>
      <c r="Z33" s="175">
        <f>IF(Y$9="","",IF(Y33=0,0,HLOOKUP(Y$9,CPPE!$A$1:$CY$175,X33,FALSE)))</f>
        <v>4</v>
      </c>
      <c r="AA33" s="176" t="str">
        <f>IF(Z33="","",IF(Z33=0,"",IF(LandUse!$N26=2,"",IF(Z33&gt;=$E$5,Y33,""))))</f>
        <v/>
      </c>
      <c r="AB33" s="174">
        <v>25</v>
      </c>
      <c r="AC33" s="177" t="str">
        <f>+CPPE!A25</f>
        <v>340 - Cover Crop</v>
      </c>
      <c r="AD33" s="175">
        <f>IF(AC$9="","",IF(AC33=0,0,HLOOKUP(AC$9,CPPE!$A$1:$CY$175,AB33,FALSE)))</f>
        <v>4</v>
      </c>
      <c r="AE33" s="176" t="str">
        <f>IF(AD33="","",IF(AD33=0,"",IF(LandUse!$N26=2,"",IF(AD33&gt;=$E$5,AC33,""))))</f>
        <v/>
      </c>
      <c r="AF33" s="174">
        <v>25</v>
      </c>
      <c r="AG33" s="177" t="str">
        <f>+CPPE!A25</f>
        <v>340 - Cover Crop</v>
      </c>
      <c r="AH33" s="175">
        <f>IF(AG$9="","",IF(AG33=0,0,HLOOKUP(AG$9,CPPE!$A$1:$CY$175,AF33,FALSE)))</f>
        <v>0</v>
      </c>
      <c r="AI33" s="176" t="str">
        <f>IF(AH33="","",IF(AH33=0,"",IF(LandUse!$N26=2,"",IF(AH33&gt;=$E$5,AG33,""))))</f>
        <v/>
      </c>
      <c r="AJ33" s="174">
        <v>25</v>
      </c>
      <c r="AK33" s="177" t="str">
        <f>+CPPE!A25</f>
        <v>340 - Cover Crop</v>
      </c>
      <c r="AL33" s="175">
        <f>IF(AK$9="","",IF(AK33=0,0,HLOOKUP(AK$9,CPPE!$A$1:$CY$175,AJ33,FALSE)))</f>
        <v>2</v>
      </c>
      <c r="AM33" s="176" t="str">
        <f>IF(AL33="","",IF(AL33=0,"",IF(LandUse!$N26=2,"",IF(AL33&gt;=$E$5,AK33,""))))</f>
        <v/>
      </c>
      <c r="AN33" s="174">
        <v>25</v>
      </c>
      <c r="AO33" s="177" t="str">
        <f>+CPPE!A25</f>
        <v>340 - Cover Crop</v>
      </c>
      <c r="AP33" s="175">
        <f>IF(AO$9="","",IF(AO33=0,0,HLOOKUP(AO$9,CPPE!$A$1:$CY$175,AN33,FALSE)))</f>
        <v>2</v>
      </c>
      <c r="AQ33" s="176" t="str">
        <f>IF(AP33="","",IF(AP33=0,"",IF(LandUse!$N26=2,"",IF(AP33&gt;=$E$5,AO33,""))))</f>
        <v/>
      </c>
      <c r="AR33" s="174">
        <v>25</v>
      </c>
      <c r="AS33" s="177" t="str">
        <f>+CPPE!A25</f>
        <v>340 - Cover Crop</v>
      </c>
      <c r="AT33" s="175">
        <f>IF(AS$9="","",IF(AS33=0,0,HLOOKUP(AS$9,CPPE!$A$1:$CY$175,AR33,FALSE)))</f>
        <v>2</v>
      </c>
      <c r="AU33" s="176" t="str">
        <f>IF(AT33="","",IF(AT33=0,"",IF(LandUse!$N26=2,"",IF(AT33&gt;=$E$5,AS33,""))))</f>
        <v/>
      </c>
      <c r="AV33" s="174">
        <v>25</v>
      </c>
      <c r="AW33" s="177" t="str">
        <f>+CPPE!A25</f>
        <v>340 - Cover Crop</v>
      </c>
      <c r="AX33" s="175">
        <f>IF(AW$9="","",IF(AW33=0,0,HLOOKUP(AW$9,CPPE!$A$1:$CY$175,AV33,FALSE)))</f>
        <v>2</v>
      </c>
      <c r="AY33" s="176" t="str">
        <f>IF(AX33="","",IF(AX33=0,"",IF(LandUse!$N26=2,"",IF(AX33&gt;=$E$5,AW33,""))))</f>
        <v/>
      </c>
      <c r="AZ33" s="174">
        <v>25</v>
      </c>
      <c r="BA33" s="177" t="str">
        <f>+CPPE!A25</f>
        <v>340 - Cover Crop</v>
      </c>
      <c r="BB33" s="175">
        <f>IF(BA$9="","",IF(BA33=0,0,HLOOKUP(BA$9,CPPE!$A$1:$CY$175,AZ33,FALSE)))</f>
        <v>1</v>
      </c>
      <c r="BC33" s="176" t="str">
        <f>IF(BB33="","",IF(BB33=0,"",IF(LandUse!$N26=2,"",IF(BB33&gt;=$E$5,BA33,""))))</f>
        <v/>
      </c>
      <c r="BD33" s="174">
        <v>25</v>
      </c>
      <c r="BE33" s="177" t="str">
        <f>+CPPE!A25</f>
        <v>340 - Cover Crop</v>
      </c>
      <c r="BF33" s="175">
        <f>IF(BE$9="","",IF(BE33=0,0,HLOOKUP(BE$9,CPPE!$A$1:$CY$175,BD33,FALSE)))</f>
        <v>2</v>
      </c>
      <c r="BG33" s="176" t="str">
        <f>IF(BF33="","",IF(BF33=0,"",IF(LandUse!$N26=2,"",IF(BF33&gt;=$E$5,BE33,""))))</f>
        <v/>
      </c>
      <c r="BH33" s="174">
        <v>25</v>
      </c>
      <c r="BI33" s="177" t="str">
        <f>+CPPE!A25</f>
        <v>340 - Cover Crop</v>
      </c>
      <c r="BJ33" s="175">
        <f>IF(BI$9="","",IF(BI33=0,0,HLOOKUP(BI$9,CPPE!$A$1:$CY$175,BH33,FALSE)))</f>
        <v>2</v>
      </c>
      <c r="BK33" s="176" t="str">
        <f>IF(BJ33="","",IF(BJ33=0,"",IF(LandUse!$N26=2,"",IF(BJ33&gt;=$E$5,BI33,""))))</f>
        <v/>
      </c>
      <c r="BM33" s="99" t="str">
        <f t="shared" si="0"/>
        <v/>
      </c>
      <c r="BN33" s="99" t="str">
        <f t="shared" si="1"/>
        <v/>
      </c>
      <c r="BO33" s="99" t="str">
        <f t="shared" si="2"/>
        <v/>
      </c>
      <c r="BP33" s="99" t="str">
        <f t="shared" si="3"/>
        <v/>
      </c>
      <c r="BQ33" s="99" t="str">
        <f t="shared" si="4"/>
        <v/>
      </c>
      <c r="BR33" s="99" t="str">
        <f t="shared" si="5"/>
        <v/>
      </c>
      <c r="BS33" s="99" t="str">
        <f t="shared" si="6"/>
        <v/>
      </c>
      <c r="BT33" s="99" t="str">
        <f t="shared" si="7"/>
        <v/>
      </c>
      <c r="BU33" s="99" t="str">
        <f t="shared" si="8"/>
        <v/>
      </c>
      <c r="BV33" s="99" t="str">
        <f t="shared" si="9"/>
        <v/>
      </c>
      <c r="BX33"/>
    </row>
    <row r="34" spans="1:76" x14ac:dyDescent="0.2">
      <c r="A34" s="94" t="s">
        <v>170</v>
      </c>
      <c r="B34" s="178"/>
      <c r="C34" s="179"/>
      <c r="D34" s="178"/>
      <c r="E34" s="180"/>
      <c r="F34" s="178"/>
      <c r="G34" s="181"/>
      <c r="H34" s="178"/>
      <c r="I34" s="180"/>
      <c r="J34" s="178"/>
      <c r="K34" s="180"/>
      <c r="L34" s="178"/>
      <c r="M34" s="180"/>
      <c r="N34" s="178"/>
      <c r="O34" s="180"/>
      <c r="P34" s="178"/>
      <c r="Q34" s="180"/>
      <c r="R34" s="178"/>
      <c r="S34" s="180"/>
      <c r="T34" s="178"/>
      <c r="U34" s="180"/>
      <c r="V34" s="151"/>
      <c r="W34" s="173" t="str">
        <f>+CPPE!A26</f>
        <v>342 - Critical Area Planting</v>
      </c>
      <c r="X34" s="174">
        <v>26</v>
      </c>
      <c r="Y34" s="173" t="str">
        <f>+CPPE!A26</f>
        <v>342 - Critical Area Planting</v>
      </c>
      <c r="Z34" s="175">
        <f>IF(Y$9="","",IF(Y34=0,0,HLOOKUP(Y$9,CPPE!$A$1:$CY$175,X34,FALSE)))</f>
        <v>5</v>
      </c>
      <c r="AA34" s="176" t="str">
        <f>IF(Z34="","",IF(Z34=0,"",IF(LandUse!$N27=2,"",IF(Z34&gt;=$E$5,Y34,""))))</f>
        <v/>
      </c>
      <c r="AB34" s="174">
        <v>26</v>
      </c>
      <c r="AC34" s="177" t="str">
        <f>+CPPE!A26</f>
        <v>342 - Critical Area Planting</v>
      </c>
      <c r="AD34" s="175">
        <f>IF(AC$9="","",IF(AC34=0,0,HLOOKUP(AC$9,CPPE!$A$1:$CY$175,AB34,FALSE)))</f>
        <v>5</v>
      </c>
      <c r="AE34" s="176" t="str">
        <f>IF(AD34="","",IF(AD34=0,"",IF(LandUse!$N27=2,"",IF(AD34&gt;=$E$5,AC34,""))))</f>
        <v/>
      </c>
      <c r="AF34" s="174">
        <v>26</v>
      </c>
      <c r="AG34" s="177" t="str">
        <f>+CPPE!A26</f>
        <v>342 - Critical Area Planting</v>
      </c>
      <c r="AH34" s="175">
        <f>IF(AG$9="","",IF(AG34=0,0,HLOOKUP(AG$9,CPPE!$A$1:$CY$175,AF34,FALSE)))</f>
        <v>0</v>
      </c>
      <c r="AI34" s="176" t="str">
        <f>IF(AH34="","",IF(AH34=0,"",IF(LandUse!$N27=2,"",IF(AH34&gt;=$E$5,AG34,""))))</f>
        <v/>
      </c>
      <c r="AJ34" s="174">
        <v>26</v>
      </c>
      <c r="AK34" s="177" t="str">
        <f>+CPPE!A26</f>
        <v>342 - Critical Area Planting</v>
      </c>
      <c r="AL34" s="175">
        <f>IF(AK$9="","",IF(AK34=0,0,HLOOKUP(AK$9,CPPE!$A$1:$CY$175,AJ34,FALSE)))</f>
        <v>2</v>
      </c>
      <c r="AM34" s="176" t="str">
        <f>IF(AL34="","",IF(AL34=0,"",IF(LandUse!$N27=2,"",IF(AL34&gt;=$E$5,AK34,""))))</f>
        <v/>
      </c>
      <c r="AN34" s="174">
        <v>26</v>
      </c>
      <c r="AO34" s="177" t="str">
        <f>+CPPE!A26</f>
        <v>342 - Critical Area Planting</v>
      </c>
      <c r="AP34" s="175">
        <f>IF(AO$9="","",IF(AO34=0,0,HLOOKUP(AO$9,CPPE!$A$1:$CY$175,AN34,FALSE)))</f>
        <v>5</v>
      </c>
      <c r="AQ34" s="176" t="str">
        <f>IF(AP34="","",IF(AP34=0,"",IF(LandUse!$N27=2,"",IF(AP34&gt;=$E$5,AO34,""))))</f>
        <v/>
      </c>
      <c r="AR34" s="174">
        <v>26</v>
      </c>
      <c r="AS34" s="177" t="str">
        <f>+CPPE!A26</f>
        <v>342 - Critical Area Planting</v>
      </c>
      <c r="AT34" s="175">
        <f>IF(AS$9="","",IF(AS34=0,0,HLOOKUP(AS$9,CPPE!$A$1:$CY$175,AR34,FALSE)))</f>
        <v>2</v>
      </c>
      <c r="AU34" s="176" t="str">
        <f>IF(AT34="","",IF(AT34=0,"",IF(LandUse!$N27=2,"",IF(AT34&gt;=$E$5,AS34,""))))</f>
        <v/>
      </c>
      <c r="AV34" s="174">
        <v>26</v>
      </c>
      <c r="AW34" s="177" t="str">
        <f>+CPPE!A26</f>
        <v>342 - Critical Area Planting</v>
      </c>
      <c r="AX34" s="175">
        <f>IF(AW$9="","",IF(AW34=0,0,HLOOKUP(AW$9,CPPE!$A$1:$CY$175,AV34,FALSE)))</f>
        <v>2</v>
      </c>
      <c r="AY34" s="176" t="str">
        <f>IF(AX34="","",IF(AX34=0,"",IF(LandUse!$N27=2,"",IF(AX34&gt;=$E$5,AW34,""))))</f>
        <v/>
      </c>
      <c r="AZ34" s="174">
        <v>26</v>
      </c>
      <c r="BA34" s="177" t="str">
        <f>+CPPE!A26</f>
        <v>342 - Critical Area Planting</v>
      </c>
      <c r="BB34" s="175">
        <f>IF(BA$9="","",IF(BA34=0,0,HLOOKUP(BA$9,CPPE!$A$1:$CY$175,AZ34,FALSE)))</f>
        <v>1</v>
      </c>
      <c r="BC34" s="176" t="str">
        <f>IF(BB34="","",IF(BB34=0,"",IF(LandUse!$N27=2,"",IF(BB34&gt;=$E$5,BA34,""))))</f>
        <v/>
      </c>
      <c r="BD34" s="174">
        <v>26</v>
      </c>
      <c r="BE34" s="177" t="str">
        <f>+CPPE!A26</f>
        <v>342 - Critical Area Planting</v>
      </c>
      <c r="BF34" s="175">
        <f>IF(BE$9="","",IF(BE34=0,0,HLOOKUP(BE$9,CPPE!$A$1:$CY$175,BD34,FALSE)))</f>
        <v>2</v>
      </c>
      <c r="BG34" s="176" t="str">
        <f>IF(BF34="","",IF(BF34=0,"",IF(LandUse!$N27=2,"",IF(BF34&gt;=$E$5,BE34,""))))</f>
        <v/>
      </c>
      <c r="BH34" s="174">
        <v>26</v>
      </c>
      <c r="BI34" s="177" t="str">
        <f>+CPPE!A26</f>
        <v>342 - Critical Area Planting</v>
      </c>
      <c r="BJ34" s="175">
        <f>IF(BI$9="","",IF(BI34=0,0,HLOOKUP(BI$9,CPPE!$A$1:$CY$175,BH34,FALSE)))</f>
        <v>2</v>
      </c>
      <c r="BK34" s="176" t="str">
        <f>IF(BJ34="","",IF(BJ34=0,"",IF(LandUse!$N27=2,"",IF(BJ34&gt;=$E$5,BI34,""))))</f>
        <v/>
      </c>
      <c r="BM34" s="99" t="str">
        <f t="shared" si="0"/>
        <v/>
      </c>
      <c r="BN34" s="99" t="str">
        <f t="shared" si="1"/>
        <v/>
      </c>
      <c r="BO34" s="99" t="str">
        <f t="shared" si="2"/>
        <v/>
      </c>
      <c r="BP34" s="99" t="str">
        <f t="shared" si="3"/>
        <v/>
      </c>
      <c r="BQ34" s="99" t="str">
        <f t="shared" si="4"/>
        <v/>
      </c>
      <c r="BR34" s="99" t="str">
        <f t="shared" si="5"/>
        <v/>
      </c>
      <c r="BS34" s="99" t="str">
        <f t="shared" si="6"/>
        <v/>
      </c>
      <c r="BT34" s="99" t="str">
        <f t="shared" si="7"/>
        <v/>
      </c>
      <c r="BU34" s="99" t="str">
        <f t="shared" si="8"/>
        <v/>
      </c>
      <c r="BV34" s="99" t="str">
        <f t="shared" si="9"/>
        <v/>
      </c>
      <c r="BX34"/>
    </row>
    <row r="35" spans="1:76" x14ac:dyDescent="0.2">
      <c r="B35" s="178"/>
      <c r="C35" s="179"/>
      <c r="D35" s="178"/>
      <c r="E35" s="180"/>
      <c r="F35" s="178"/>
      <c r="G35" s="181"/>
      <c r="H35" s="178"/>
      <c r="I35" s="180"/>
      <c r="J35" s="178"/>
      <c r="K35" s="180"/>
      <c r="L35" s="178"/>
      <c r="M35" s="180"/>
      <c r="N35" s="178"/>
      <c r="O35" s="180"/>
      <c r="P35" s="178"/>
      <c r="Q35" s="180"/>
      <c r="R35" s="178"/>
      <c r="S35" s="180"/>
      <c r="T35" s="178"/>
      <c r="U35" s="180"/>
      <c r="V35" s="151"/>
      <c r="W35" s="173" t="str">
        <f>+CPPE!A27</f>
        <v>345 - Residue and Tillage Management, Reduced Till</v>
      </c>
      <c r="X35" s="174">
        <v>27</v>
      </c>
      <c r="Y35" s="173" t="str">
        <f>+CPPE!A27</f>
        <v>345 - Residue and Tillage Management, Reduced Till</v>
      </c>
      <c r="Z35" s="175">
        <f>IF(Y$9="","",IF(Y35=0,0,HLOOKUP(Y$9,CPPE!$A$1:$CY$175,X35,FALSE)))</f>
        <v>4</v>
      </c>
      <c r="AA35" s="176" t="str">
        <f>IF(Z35="","",IF(Z35=0,"",IF(LandUse!$N28=2,"",IF(Z35&gt;=$E$5,Y35,""))))</f>
        <v/>
      </c>
      <c r="AB35" s="174">
        <v>27</v>
      </c>
      <c r="AC35" s="177" t="str">
        <f>+CPPE!A27</f>
        <v>345 - Residue and Tillage Management, Reduced Till</v>
      </c>
      <c r="AD35" s="175">
        <f>IF(AC$9="","",IF(AC35=0,0,HLOOKUP(AC$9,CPPE!$A$1:$CY$175,AB35,FALSE)))</f>
        <v>4</v>
      </c>
      <c r="AE35" s="176" t="str">
        <f>IF(AD35="","",IF(AD35=0,"",IF(LandUse!$N28=2,"",IF(AD35&gt;=$E$5,AC35,""))))</f>
        <v/>
      </c>
      <c r="AF35" s="174">
        <v>27</v>
      </c>
      <c r="AG35" s="177" t="str">
        <f>+CPPE!A27</f>
        <v>345 - Residue and Tillage Management, Reduced Till</v>
      </c>
      <c r="AH35" s="175">
        <f>IF(AG$9="","",IF(AG35=0,0,HLOOKUP(AG$9,CPPE!$A$1:$CY$175,AF35,FALSE)))</f>
        <v>1</v>
      </c>
      <c r="AI35" s="176" t="str">
        <f>IF(AH35="","",IF(AH35=0,"",IF(LandUse!$N28=2,"",IF(AH35&gt;=$E$5,AG35,""))))</f>
        <v/>
      </c>
      <c r="AJ35" s="174">
        <v>27</v>
      </c>
      <c r="AK35" s="177" t="str">
        <f>+CPPE!A27</f>
        <v>345 - Residue and Tillage Management, Reduced Till</v>
      </c>
      <c r="AL35" s="175">
        <f>IF(AK$9="","",IF(AK35=0,0,HLOOKUP(AK$9,CPPE!$A$1:$CY$175,AJ35,FALSE)))</f>
        <v>2</v>
      </c>
      <c r="AM35" s="176" t="str">
        <f>IF(AL35="","",IF(AL35=0,"",IF(LandUse!$N28=2,"",IF(AL35&gt;=$E$5,AK35,""))))</f>
        <v/>
      </c>
      <c r="AN35" s="174">
        <v>27</v>
      </c>
      <c r="AO35" s="177" t="str">
        <f>+CPPE!A27</f>
        <v>345 - Residue and Tillage Management, Reduced Till</v>
      </c>
      <c r="AP35" s="175">
        <f>IF(AO$9="","",IF(AO35=0,0,HLOOKUP(AO$9,CPPE!$A$1:$CY$175,AN35,FALSE)))</f>
        <v>2</v>
      </c>
      <c r="AQ35" s="176" t="str">
        <f>IF(AP35="","",IF(AP35=0,"",IF(LandUse!$N28=2,"",IF(AP35&gt;=$E$5,AO35,""))))</f>
        <v/>
      </c>
      <c r="AR35" s="174">
        <v>27</v>
      </c>
      <c r="AS35" s="177" t="str">
        <f>+CPPE!A27</f>
        <v>345 - Residue and Tillage Management, Reduced Till</v>
      </c>
      <c r="AT35" s="175">
        <f>IF(AS$9="","",IF(AS35=0,0,HLOOKUP(AS$9,CPPE!$A$1:$CY$175,AR35,FALSE)))</f>
        <v>3</v>
      </c>
      <c r="AU35" s="176" t="str">
        <f>IF(AT35="","",IF(AT35=0,"",IF(LandUse!$N28=2,"",IF(AT35&gt;=$E$5,AS35,""))))</f>
        <v/>
      </c>
      <c r="AV35" s="174">
        <v>27</v>
      </c>
      <c r="AW35" s="177" t="str">
        <f>+CPPE!A27</f>
        <v>345 - Residue and Tillage Management, Reduced Till</v>
      </c>
      <c r="AX35" s="175">
        <f>IF(AW$9="","",IF(AW35=0,0,HLOOKUP(AW$9,CPPE!$A$1:$CY$175,AV35,FALSE)))</f>
        <v>2</v>
      </c>
      <c r="AY35" s="176" t="str">
        <f>IF(AX35="","",IF(AX35=0,"",IF(LandUse!$N28=2,"",IF(AX35&gt;=$E$5,AW35,""))))</f>
        <v/>
      </c>
      <c r="AZ35" s="174">
        <v>27</v>
      </c>
      <c r="BA35" s="177" t="str">
        <f>+CPPE!A27</f>
        <v>345 - Residue and Tillage Management, Reduced Till</v>
      </c>
      <c r="BB35" s="175">
        <f>IF(BA$9="","",IF(BA35=0,0,HLOOKUP(BA$9,CPPE!$A$1:$CY$175,AZ35,FALSE)))</f>
        <v>0</v>
      </c>
      <c r="BC35" s="176" t="str">
        <f>IF(BB35="","",IF(BB35=0,"",IF(LandUse!$N28=2,"",IF(BB35&gt;=$E$5,BA35,""))))</f>
        <v/>
      </c>
      <c r="BD35" s="174">
        <v>27</v>
      </c>
      <c r="BE35" s="177" t="str">
        <f>+CPPE!A27</f>
        <v>345 - Residue and Tillage Management, Reduced Till</v>
      </c>
      <c r="BF35" s="175">
        <f>IF(BE$9="","",IF(BE35=0,0,HLOOKUP(BE$9,CPPE!$A$1:$CY$175,BD35,FALSE)))</f>
        <v>2</v>
      </c>
      <c r="BG35" s="176" t="str">
        <f>IF(BF35="","",IF(BF35=0,"",IF(LandUse!$N28=2,"",IF(BF35&gt;=$E$5,BE35,""))))</f>
        <v/>
      </c>
      <c r="BH35" s="174">
        <v>27</v>
      </c>
      <c r="BI35" s="177" t="str">
        <f>+CPPE!A27</f>
        <v>345 - Residue and Tillage Management, Reduced Till</v>
      </c>
      <c r="BJ35" s="175">
        <f>IF(BI$9="","",IF(BI35=0,0,HLOOKUP(BI$9,CPPE!$A$1:$CY$175,BH35,FALSE)))</f>
        <v>2</v>
      </c>
      <c r="BK35" s="176" t="str">
        <f>IF(BJ35="","",IF(BJ35=0,"",IF(LandUse!$N28=2,"",IF(BJ35&gt;=$E$5,BI35,""))))</f>
        <v/>
      </c>
      <c r="BM35" s="99" t="str">
        <f t="shared" si="0"/>
        <v/>
      </c>
      <c r="BN35" s="99" t="str">
        <f t="shared" si="1"/>
        <v/>
      </c>
      <c r="BO35" s="99" t="str">
        <f t="shared" si="2"/>
        <v/>
      </c>
      <c r="BP35" s="99" t="str">
        <f t="shared" si="3"/>
        <v/>
      </c>
      <c r="BQ35" s="99" t="str">
        <f t="shared" si="4"/>
        <v/>
      </c>
      <c r="BR35" s="99" t="str">
        <f t="shared" si="5"/>
        <v/>
      </c>
      <c r="BS35" s="99" t="str">
        <f t="shared" si="6"/>
        <v/>
      </c>
      <c r="BT35" s="99" t="str">
        <f t="shared" si="7"/>
        <v/>
      </c>
      <c r="BU35" s="99" t="str">
        <f t="shared" si="8"/>
        <v/>
      </c>
      <c r="BV35" s="99" t="str">
        <f t="shared" si="9"/>
        <v/>
      </c>
      <c r="BX35"/>
    </row>
    <row r="36" spans="1:76" x14ac:dyDescent="0.2">
      <c r="B36" s="178"/>
      <c r="C36" s="179"/>
      <c r="D36" s="178"/>
      <c r="E36" s="180"/>
      <c r="F36" s="178"/>
      <c r="G36" s="181"/>
      <c r="H36" s="178"/>
      <c r="I36" s="180"/>
      <c r="J36" s="178"/>
      <c r="K36" s="180"/>
      <c r="L36" s="178"/>
      <c r="M36" s="180"/>
      <c r="N36" s="178"/>
      <c r="O36" s="180"/>
      <c r="P36" s="178"/>
      <c r="Q36" s="180"/>
      <c r="R36" s="178"/>
      <c r="S36" s="180"/>
      <c r="T36" s="178"/>
      <c r="U36" s="180"/>
      <c r="V36" s="151"/>
      <c r="W36" s="173" t="str">
        <f>+CPPE!A28</f>
        <v>348 - Dam, Diversion</v>
      </c>
      <c r="X36" s="174">
        <v>28</v>
      </c>
      <c r="Y36" s="173" t="str">
        <f>+CPPE!A28</f>
        <v>348 - Dam, Diversion</v>
      </c>
      <c r="Z36" s="175">
        <f>IF(Y$9="","",IF(Y36=0,0,HLOOKUP(Y$9,CPPE!$A$1:$CY$175,X36,FALSE)))</f>
        <v>0</v>
      </c>
      <c r="AA36" s="176" t="str">
        <f>IF(Z36="","",IF(Z36=0,"",IF(LandUse!$N29=2,"",IF(Z36&gt;=$E$5,Y36,""))))</f>
        <v/>
      </c>
      <c r="AB36" s="174">
        <v>28</v>
      </c>
      <c r="AC36" s="177" t="str">
        <f>+CPPE!A28</f>
        <v>348 - Dam, Diversion</v>
      </c>
      <c r="AD36" s="175">
        <f>IF(AC$9="","",IF(AC36=0,0,HLOOKUP(AC$9,CPPE!$A$1:$CY$175,AB36,FALSE)))</f>
        <v>0</v>
      </c>
      <c r="AE36" s="176" t="str">
        <f>IF(AD36="","",IF(AD36=0,"",IF(LandUse!$N29=2,"",IF(AD36&gt;=$E$5,AC36,""))))</f>
        <v/>
      </c>
      <c r="AF36" s="174">
        <v>28</v>
      </c>
      <c r="AG36" s="177" t="str">
        <f>+CPPE!A28</f>
        <v>348 - Dam, Diversion</v>
      </c>
      <c r="AH36" s="175">
        <f>IF(AG$9="","",IF(AG36=0,0,HLOOKUP(AG$9,CPPE!$A$1:$CY$175,AF36,FALSE)))</f>
        <v>0</v>
      </c>
      <c r="AI36" s="176" t="str">
        <f>IF(AH36="","",IF(AH36=0,"",IF(LandUse!$N29=2,"",IF(AH36&gt;=$E$5,AG36,""))))</f>
        <v/>
      </c>
      <c r="AJ36" s="174">
        <v>28</v>
      </c>
      <c r="AK36" s="177" t="str">
        <f>+CPPE!A28</f>
        <v>348 - Dam, Diversion</v>
      </c>
      <c r="AL36" s="175">
        <f>IF(AK$9="","",IF(AK36=0,0,HLOOKUP(AK$9,CPPE!$A$1:$CY$175,AJ36,FALSE)))</f>
        <v>0</v>
      </c>
      <c r="AM36" s="176" t="str">
        <f>IF(AL36="","",IF(AL36=0,"",IF(LandUse!$N29=2,"",IF(AL36&gt;=$E$5,AK36,""))))</f>
        <v/>
      </c>
      <c r="AN36" s="174">
        <v>28</v>
      </c>
      <c r="AO36" s="177" t="str">
        <f>+CPPE!A28</f>
        <v>348 - Dam, Diversion</v>
      </c>
      <c r="AP36" s="175">
        <f>IF(AO$9="","",IF(AO36=0,0,HLOOKUP(AO$9,CPPE!$A$1:$CY$175,AN36,FALSE)))</f>
        <v>0</v>
      </c>
      <c r="AQ36" s="176" t="str">
        <f>IF(AP36="","",IF(AP36=0,"",IF(LandUse!$N29=2,"",IF(AP36&gt;=$E$5,AO36,""))))</f>
        <v/>
      </c>
      <c r="AR36" s="174">
        <v>28</v>
      </c>
      <c r="AS36" s="177" t="str">
        <f>+CPPE!A28</f>
        <v>348 - Dam, Diversion</v>
      </c>
      <c r="AT36" s="175">
        <f>IF(AS$9="","",IF(AS36=0,0,HLOOKUP(AS$9,CPPE!$A$1:$CY$175,AR36,FALSE)))</f>
        <v>1</v>
      </c>
      <c r="AU36" s="176" t="str">
        <f>IF(AT36="","",IF(AT36=0,"",IF(LandUse!$N29=2,"",IF(AT36&gt;=$E$5,AS36,""))))</f>
        <v/>
      </c>
      <c r="AV36" s="174">
        <v>28</v>
      </c>
      <c r="AW36" s="177" t="str">
        <f>+CPPE!A28</f>
        <v>348 - Dam, Diversion</v>
      </c>
      <c r="AX36" s="175">
        <f>IF(AW$9="","",IF(AW36=0,0,HLOOKUP(AW$9,CPPE!$A$1:$CY$175,AV36,FALSE)))</f>
        <v>1</v>
      </c>
      <c r="AY36" s="176" t="str">
        <f>IF(AX36="","",IF(AX36=0,"",IF(LandUse!$N29=2,"",IF(AX36&gt;=$E$5,AW36,""))))</f>
        <v/>
      </c>
      <c r="AZ36" s="174">
        <v>28</v>
      </c>
      <c r="BA36" s="177" t="str">
        <f>+CPPE!A28</f>
        <v>348 - Dam, Diversion</v>
      </c>
      <c r="BB36" s="175">
        <f>IF(BA$9="","",IF(BA36=0,0,HLOOKUP(BA$9,CPPE!$A$1:$CY$175,AZ36,FALSE)))</f>
        <v>0</v>
      </c>
      <c r="BC36" s="176" t="str">
        <f>IF(BB36="","",IF(BB36=0,"",IF(LandUse!$N29=2,"",IF(BB36&gt;=$E$5,BA36,""))))</f>
        <v/>
      </c>
      <c r="BD36" s="174">
        <v>28</v>
      </c>
      <c r="BE36" s="177" t="str">
        <f>+CPPE!A28</f>
        <v>348 - Dam, Diversion</v>
      </c>
      <c r="BF36" s="175">
        <f>IF(BE$9="","",IF(BE36=0,0,HLOOKUP(BE$9,CPPE!$A$1:$CY$175,BD36,FALSE)))</f>
        <v>0</v>
      </c>
      <c r="BG36" s="176" t="str">
        <f>IF(BF36="","",IF(BF36=0,"",IF(LandUse!$N29=2,"",IF(BF36&gt;=$E$5,BE36,""))))</f>
        <v/>
      </c>
      <c r="BH36" s="174">
        <v>28</v>
      </c>
      <c r="BI36" s="177" t="str">
        <f>+CPPE!A28</f>
        <v>348 - Dam, Diversion</v>
      </c>
      <c r="BJ36" s="175">
        <f>IF(BI$9="","",IF(BI36=0,0,HLOOKUP(BI$9,CPPE!$A$1:$CY$175,BH36,FALSE)))</f>
        <v>0</v>
      </c>
      <c r="BK36" s="176" t="str">
        <f>IF(BJ36="","",IF(BJ36=0,"",IF(LandUse!$N29=2,"",IF(BJ36&gt;=$E$5,BI36,""))))</f>
        <v/>
      </c>
      <c r="BM36" s="99" t="str">
        <f t="shared" si="0"/>
        <v/>
      </c>
      <c r="BN36" s="99" t="str">
        <f t="shared" si="1"/>
        <v/>
      </c>
      <c r="BO36" s="99" t="str">
        <f t="shared" si="2"/>
        <v/>
      </c>
      <c r="BP36" s="99" t="str">
        <f t="shared" si="3"/>
        <v/>
      </c>
      <c r="BQ36" s="99" t="str">
        <f t="shared" si="4"/>
        <v/>
      </c>
      <c r="BR36" s="99" t="str">
        <f t="shared" si="5"/>
        <v/>
      </c>
      <c r="BS36" s="99" t="str">
        <f t="shared" si="6"/>
        <v/>
      </c>
      <c r="BT36" s="99" t="str">
        <f t="shared" si="7"/>
        <v/>
      </c>
      <c r="BU36" s="99" t="str">
        <f t="shared" si="8"/>
        <v/>
      </c>
      <c r="BV36" s="99" t="str">
        <f t="shared" si="9"/>
        <v/>
      </c>
      <c r="BX36"/>
    </row>
    <row r="37" spans="1:76" x14ac:dyDescent="0.2">
      <c r="B37" s="178"/>
      <c r="C37" s="179"/>
      <c r="D37" s="178"/>
      <c r="E37" s="180"/>
      <c r="F37" s="178"/>
      <c r="G37" s="181"/>
      <c r="H37" s="178"/>
      <c r="I37" s="180"/>
      <c r="J37" s="178"/>
      <c r="K37" s="180"/>
      <c r="L37" s="178"/>
      <c r="M37" s="180"/>
      <c r="N37" s="178"/>
      <c r="O37" s="180"/>
      <c r="P37" s="178"/>
      <c r="Q37" s="180"/>
      <c r="R37" s="178"/>
      <c r="S37" s="180"/>
      <c r="T37" s="178"/>
      <c r="U37" s="180"/>
      <c r="V37" s="151"/>
      <c r="W37" s="173" t="str">
        <f>+CPPE!A29</f>
        <v>350 - Sediment Basin</v>
      </c>
      <c r="X37" s="174">
        <v>29</v>
      </c>
      <c r="Y37" s="173" t="str">
        <f>+CPPE!A29</f>
        <v>350 - Sediment Basin</v>
      </c>
      <c r="Z37" s="175">
        <f>IF(Y$9="","",IF(Y37=0,0,HLOOKUP(Y$9,CPPE!$A$1:$CY$175,X37,FALSE)))</f>
        <v>0</v>
      </c>
      <c r="AA37" s="176" t="str">
        <f>IF(Z37="","",IF(Z37=0,"",IF(LandUse!$N30=2,"",IF(Z37&gt;=$E$5,Y37,""))))</f>
        <v/>
      </c>
      <c r="AB37" s="174">
        <v>29</v>
      </c>
      <c r="AC37" s="177" t="str">
        <f>+CPPE!A29</f>
        <v>350 - Sediment Basin</v>
      </c>
      <c r="AD37" s="175">
        <f>IF(AC$9="","",IF(AC37=0,0,HLOOKUP(AC$9,CPPE!$A$1:$CY$175,AB37,FALSE)))</f>
        <v>0</v>
      </c>
      <c r="AE37" s="176" t="str">
        <f>IF(AD37="","",IF(AD37=0,"",IF(LandUse!$N30=2,"",IF(AD37&gt;=$E$5,AC37,""))))</f>
        <v/>
      </c>
      <c r="AF37" s="174">
        <v>29</v>
      </c>
      <c r="AG37" s="177" t="str">
        <f>+CPPE!A29</f>
        <v>350 - Sediment Basin</v>
      </c>
      <c r="AH37" s="175">
        <f>IF(AG$9="","",IF(AG37=0,0,HLOOKUP(AG$9,CPPE!$A$1:$CY$175,AF37,FALSE)))</f>
        <v>0</v>
      </c>
      <c r="AI37" s="176" t="str">
        <f>IF(AH37="","",IF(AH37=0,"",IF(LandUse!$N30=2,"",IF(AH37&gt;=$E$5,AG37,""))))</f>
        <v/>
      </c>
      <c r="AJ37" s="174">
        <v>29</v>
      </c>
      <c r="AK37" s="177" t="str">
        <f>+CPPE!A29</f>
        <v>350 - Sediment Basin</v>
      </c>
      <c r="AL37" s="175">
        <f>IF(AK$9="","",IF(AK37=0,0,HLOOKUP(AK$9,CPPE!$A$1:$CY$175,AJ37,FALSE)))</f>
        <v>0</v>
      </c>
      <c r="AM37" s="176" t="str">
        <f>IF(AL37="","",IF(AL37=0,"",IF(LandUse!$N30=2,"",IF(AL37&gt;=$E$5,AK37,""))))</f>
        <v/>
      </c>
      <c r="AN37" s="174">
        <v>29</v>
      </c>
      <c r="AO37" s="177" t="str">
        <f>+CPPE!A29</f>
        <v>350 - Sediment Basin</v>
      </c>
      <c r="AP37" s="175">
        <f>IF(AO$9="","",IF(AO37=0,0,HLOOKUP(AO$9,CPPE!$A$1:$CY$175,AN37,FALSE)))</f>
        <v>0</v>
      </c>
      <c r="AQ37" s="176" t="str">
        <f>IF(AP37="","",IF(AP37=0,"",IF(LandUse!$N30=2,"",IF(AP37&gt;=$E$5,AO37,""))))</f>
        <v/>
      </c>
      <c r="AR37" s="174">
        <v>29</v>
      </c>
      <c r="AS37" s="177" t="str">
        <f>+CPPE!A29</f>
        <v>350 - Sediment Basin</v>
      </c>
      <c r="AT37" s="175">
        <f>IF(AS$9="","",IF(AS37=0,0,HLOOKUP(AS$9,CPPE!$A$1:$CY$175,AR37,FALSE)))</f>
        <v>0</v>
      </c>
      <c r="AU37" s="176" t="str">
        <f>IF(AT37="","",IF(AT37=0,"",IF(LandUse!$N30=2,"",IF(AT37&gt;=$E$5,AS37,""))))</f>
        <v/>
      </c>
      <c r="AV37" s="174">
        <v>29</v>
      </c>
      <c r="AW37" s="177" t="str">
        <f>+CPPE!A29</f>
        <v>350 - Sediment Basin</v>
      </c>
      <c r="AX37" s="175">
        <f>IF(AW$9="","",IF(AW37=0,0,HLOOKUP(AW$9,CPPE!$A$1:$CY$175,AV37,FALSE)))</f>
        <v>0</v>
      </c>
      <c r="AY37" s="176" t="str">
        <f>IF(AX37="","",IF(AX37=0,"",IF(LandUse!$N30=2,"",IF(AX37&gt;=$E$5,AW37,""))))</f>
        <v/>
      </c>
      <c r="AZ37" s="174">
        <v>29</v>
      </c>
      <c r="BA37" s="177" t="str">
        <f>+CPPE!A29</f>
        <v>350 - Sediment Basin</v>
      </c>
      <c r="BB37" s="175">
        <f>IF(BA$9="","",IF(BA37=0,0,HLOOKUP(BA$9,CPPE!$A$1:$CY$175,AZ37,FALSE)))</f>
        <v>0</v>
      </c>
      <c r="BC37" s="176" t="str">
        <f>IF(BB37="","",IF(BB37=0,"",IF(LandUse!$N30=2,"",IF(BB37&gt;=$E$5,BA37,""))))</f>
        <v/>
      </c>
      <c r="BD37" s="174">
        <v>29</v>
      </c>
      <c r="BE37" s="177" t="str">
        <f>+CPPE!A29</f>
        <v>350 - Sediment Basin</v>
      </c>
      <c r="BF37" s="175">
        <f>IF(BE$9="","",IF(BE37=0,0,HLOOKUP(BE$9,CPPE!$A$1:$CY$175,BD37,FALSE)))</f>
        <v>5</v>
      </c>
      <c r="BG37" s="176" t="str">
        <f>IF(BF37="","",IF(BF37=0,"",IF(LandUse!$N30=2,"",IF(BF37&gt;=$E$5,BE37,""))))</f>
        <v/>
      </c>
      <c r="BH37" s="174">
        <v>29</v>
      </c>
      <c r="BI37" s="177" t="str">
        <f>+CPPE!A29</f>
        <v>350 - Sediment Basin</v>
      </c>
      <c r="BJ37" s="175">
        <f>IF(BI$9="","",IF(BI37=0,0,HLOOKUP(BI$9,CPPE!$A$1:$CY$175,BH37,FALSE)))</f>
        <v>0</v>
      </c>
      <c r="BK37" s="176" t="str">
        <f>IF(BJ37="","",IF(BJ37=0,"",IF(LandUse!$N30=2,"",IF(BJ37&gt;=$E$5,BI37,""))))</f>
        <v/>
      </c>
      <c r="BM37" s="99" t="str">
        <f t="shared" si="0"/>
        <v/>
      </c>
      <c r="BN37" s="99" t="str">
        <f t="shared" si="1"/>
        <v/>
      </c>
      <c r="BO37" s="99" t="str">
        <f t="shared" si="2"/>
        <v/>
      </c>
      <c r="BP37" s="99" t="str">
        <f t="shared" si="3"/>
        <v/>
      </c>
      <c r="BQ37" s="99" t="str">
        <f t="shared" si="4"/>
        <v/>
      </c>
      <c r="BR37" s="99" t="str">
        <f t="shared" si="5"/>
        <v/>
      </c>
      <c r="BS37" s="99" t="str">
        <f t="shared" si="6"/>
        <v/>
      </c>
      <c r="BT37" s="99" t="str">
        <f t="shared" si="7"/>
        <v/>
      </c>
      <c r="BU37" s="99" t="str">
        <f t="shared" si="8"/>
        <v/>
      </c>
      <c r="BV37" s="99" t="str">
        <f t="shared" si="9"/>
        <v/>
      </c>
      <c r="BX37"/>
    </row>
    <row r="38" spans="1:76" x14ac:dyDescent="0.2">
      <c r="B38" s="178"/>
      <c r="C38" s="179"/>
      <c r="D38" s="178"/>
      <c r="E38" s="180"/>
      <c r="F38" s="178"/>
      <c r="G38" s="181"/>
      <c r="H38" s="178"/>
      <c r="I38" s="180"/>
      <c r="J38" s="178"/>
      <c r="K38" s="180"/>
      <c r="L38" s="178"/>
      <c r="M38" s="180"/>
      <c r="N38" s="178"/>
      <c r="O38" s="180"/>
      <c r="P38" s="178"/>
      <c r="Q38" s="180"/>
      <c r="R38" s="178"/>
      <c r="S38" s="180"/>
      <c r="T38" s="178"/>
      <c r="U38" s="180"/>
      <c r="V38" s="151"/>
      <c r="W38" s="173" t="str">
        <f>+CPPE!A30</f>
        <v>351 - Well Decommissioning</v>
      </c>
      <c r="X38" s="174">
        <v>30</v>
      </c>
      <c r="Y38" s="173" t="str">
        <f>+CPPE!A30</f>
        <v>351 - Well Decommissioning</v>
      </c>
      <c r="Z38" s="175">
        <f>IF(Y$9="","",IF(Y38=0,0,HLOOKUP(Y$9,CPPE!$A$1:$CY$175,X38,FALSE)))</f>
        <v>0</v>
      </c>
      <c r="AA38" s="176" t="str">
        <f>IF(Z38="","",IF(Z38=0,"",IF(LandUse!$N31=2,"",IF(Z38&gt;=$E$5,Y38,""))))</f>
        <v/>
      </c>
      <c r="AB38" s="174">
        <v>30</v>
      </c>
      <c r="AC38" s="177" t="str">
        <f>+CPPE!A30</f>
        <v>351 - Well Decommissioning</v>
      </c>
      <c r="AD38" s="175">
        <f>IF(AC$9="","",IF(AC38=0,0,HLOOKUP(AC$9,CPPE!$A$1:$CY$175,AB38,FALSE)))</f>
        <v>0</v>
      </c>
      <c r="AE38" s="176" t="str">
        <f>IF(AD38="","",IF(AD38=0,"",IF(LandUse!$N31=2,"",IF(AD38&gt;=$E$5,AC38,""))))</f>
        <v/>
      </c>
      <c r="AF38" s="174">
        <v>30</v>
      </c>
      <c r="AG38" s="177" t="str">
        <f>+CPPE!A30</f>
        <v>351 - Well Decommissioning</v>
      </c>
      <c r="AH38" s="175">
        <f>IF(AG$9="","",IF(AG38=0,0,HLOOKUP(AG$9,CPPE!$A$1:$CY$175,AF38,FALSE)))</f>
        <v>0</v>
      </c>
      <c r="AI38" s="176" t="str">
        <f>IF(AH38="","",IF(AH38=0,"",IF(LandUse!$N31=2,"",IF(AH38&gt;=$E$5,AG38,""))))</f>
        <v/>
      </c>
      <c r="AJ38" s="174">
        <v>30</v>
      </c>
      <c r="AK38" s="177" t="str">
        <f>+CPPE!A30</f>
        <v>351 - Well Decommissioning</v>
      </c>
      <c r="AL38" s="175">
        <f>IF(AK$9="","",IF(AK38=0,0,HLOOKUP(AK$9,CPPE!$A$1:$CY$175,AJ38,FALSE)))</f>
        <v>0</v>
      </c>
      <c r="AM38" s="176" t="str">
        <f>IF(AL38="","",IF(AL38=0,"",IF(LandUse!$N31=2,"",IF(AL38&gt;=$E$5,AK38,""))))</f>
        <v/>
      </c>
      <c r="AN38" s="174">
        <v>30</v>
      </c>
      <c r="AO38" s="177" t="str">
        <f>+CPPE!A30</f>
        <v>351 - Well Decommissioning</v>
      </c>
      <c r="AP38" s="175">
        <f>IF(AO$9="","",IF(AO38=0,0,HLOOKUP(AO$9,CPPE!$A$1:$CY$175,AN38,FALSE)))</f>
        <v>0</v>
      </c>
      <c r="AQ38" s="176" t="str">
        <f>IF(AP38="","",IF(AP38=0,"",IF(LandUse!$N31=2,"",IF(AP38&gt;=$E$5,AO38,""))))</f>
        <v/>
      </c>
      <c r="AR38" s="174">
        <v>30</v>
      </c>
      <c r="AS38" s="177" t="str">
        <f>+CPPE!A30</f>
        <v>351 - Well Decommissioning</v>
      </c>
      <c r="AT38" s="175">
        <f>IF(AS$9="","",IF(AS38=0,0,HLOOKUP(AS$9,CPPE!$A$1:$CY$175,AR38,FALSE)))</f>
        <v>0</v>
      </c>
      <c r="AU38" s="176" t="str">
        <f>IF(AT38="","",IF(AT38=0,"",IF(LandUse!$N31=2,"",IF(AT38&gt;=$E$5,AS38,""))))</f>
        <v/>
      </c>
      <c r="AV38" s="174">
        <v>30</v>
      </c>
      <c r="AW38" s="177" t="str">
        <f>+CPPE!A30</f>
        <v>351 - Well Decommissioning</v>
      </c>
      <c r="AX38" s="175">
        <f>IF(AW$9="","",IF(AW38=0,0,HLOOKUP(AW$9,CPPE!$A$1:$CY$175,AV38,FALSE)))</f>
        <v>0</v>
      </c>
      <c r="AY38" s="176" t="str">
        <f>IF(AX38="","",IF(AX38=0,"",IF(LandUse!$N31=2,"",IF(AX38&gt;=$E$5,AW38,""))))</f>
        <v/>
      </c>
      <c r="AZ38" s="174">
        <v>30</v>
      </c>
      <c r="BA38" s="177" t="str">
        <f>+CPPE!A30</f>
        <v>351 - Well Decommissioning</v>
      </c>
      <c r="BB38" s="175">
        <f>IF(BA$9="","",IF(BA38=0,0,HLOOKUP(BA$9,CPPE!$A$1:$CY$175,AZ38,FALSE)))</f>
        <v>0</v>
      </c>
      <c r="BC38" s="176" t="str">
        <f>IF(BB38="","",IF(BB38=0,"",IF(LandUse!$N31=2,"",IF(BB38&gt;=$E$5,BA38,""))))</f>
        <v/>
      </c>
      <c r="BD38" s="174">
        <v>30</v>
      </c>
      <c r="BE38" s="177" t="str">
        <f>+CPPE!A30</f>
        <v>351 - Well Decommissioning</v>
      </c>
      <c r="BF38" s="175">
        <f>IF(BE$9="","",IF(BE38=0,0,HLOOKUP(BE$9,CPPE!$A$1:$CY$175,BD38,FALSE)))</f>
        <v>0</v>
      </c>
      <c r="BG38" s="176" t="str">
        <f>IF(BF38="","",IF(BF38=0,"",IF(LandUse!$N31=2,"",IF(BF38&gt;=$E$5,BE38,""))))</f>
        <v/>
      </c>
      <c r="BH38" s="174">
        <v>30</v>
      </c>
      <c r="BI38" s="177" t="str">
        <f>+CPPE!A30</f>
        <v>351 - Well Decommissioning</v>
      </c>
      <c r="BJ38" s="175">
        <f>IF(BI$9="","",IF(BI38=0,0,HLOOKUP(BI$9,CPPE!$A$1:$CY$175,BH38,FALSE)))</f>
        <v>0</v>
      </c>
      <c r="BK38" s="176" t="str">
        <f>IF(BJ38="","",IF(BJ38=0,"",IF(LandUse!$N31=2,"",IF(BJ38&gt;=$E$5,BI38,""))))</f>
        <v/>
      </c>
      <c r="BM38" s="99" t="str">
        <f t="shared" si="0"/>
        <v/>
      </c>
      <c r="BN38" s="99" t="str">
        <f t="shared" si="1"/>
        <v/>
      </c>
      <c r="BO38" s="99" t="str">
        <f t="shared" si="2"/>
        <v/>
      </c>
      <c r="BP38" s="99" t="str">
        <f t="shared" si="3"/>
        <v/>
      </c>
      <c r="BQ38" s="99" t="str">
        <f t="shared" si="4"/>
        <v/>
      </c>
      <c r="BR38" s="99" t="str">
        <f t="shared" si="5"/>
        <v/>
      </c>
      <c r="BS38" s="99" t="str">
        <f t="shared" si="6"/>
        <v/>
      </c>
      <c r="BT38" s="99" t="str">
        <f t="shared" si="7"/>
        <v/>
      </c>
      <c r="BU38" s="99" t="str">
        <f t="shared" si="8"/>
        <v/>
      </c>
      <c r="BV38" s="99" t="str">
        <f t="shared" si="9"/>
        <v/>
      </c>
      <c r="BX38"/>
    </row>
    <row r="39" spans="1:76" x14ac:dyDescent="0.2">
      <c r="B39" s="178"/>
      <c r="C39" s="179"/>
      <c r="D39" s="178"/>
      <c r="E39" s="180"/>
      <c r="F39" s="178"/>
      <c r="G39" s="181"/>
      <c r="H39" s="178"/>
      <c r="I39" s="180"/>
      <c r="J39" s="178"/>
      <c r="K39" s="180"/>
      <c r="L39" s="178"/>
      <c r="M39" s="180"/>
      <c r="N39" s="178"/>
      <c r="O39" s="180"/>
      <c r="P39" s="178"/>
      <c r="Q39" s="180"/>
      <c r="R39" s="178"/>
      <c r="S39" s="180"/>
      <c r="T39" s="178"/>
      <c r="U39" s="180"/>
      <c r="V39" s="151"/>
      <c r="W39" s="173" t="str">
        <f>+CPPE!A31</f>
        <v>353 - Monitoring Well</v>
      </c>
      <c r="X39" s="174">
        <v>31</v>
      </c>
      <c r="Y39" s="173" t="str">
        <f>+CPPE!A31</f>
        <v>353 - Monitoring Well</v>
      </c>
      <c r="Z39" s="175">
        <f>IF(Y$9="","",IF(Y39=0,0,HLOOKUP(Y$9,CPPE!$A$1:$CY$175,X39,FALSE)))</f>
        <v>0</v>
      </c>
      <c r="AA39" s="176" t="str">
        <f>IF(Z39="","",IF(Z39=0,"",IF(LandUse!$N32=2,"",IF(Z39&gt;=$E$5,Y39,""))))</f>
        <v/>
      </c>
      <c r="AB39" s="174">
        <v>31</v>
      </c>
      <c r="AC39" s="177" t="str">
        <f>+CPPE!A31</f>
        <v>353 - Monitoring Well</v>
      </c>
      <c r="AD39" s="175">
        <f>IF(AC$9="","",IF(AC39=0,0,HLOOKUP(AC$9,CPPE!$A$1:$CY$175,AB39,FALSE)))</f>
        <v>0</v>
      </c>
      <c r="AE39" s="176" t="str">
        <f>IF(AD39="","",IF(AD39=0,"",IF(LandUse!$N32=2,"",IF(AD39&gt;=$E$5,AC39,""))))</f>
        <v/>
      </c>
      <c r="AF39" s="174">
        <v>31</v>
      </c>
      <c r="AG39" s="177" t="str">
        <f>+CPPE!A31</f>
        <v>353 - Monitoring Well</v>
      </c>
      <c r="AH39" s="175">
        <f>IF(AG$9="","",IF(AG39=0,0,HLOOKUP(AG$9,CPPE!$A$1:$CY$175,AF39,FALSE)))</f>
        <v>0</v>
      </c>
      <c r="AI39" s="176" t="str">
        <f>IF(AH39="","",IF(AH39=0,"",IF(LandUse!$N32=2,"",IF(AH39&gt;=$E$5,AG39,""))))</f>
        <v/>
      </c>
      <c r="AJ39" s="174">
        <v>31</v>
      </c>
      <c r="AK39" s="177" t="str">
        <f>+CPPE!A31</f>
        <v>353 - Monitoring Well</v>
      </c>
      <c r="AL39" s="175">
        <f>IF(AK$9="","",IF(AK39=0,0,HLOOKUP(AK$9,CPPE!$A$1:$CY$175,AJ39,FALSE)))</f>
        <v>0</v>
      </c>
      <c r="AM39" s="176" t="str">
        <f>IF(AL39="","",IF(AL39=0,"",IF(LandUse!$N32=2,"",IF(AL39&gt;=$E$5,AK39,""))))</f>
        <v/>
      </c>
      <c r="AN39" s="174">
        <v>31</v>
      </c>
      <c r="AO39" s="177" t="str">
        <f>+CPPE!A31</f>
        <v>353 - Monitoring Well</v>
      </c>
      <c r="AP39" s="175">
        <f>IF(AO$9="","",IF(AO39=0,0,HLOOKUP(AO$9,CPPE!$A$1:$CY$175,AN39,FALSE)))</f>
        <v>0</v>
      </c>
      <c r="AQ39" s="176" t="str">
        <f>IF(AP39="","",IF(AP39=0,"",IF(LandUse!$N32=2,"",IF(AP39&gt;=$E$5,AO39,""))))</f>
        <v/>
      </c>
      <c r="AR39" s="174">
        <v>31</v>
      </c>
      <c r="AS39" s="177" t="str">
        <f>+CPPE!A31</f>
        <v>353 - Monitoring Well</v>
      </c>
      <c r="AT39" s="175">
        <f>IF(AS$9="","",IF(AS39=0,0,HLOOKUP(AS$9,CPPE!$A$1:$CY$175,AR39,FALSE)))</f>
        <v>0</v>
      </c>
      <c r="AU39" s="176" t="str">
        <f>IF(AT39="","",IF(AT39=0,"",IF(LandUse!$N32=2,"",IF(AT39&gt;=$E$5,AS39,""))))</f>
        <v/>
      </c>
      <c r="AV39" s="174">
        <v>31</v>
      </c>
      <c r="AW39" s="177" t="str">
        <f>+CPPE!A31</f>
        <v>353 - Monitoring Well</v>
      </c>
      <c r="AX39" s="175">
        <f>IF(AW$9="","",IF(AW39=0,0,HLOOKUP(AW$9,CPPE!$A$1:$CY$175,AV39,FALSE)))</f>
        <v>0</v>
      </c>
      <c r="AY39" s="176" t="str">
        <f>IF(AX39="","",IF(AX39=0,"",IF(LandUse!$N32=2,"",IF(AX39&gt;=$E$5,AW39,""))))</f>
        <v/>
      </c>
      <c r="AZ39" s="174">
        <v>31</v>
      </c>
      <c r="BA39" s="177" t="str">
        <f>+CPPE!A31</f>
        <v>353 - Monitoring Well</v>
      </c>
      <c r="BB39" s="175">
        <f>IF(BA$9="","",IF(BA39=0,0,HLOOKUP(BA$9,CPPE!$A$1:$CY$175,AZ39,FALSE)))</f>
        <v>0</v>
      </c>
      <c r="BC39" s="176" t="str">
        <f>IF(BB39="","",IF(BB39=0,"",IF(LandUse!$N32=2,"",IF(BB39&gt;=$E$5,BA39,""))))</f>
        <v/>
      </c>
      <c r="BD39" s="174">
        <v>31</v>
      </c>
      <c r="BE39" s="177" t="str">
        <f>+CPPE!A31</f>
        <v>353 - Monitoring Well</v>
      </c>
      <c r="BF39" s="175">
        <f>IF(BE$9="","",IF(BE39=0,0,HLOOKUP(BE$9,CPPE!$A$1:$CY$175,BD39,FALSE)))</f>
        <v>0</v>
      </c>
      <c r="BG39" s="176" t="str">
        <f>IF(BF39="","",IF(BF39=0,"",IF(LandUse!$N32=2,"",IF(BF39&gt;=$E$5,BE39,""))))</f>
        <v/>
      </c>
      <c r="BH39" s="174">
        <v>31</v>
      </c>
      <c r="BI39" s="177" t="str">
        <f>+CPPE!A31</f>
        <v>353 - Monitoring Well</v>
      </c>
      <c r="BJ39" s="175">
        <f>IF(BI$9="","",IF(BI39=0,0,HLOOKUP(BI$9,CPPE!$A$1:$CY$175,BH39,FALSE)))</f>
        <v>0</v>
      </c>
      <c r="BK39" s="176" t="str">
        <f>IF(BJ39="","",IF(BJ39=0,"",IF(LandUse!$N32=2,"",IF(BJ39&gt;=$E$5,BI39,""))))</f>
        <v/>
      </c>
      <c r="BM39" s="99" t="str">
        <f t="shared" si="0"/>
        <v/>
      </c>
      <c r="BN39" s="99" t="str">
        <f t="shared" si="1"/>
        <v/>
      </c>
      <c r="BO39" s="99" t="str">
        <f t="shared" si="2"/>
        <v/>
      </c>
      <c r="BP39" s="99" t="str">
        <f t="shared" si="3"/>
        <v/>
      </c>
      <c r="BQ39" s="99" t="str">
        <f t="shared" si="4"/>
        <v/>
      </c>
      <c r="BR39" s="99" t="str">
        <f t="shared" si="5"/>
        <v/>
      </c>
      <c r="BS39" s="99" t="str">
        <f t="shared" si="6"/>
        <v/>
      </c>
      <c r="BT39" s="99" t="str">
        <f t="shared" si="7"/>
        <v/>
      </c>
      <c r="BU39" s="99" t="str">
        <f t="shared" si="8"/>
        <v/>
      </c>
      <c r="BV39" s="99" t="str">
        <f t="shared" si="9"/>
        <v/>
      </c>
      <c r="BX39"/>
    </row>
    <row r="40" spans="1:76" x14ac:dyDescent="0.2">
      <c r="B40" s="178"/>
      <c r="C40" s="179"/>
      <c r="D40" s="178"/>
      <c r="E40" s="180"/>
      <c r="F40" s="178"/>
      <c r="G40" s="181"/>
      <c r="H40" s="178"/>
      <c r="I40" s="180"/>
      <c r="J40" s="178"/>
      <c r="K40" s="180"/>
      <c r="L40" s="178"/>
      <c r="M40" s="180"/>
      <c r="N40" s="178"/>
      <c r="O40" s="180"/>
      <c r="P40" s="178"/>
      <c r="Q40" s="180"/>
      <c r="R40" s="178"/>
      <c r="S40" s="180"/>
      <c r="T40" s="178"/>
      <c r="U40" s="180"/>
      <c r="V40" s="151"/>
      <c r="W40" s="173" t="str">
        <f>+CPPE!A32</f>
        <v>355 - Groundwater Testing</v>
      </c>
      <c r="X40" s="174">
        <v>32</v>
      </c>
      <c r="Y40" s="173" t="str">
        <f>+CPPE!A32</f>
        <v>355 - Groundwater Testing</v>
      </c>
      <c r="Z40" s="175">
        <f>IF(Y$9="","",IF(Y40=0,0,HLOOKUP(Y$9,CPPE!$A$1:$CY$175,X40,FALSE)))</f>
        <v>0</v>
      </c>
      <c r="AA40" s="176" t="str">
        <f>IF(Z40="","",IF(Z40=0,"",IF(LandUse!$N33=2,"",IF(Z40&gt;=$E$5,Y40,""))))</f>
        <v/>
      </c>
      <c r="AB40" s="174">
        <v>32</v>
      </c>
      <c r="AC40" s="177" t="str">
        <f>+CPPE!A32</f>
        <v>355 - Groundwater Testing</v>
      </c>
      <c r="AD40" s="175">
        <f>IF(AC$9="","",IF(AC40=0,0,HLOOKUP(AC$9,CPPE!$A$1:$CY$175,AB40,FALSE)))</f>
        <v>0</v>
      </c>
      <c r="AE40" s="176" t="str">
        <f>IF(AD40="","",IF(AD40=0,"",IF(LandUse!$N33=2,"",IF(AD40&gt;=$E$5,AC40,""))))</f>
        <v/>
      </c>
      <c r="AF40" s="174">
        <v>32</v>
      </c>
      <c r="AG40" s="177" t="str">
        <f>+CPPE!A32</f>
        <v>355 - Groundwater Testing</v>
      </c>
      <c r="AH40" s="175">
        <f>IF(AG$9="","",IF(AG40=0,0,HLOOKUP(AG$9,CPPE!$A$1:$CY$175,AF40,FALSE)))</f>
        <v>0</v>
      </c>
      <c r="AI40" s="176" t="str">
        <f>IF(AH40="","",IF(AH40=0,"",IF(LandUse!$N33=2,"",IF(AH40&gt;=$E$5,AG40,""))))</f>
        <v/>
      </c>
      <c r="AJ40" s="174">
        <v>32</v>
      </c>
      <c r="AK40" s="177" t="str">
        <f>+CPPE!A32</f>
        <v>355 - Groundwater Testing</v>
      </c>
      <c r="AL40" s="175">
        <f>IF(AK$9="","",IF(AK40=0,0,HLOOKUP(AK$9,CPPE!$A$1:$CY$175,AJ40,FALSE)))</f>
        <v>0</v>
      </c>
      <c r="AM40" s="176" t="str">
        <f>IF(AL40="","",IF(AL40=0,"",IF(LandUse!$N33=2,"",IF(AL40&gt;=$E$5,AK40,""))))</f>
        <v/>
      </c>
      <c r="AN40" s="174">
        <v>32</v>
      </c>
      <c r="AO40" s="177" t="str">
        <f>+CPPE!A32</f>
        <v>355 - Groundwater Testing</v>
      </c>
      <c r="AP40" s="175">
        <f>IF(AO$9="","",IF(AO40=0,0,HLOOKUP(AO$9,CPPE!$A$1:$CY$175,AN40,FALSE)))</f>
        <v>0</v>
      </c>
      <c r="AQ40" s="176" t="str">
        <f>IF(AP40="","",IF(AP40=0,"",IF(LandUse!$N33=2,"",IF(AP40&gt;=$E$5,AO40,""))))</f>
        <v/>
      </c>
      <c r="AR40" s="174">
        <v>32</v>
      </c>
      <c r="AS40" s="177" t="str">
        <f>+CPPE!A32</f>
        <v>355 - Groundwater Testing</v>
      </c>
      <c r="AT40" s="175">
        <f>IF(AS$9="","",IF(AS40=0,0,HLOOKUP(AS$9,CPPE!$A$1:$CY$175,AR40,FALSE)))</f>
        <v>0</v>
      </c>
      <c r="AU40" s="176" t="str">
        <f>IF(AT40="","",IF(AT40=0,"",IF(LandUse!$N33=2,"",IF(AT40&gt;=$E$5,AS40,""))))</f>
        <v/>
      </c>
      <c r="AV40" s="174">
        <v>32</v>
      </c>
      <c r="AW40" s="177" t="str">
        <f>+CPPE!A32</f>
        <v>355 - Groundwater Testing</v>
      </c>
      <c r="AX40" s="175">
        <f>IF(AW$9="","",IF(AW40=0,0,HLOOKUP(AW$9,CPPE!$A$1:$CY$175,AV40,FALSE)))</f>
        <v>0</v>
      </c>
      <c r="AY40" s="176" t="str">
        <f>IF(AX40="","",IF(AX40=0,"",IF(LandUse!$N33=2,"",IF(AX40&gt;=$E$5,AW40,""))))</f>
        <v/>
      </c>
      <c r="AZ40" s="174">
        <v>32</v>
      </c>
      <c r="BA40" s="177" t="str">
        <f>+CPPE!A32</f>
        <v>355 - Groundwater Testing</v>
      </c>
      <c r="BB40" s="175">
        <f>IF(BA$9="","",IF(BA40=0,0,HLOOKUP(BA$9,CPPE!$A$1:$CY$175,AZ40,FALSE)))</f>
        <v>0</v>
      </c>
      <c r="BC40" s="176" t="str">
        <f>IF(BB40="","",IF(BB40=0,"",IF(LandUse!$N33=2,"",IF(BB40&gt;=$E$5,BA40,""))))</f>
        <v/>
      </c>
      <c r="BD40" s="174">
        <v>32</v>
      </c>
      <c r="BE40" s="177" t="str">
        <f>+CPPE!A32</f>
        <v>355 - Groundwater Testing</v>
      </c>
      <c r="BF40" s="175">
        <f>IF(BE$9="","",IF(BE40=0,0,HLOOKUP(BE$9,CPPE!$A$1:$CY$175,BD40,FALSE)))</f>
        <v>0</v>
      </c>
      <c r="BG40" s="176" t="str">
        <f>IF(BF40="","",IF(BF40=0,"",IF(LandUse!$N33=2,"",IF(BF40&gt;=$E$5,BE40,""))))</f>
        <v/>
      </c>
      <c r="BH40" s="174">
        <v>32</v>
      </c>
      <c r="BI40" s="177" t="str">
        <f>+CPPE!A32</f>
        <v>355 - Groundwater Testing</v>
      </c>
      <c r="BJ40" s="175">
        <f>IF(BI$9="","",IF(BI40=0,0,HLOOKUP(BI$9,CPPE!$A$1:$CY$175,BH40,FALSE)))</f>
        <v>0</v>
      </c>
      <c r="BK40" s="176" t="str">
        <f>IF(BJ40="","",IF(BJ40=0,"",IF(LandUse!$N33=2,"",IF(BJ40&gt;=$E$5,BI40,""))))</f>
        <v/>
      </c>
      <c r="BM40" s="99" t="str">
        <f t="shared" si="0"/>
        <v/>
      </c>
      <c r="BN40" s="99" t="str">
        <f t="shared" si="1"/>
        <v/>
      </c>
      <c r="BO40" s="99" t="str">
        <f t="shared" si="2"/>
        <v/>
      </c>
      <c r="BP40" s="99" t="str">
        <f t="shared" si="3"/>
        <v/>
      </c>
      <c r="BQ40" s="99" t="str">
        <f t="shared" si="4"/>
        <v/>
      </c>
      <c r="BR40" s="99" t="str">
        <f t="shared" si="5"/>
        <v/>
      </c>
      <c r="BS40" s="99" t="str">
        <f t="shared" si="6"/>
        <v/>
      </c>
      <c r="BT40" s="99" t="str">
        <f t="shared" si="7"/>
        <v/>
      </c>
      <c r="BU40" s="99" t="str">
        <f t="shared" si="8"/>
        <v/>
      </c>
      <c r="BV40" s="99" t="str">
        <f t="shared" si="9"/>
        <v/>
      </c>
      <c r="BX40"/>
    </row>
    <row r="41" spans="1:76" x14ac:dyDescent="0.2">
      <c r="B41" s="178"/>
      <c r="C41" s="179"/>
      <c r="D41" s="178"/>
      <c r="E41" s="180"/>
      <c r="F41" s="178"/>
      <c r="G41" s="181"/>
      <c r="H41" s="178"/>
      <c r="I41" s="180"/>
      <c r="J41" s="178"/>
      <c r="K41" s="180"/>
      <c r="L41" s="178"/>
      <c r="M41" s="180"/>
      <c r="N41" s="178"/>
      <c r="O41" s="180"/>
      <c r="P41" s="178"/>
      <c r="Q41" s="180"/>
      <c r="R41" s="178"/>
      <c r="S41" s="180"/>
      <c r="T41" s="178"/>
      <c r="U41" s="180"/>
      <c r="V41" s="151"/>
      <c r="W41" s="173" t="str">
        <f>+CPPE!A33</f>
        <v>356 - Dike and Levee</v>
      </c>
      <c r="X41" s="174">
        <v>33</v>
      </c>
      <c r="Y41" s="173" t="str">
        <f>+CPPE!A33</f>
        <v>356 - Dike and Levee</v>
      </c>
      <c r="Z41" s="175">
        <f>IF(Y$9="","",IF(Y41=0,0,HLOOKUP(Y$9,CPPE!$A$1:$CY$175,X41,FALSE)))</f>
        <v>0</v>
      </c>
      <c r="AA41" s="176" t="str">
        <f>IF(Z41="","",IF(Z41=0,"",IF(LandUse!$N34=2,"",IF(Z41&gt;=$E$5,Y41,""))))</f>
        <v/>
      </c>
      <c r="AB41" s="174">
        <v>33</v>
      </c>
      <c r="AC41" s="177" t="str">
        <f>+CPPE!A33</f>
        <v>356 - Dike and Levee</v>
      </c>
      <c r="AD41" s="175">
        <f>IF(AC$9="","",IF(AC41=0,0,HLOOKUP(AC$9,CPPE!$A$1:$CY$175,AB41,FALSE)))</f>
        <v>0</v>
      </c>
      <c r="AE41" s="176" t="str">
        <f>IF(AD41="","",IF(AD41=0,"",IF(LandUse!$N34=2,"",IF(AD41&gt;=$E$5,AC41,""))))</f>
        <v/>
      </c>
      <c r="AF41" s="174">
        <v>33</v>
      </c>
      <c r="AG41" s="177" t="str">
        <f>+CPPE!A33</f>
        <v>356 - Dike and Levee</v>
      </c>
      <c r="AH41" s="175">
        <f>IF(AG$9="","",IF(AG41=0,0,HLOOKUP(AG$9,CPPE!$A$1:$CY$175,AF41,FALSE)))</f>
        <v>0</v>
      </c>
      <c r="AI41" s="176" t="str">
        <f>IF(AH41="","",IF(AH41=0,"",IF(LandUse!$N34=2,"",IF(AH41&gt;=$E$5,AG41,""))))</f>
        <v/>
      </c>
      <c r="AJ41" s="174">
        <v>33</v>
      </c>
      <c r="AK41" s="177" t="str">
        <f>+CPPE!A33</f>
        <v>356 - Dike and Levee</v>
      </c>
      <c r="AL41" s="175">
        <f>IF(AK$9="","",IF(AK41=0,0,HLOOKUP(AK$9,CPPE!$A$1:$CY$175,AJ41,FALSE)))</f>
        <v>0</v>
      </c>
      <c r="AM41" s="176" t="str">
        <f>IF(AL41="","",IF(AL41=0,"",IF(LandUse!$N34=2,"",IF(AL41&gt;=$E$5,AK41,""))))</f>
        <v/>
      </c>
      <c r="AN41" s="174">
        <v>33</v>
      </c>
      <c r="AO41" s="177" t="str">
        <f>+CPPE!A33</f>
        <v>356 - Dike and Levee</v>
      </c>
      <c r="AP41" s="175">
        <f>IF(AO$9="","",IF(AO41=0,0,HLOOKUP(AO$9,CPPE!$A$1:$CY$175,AN41,FALSE)))</f>
        <v>0</v>
      </c>
      <c r="AQ41" s="176" t="str">
        <f>IF(AP41="","",IF(AP41=0,"",IF(LandUse!$N34=2,"",IF(AP41&gt;=$E$5,AO41,""))))</f>
        <v/>
      </c>
      <c r="AR41" s="174">
        <v>33</v>
      </c>
      <c r="AS41" s="177" t="str">
        <f>+CPPE!A33</f>
        <v>356 - Dike and Levee</v>
      </c>
      <c r="AT41" s="175">
        <f>IF(AS$9="","",IF(AS41=0,0,HLOOKUP(AS$9,CPPE!$A$1:$CY$175,AR41,FALSE)))</f>
        <v>0</v>
      </c>
      <c r="AU41" s="176" t="str">
        <f>IF(AT41="","",IF(AT41=0,"",IF(LandUse!$N34=2,"",IF(AT41&gt;=$E$5,AS41,""))))</f>
        <v/>
      </c>
      <c r="AV41" s="174">
        <v>33</v>
      </c>
      <c r="AW41" s="177" t="str">
        <f>+CPPE!A33</f>
        <v>356 - Dike and Levee</v>
      </c>
      <c r="AX41" s="175">
        <f>IF(AW$9="","",IF(AW41=0,0,HLOOKUP(AW$9,CPPE!$A$1:$CY$175,AV41,FALSE)))</f>
        <v>0</v>
      </c>
      <c r="AY41" s="176" t="str">
        <f>IF(AX41="","",IF(AX41=0,"",IF(LandUse!$N34=2,"",IF(AX41&gt;=$E$5,AW41,""))))</f>
        <v/>
      </c>
      <c r="AZ41" s="174">
        <v>33</v>
      </c>
      <c r="BA41" s="177" t="str">
        <f>+CPPE!A33</f>
        <v>356 - Dike and Levee</v>
      </c>
      <c r="BB41" s="175">
        <f>IF(BA$9="","",IF(BA41=0,0,HLOOKUP(BA$9,CPPE!$A$1:$CY$175,AZ41,FALSE)))</f>
        <v>0</v>
      </c>
      <c r="BC41" s="176" t="str">
        <f>IF(BB41="","",IF(BB41=0,"",IF(LandUse!$N34=2,"",IF(BB41&gt;=$E$5,BA41,""))))</f>
        <v/>
      </c>
      <c r="BD41" s="174">
        <v>33</v>
      </c>
      <c r="BE41" s="177" t="str">
        <f>+CPPE!A33</f>
        <v>356 - Dike and Levee</v>
      </c>
      <c r="BF41" s="175">
        <f>IF(BE$9="","",IF(BE41=0,0,HLOOKUP(BE$9,CPPE!$A$1:$CY$175,BD41,FALSE)))</f>
        <v>0</v>
      </c>
      <c r="BG41" s="176" t="str">
        <f>IF(BF41="","",IF(BF41=0,"",IF(LandUse!$N34=2,"",IF(BF41&gt;=$E$5,BE41,""))))</f>
        <v/>
      </c>
      <c r="BH41" s="174">
        <v>33</v>
      </c>
      <c r="BI41" s="177" t="str">
        <f>+CPPE!A33</f>
        <v>356 - Dike and Levee</v>
      </c>
      <c r="BJ41" s="175">
        <f>IF(BI$9="","",IF(BI41=0,0,HLOOKUP(BI$9,CPPE!$A$1:$CY$175,BH41,FALSE)))</f>
        <v>0</v>
      </c>
      <c r="BK41" s="176" t="str">
        <f>IF(BJ41="","",IF(BJ41=0,"",IF(LandUse!$N34=2,"",IF(BJ41&gt;=$E$5,BI41,""))))</f>
        <v/>
      </c>
      <c r="BM41" s="99" t="str">
        <f t="shared" si="0"/>
        <v/>
      </c>
      <c r="BN41" s="99" t="str">
        <f t="shared" si="1"/>
        <v/>
      </c>
      <c r="BO41" s="99" t="str">
        <f t="shared" si="2"/>
        <v/>
      </c>
      <c r="BP41" s="99" t="str">
        <f t="shared" si="3"/>
        <v/>
      </c>
      <c r="BQ41" s="99" t="str">
        <f t="shared" si="4"/>
        <v/>
      </c>
      <c r="BR41" s="99" t="str">
        <f t="shared" si="5"/>
        <v/>
      </c>
      <c r="BS41" s="99" t="str">
        <f t="shared" si="6"/>
        <v/>
      </c>
      <c r="BT41" s="99" t="str">
        <f t="shared" si="7"/>
        <v/>
      </c>
      <c r="BU41" s="99" t="str">
        <f t="shared" si="8"/>
        <v/>
      </c>
      <c r="BV41" s="99" t="str">
        <f t="shared" si="9"/>
        <v/>
      </c>
      <c r="BX41"/>
    </row>
    <row r="42" spans="1:76" x14ac:dyDescent="0.2">
      <c r="B42" s="178"/>
      <c r="C42" s="179"/>
      <c r="D42" s="178"/>
      <c r="E42" s="180"/>
      <c r="F42" s="178"/>
      <c r="G42" s="181"/>
      <c r="H42" s="178"/>
      <c r="I42" s="180"/>
      <c r="J42" s="178"/>
      <c r="K42" s="180"/>
      <c r="L42" s="178"/>
      <c r="M42" s="180"/>
      <c r="N42" s="178"/>
      <c r="O42" s="180"/>
      <c r="P42" s="178"/>
      <c r="Q42" s="180"/>
      <c r="R42" s="178"/>
      <c r="S42" s="180"/>
      <c r="T42" s="178"/>
      <c r="U42" s="180"/>
      <c r="V42" s="151"/>
      <c r="W42" s="173" t="str">
        <f>+CPPE!A34</f>
        <v>359 - Waste Treatment Lagoon</v>
      </c>
      <c r="X42" s="174">
        <v>34</v>
      </c>
      <c r="Y42" s="173" t="str">
        <f>+CPPE!A34</f>
        <v>359 - Waste Treatment Lagoon</v>
      </c>
      <c r="Z42" s="175">
        <f>IF(Y$9="","",IF(Y42=0,0,HLOOKUP(Y$9,CPPE!$A$1:$CY$175,X42,FALSE)))</f>
        <v>0</v>
      </c>
      <c r="AA42" s="176" t="str">
        <f>IF(Z42="","",IF(Z42=0,"",IF(LandUse!$N35=2,"",IF(Z42&gt;=$E$5,Y42,""))))</f>
        <v/>
      </c>
      <c r="AB42" s="174">
        <v>34</v>
      </c>
      <c r="AC42" s="177" t="str">
        <f>+CPPE!A34</f>
        <v>359 - Waste Treatment Lagoon</v>
      </c>
      <c r="AD42" s="175">
        <f>IF(AC$9="","",IF(AC42=0,0,HLOOKUP(AC$9,CPPE!$A$1:$CY$175,AB42,FALSE)))</f>
        <v>0</v>
      </c>
      <c r="AE42" s="176" t="str">
        <f>IF(AD42="","",IF(AD42=0,"",IF(LandUse!$N35=2,"",IF(AD42&gt;=$E$5,AC42,""))))</f>
        <v/>
      </c>
      <c r="AF42" s="174">
        <v>34</v>
      </c>
      <c r="AG42" s="177" t="str">
        <f>+CPPE!A34</f>
        <v>359 - Waste Treatment Lagoon</v>
      </c>
      <c r="AH42" s="175">
        <f>IF(AG$9="","",IF(AG42=0,0,HLOOKUP(AG$9,CPPE!$A$1:$CY$175,AF42,FALSE)))</f>
        <v>0</v>
      </c>
      <c r="AI42" s="176" t="str">
        <f>IF(AH42="","",IF(AH42=0,"",IF(LandUse!$N35=2,"",IF(AH42&gt;=$E$5,AG42,""))))</f>
        <v/>
      </c>
      <c r="AJ42" s="174">
        <v>34</v>
      </c>
      <c r="AK42" s="177" t="str">
        <f>+CPPE!A34</f>
        <v>359 - Waste Treatment Lagoon</v>
      </c>
      <c r="AL42" s="175">
        <f>IF(AK$9="","",IF(AK42=0,0,HLOOKUP(AK$9,CPPE!$A$1:$CY$175,AJ42,FALSE)))</f>
        <v>1</v>
      </c>
      <c r="AM42" s="176" t="str">
        <f>IF(AL42="","",IF(AL42=0,"",IF(LandUse!$N35=2,"",IF(AL42&gt;=$E$5,AK42,""))))</f>
        <v/>
      </c>
      <c r="AN42" s="174">
        <v>34</v>
      </c>
      <c r="AO42" s="177" t="str">
        <f>+CPPE!A34</f>
        <v>359 - Waste Treatment Lagoon</v>
      </c>
      <c r="AP42" s="175">
        <f>IF(AO$9="","",IF(AO42=0,0,HLOOKUP(AO$9,CPPE!$A$1:$CY$175,AN42,FALSE)))</f>
        <v>1</v>
      </c>
      <c r="AQ42" s="176" t="str">
        <f>IF(AP42="","",IF(AP42=0,"",IF(LandUse!$N35=2,"",IF(AP42&gt;=$E$5,AO42,""))))</f>
        <v/>
      </c>
      <c r="AR42" s="174">
        <v>34</v>
      </c>
      <c r="AS42" s="177" t="str">
        <f>+CPPE!A34</f>
        <v>359 - Waste Treatment Lagoon</v>
      </c>
      <c r="AT42" s="175">
        <f>IF(AS$9="","",IF(AS42=0,0,HLOOKUP(AS$9,CPPE!$A$1:$CY$175,AR42,FALSE)))</f>
        <v>0</v>
      </c>
      <c r="AU42" s="176" t="str">
        <f>IF(AT42="","",IF(AT42=0,"",IF(LandUse!$N35=2,"",IF(AT42&gt;=$E$5,AS42,""))))</f>
        <v/>
      </c>
      <c r="AV42" s="174">
        <v>34</v>
      </c>
      <c r="AW42" s="177" t="str">
        <f>+CPPE!A34</f>
        <v>359 - Waste Treatment Lagoon</v>
      </c>
      <c r="AX42" s="175">
        <f>IF(AW$9="","",IF(AW42=0,0,HLOOKUP(AW$9,CPPE!$A$1:$CY$175,AV42,FALSE)))</f>
        <v>0</v>
      </c>
      <c r="AY42" s="176" t="str">
        <f>IF(AX42="","",IF(AX42=0,"",IF(LandUse!$N35=2,"",IF(AX42&gt;=$E$5,AW42,""))))</f>
        <v/>
      </c>
      <c r="AZ42" s="174">
        <v>34</v>
      </c>
      <c r="BA42" s="177" t="str">
        <f>+CPPE!A34</f>
        <v>359 - Waste Treatment Lagoon</v>
      </c>
      <c r="BB42" s="175">
        <f>IF(BA$9="","",IF(BA42=0,0,HLOOKUP(BA$9,CPPE!$A$1:$CY$175,AZ42,FALSE)))</f>
        <v>0</v>
      </c>
      <c r="BC42" s="176" t="str">
        <f>IF(BB42="","",IF(BB42=0,"",IF(LandUse!$N35=2,"",IF(BB42&gt;=$E$5,BA42,""))))</f>
        <v/>
      </c>
      <c r="BD42" s="174">
        <v>34</v>
      </c>
      <c r="BE42" s="177" t="str">
        <f>+CPPE!A34</f>
        <v>359 - Waste Treatment Lagoon</v>
      </c>
      <c r="BF42" s="175">
        <f>IF(BE$9="","",IF(BE42=0,0,HLOOKUP(BE$9,CPPE!$A$1:$CY$175,BD42,FALSE)))</f>
        <v>4</v>
      </c>
      <c r="BG42" s="176" t="str">
        <f>IF(BF42="","",IF(BF42=0,"",IF(LandUse!$N35=2,"",IF(BF42&gt;=$E$5,BE42,""))))</f>
        <v/>
      </c>
      <c r="BH42" s="174">
        <v>34</v>
      </c>
      <c r="BI42" s="177" t="str">
        <f>+CPPE!A34</f>
        <v>359 - Waste Treatment Lagoon</v>
      </c>
      <c r="BJ42" s="175">
        <f>IF(BI$9="","",IF(BI42=0,0,HLOOKUP(BI$9,CPPE!$A$1:$CY$175,BH42,FALSE)))</f>
        <v>2</v>
      </c>
      <c r="BK42" s="176" t="str">
        <f>IF(BJ42="","",IF(BJ42=0,"",IF(LandUse!$N35=2,"",IF(BJ42&gt;=$E$5,BI42,""))))</f>
        <v/>
      </c>
      <c r="BM42" s="99" t="str">
        <f t="shared" si="0"/>
        <v/>
      </c>
      <c r="BN42" s="99" t="str">
        <f t="shared" si="1"/>
        <v/>
      </c>
      <c r="BO42" s="99" t="str">
        <f t="shared" si="2"/>
        <v/>
      </c>
      <c r="BP42" s="99" t="str">
        <f t="shared" si="3"/>
        <v/>
      </c>
      <c r="BQ42" s="99" t="str">
        <f t="shared" si="4"/>
        <v/>
      </c>
      <c r="BR42" s="99" t="str">
        <f t="shared" si="5"/>
        <v/>
      </c>
      <c r="BS42" s="99" t="str">
        <f t="shared" si="6"/>
        <v/>
      </c>
      <c r="BT42" s="99" t="str">
        <f t="shared" si="7"/>
        <v/>
      </c>
      <c r="BU42" s="99" t="str">
        <f t="shared" si="8"/>
        <v/>
      </c>
      <c r="BV42" s="99" t="str">
        <f t="shared" si="9"/>
        <v/>
      </c>
      <c r="BX42"/>
    </row>
    <row r="43" spans="1:76" x14ac:dyDescent="0.2">
      <c r="B43" s="178"/>
      <c r="C43" s="179"/>
      <c r="D43" s="178"/>
      <c r="E43" s="180"/>
      <c r="F43" s="178"/>
      <c r="G43" s="181"/>
      <c r="H43" s="178"/>
      <c r="I43" s="180"/>
      <c r="J43" s="178"/>
      <c r="K43" s="180"/>
      <c r="L43" s="178"/>
      <c r="M43" s="180"/>
      <c r="N43" s="178"/>
      <c r="O43" s="180"/>
      <c r="P43" s="178"/>
      <c r="Q43" s="180"/>
      <c r="R43" s="178"/>
      <c r="S43" s="180"/>
      <c r="T43" s="178"/>
      <c r="U43" s="180"/>
      <c r="V43" s="151"/>
      <c r="W43" s="173" t="str">
        <f>+CPPE!A35</f>
        <v>360 - Waste Facility Closure</v>
      </c>
      <c r="X43" s="174">
        <v>35</v>
      </c>
      <c r="Y43" s="173" t="str">
        <f>+CPPE!A35</f>
        <v>360 - Waste Facility Closure</v>
      </c>
      <c r="Z43" s="175">
        <f>IF(Y$9="","",IF(Y43=0,0,HLOOKUP(Y$9,CPPE!$A$1:$CY$175,X43,FALSE)))</f>
        <v>0</v>
      </c>
      <c r="AA43" s="176" t="str">
        <f>IF(Z43="","",IF(Z43=0,"",IF(LandUse!$N36=2,"",IF(Z43&gt;=$E$5,Y43,""))))</f>
        <v/>
      </c>
      <c r="AB43" s="174">
        <v>35</v>
      </c>
      <c r="AC43" s="177" t="str">
        <f>+CPPE!A35</f>
        <v>360 - Waste Facility Closure</v>
      </c>
      <c r="AD43" s="175">
        <f>IF(AC$9="","",IF(AC43=0,0,HLOOKUP(AC$9,CPPE!$A$1:$CY$175,AB43,FALSE)))</f>
        <v>0</v>
      </c>
      <c r="AE43" s="176" t="str">
        <f>IF(AD43="","",IF(AD43=0,"",IF(LandUse!$N36=2,"",IF(AD43&gt;=$E$5,AC43,""))))</f>
        <v/>
      </c>
      <c r="AF43" s="174">
        <v>35</v>
      </c>
      <c r="AG43" s="177" t="str">
        <f>+CPPE!A35</f>
        <v>360 - Waste Facility Closure</v>
      </c>
      <c r="AH43" s="175">
        <f>IF(AG$9="","",IF(AG43=0,0,HLOOKUP(AG$9,CPPE!$A$1:$CY$175,AF43,FALSE)))</f>
        <v>0</v>
      </c>
      <c r="AI43" s="176" t="str">
        <f>IF(AH43="","",IF(AH43=0,"",IF(LandUse!$N36=2,"",IF(AH43&gt;=$E$5,AG43,""))))</f>
        <v/>
      </c>
      <c r="AJ43" s="174">
        <v>35</v>
      </c>
      <c r="AK43" s="177" t="str">
        <f>+CPPE!A35</f>
        <v>360 - Waste Facility Closure</v>
      </c>
      <c r="AL43" s="175">
        <f>IF(AK$9="","",IF(AK43=0,0,HLOOKUP(AK$9,CPPE!$A$1:$CY$175,AJ43,FALSE)))</f>
        <v>0</v>
      </c>
      <c r="AM43" s="176" t="str">
        <f>IF(AL43="","",IF(AL43=0,"",IF(LandUse!$N36=2,"",IF(AL43&gt;=$E$5,AK43,""))))</f>
        <v/>
      </c>
      <c r="AN43" s="174">
        <v>35</v>
      </c>
      <c r="AO43" s="177" t="str">
        <f>+CPPE!A35</f>
        <v>360 - Waste Facility Closure</v>
      </c>
      <c r="AP43" s="175">
        <f>IF(AO$9="","",IF(AO43=0,0,HLOOKUP(AO$9,CPPE!$A$1:$CY$175,AN43,FALSE)))</f>
        <v>0</v>
      </c>
      <c r="AQ43" s="176" t="str">
        <f>IF(AP43="","",IF(AP43=0,"",IF(LandUse!$N36=2,"",IF(AP43&gt;=$E$5,AO43,""))))</f>
        <v/>
      </c>
      <c r="AR43" s="174">
        <v>35</v>
      </c>
      <c r="AS43" s="177" t="str">
        <f>+CPPE!A35</f>
        <v>360 - Waste Facility Closure</v>
      </c>
      <c r="AT43" s="175">
        <f>IF(AS$9="","",IF(AS43=0,0,HLOOKUP(AS$9,CPPE!$A$1:$CY$175,AR43,FALSE)))</f>
        <v>0</v>
      </c>
      <c r="AU43" s="176" t="str">
        <f>IF(AT43="","",IF(AT43=0,"",IF(LandUse!$N36=2,"",IF(AT43&gt;=$E$5,AS43,""))))</f>
        <v/>
      </c>
      <c r="AV43" s="174">
        <v>35</v>
      </c>
      <c r="AW43" s="177" t="str">
        <f>+CPPE!A35</f>
        <v>360 - Waste Facility Closure</v>
      </c>
      <c r="AX43" s="175">
        <f>IF(AW$9="","",IF(AW43=0,0,HLOOKUP(AW$9,CPPE!$A$1:$CY$175,AV43,FALSE)))</f>
        <v>0</v>
      </c>
      <c r="AY43" s="176" t="str">
        <f>IF(AX43="","",IF(AX43=0,"",IF(LandUse!$N36=2,"",IF(AX43&gt;=$E$5,AW43,""))))</f>
        <v/>
      </c>
      <c r="AZ43" s="174">
        <v>35</v>
      </c>
      <c r="BA43" s="177" t="str">
        <f>+CPPE!A35</f>
        <v>360 - Waste Facility Closure</v>
      </c>
      <c r="BB43" s="175">
        <f>IF(BA$9="","",IF(BA43=0,0,HLOOKUP(BA$9,CPPE!$A$1:$CY$175,AZ43,FALSE)))</f>
        <v>0</v>
      </c>
      <c r="BC43" s="176" t="str">
        <f>IF(BB43="","",IF(BB43=0,"",IF(LandUse!$N36=2,"",IF(BB43&gt;=$E$5,BA43,""))))</f>
        <v/>
      </c>
      <c r="BD43" s="174">
        <v>35</v>
      </c>
      <c r="BE43" s="177" t="str">
        <f>+CPPE!A35</f>
        <v>360 - Waste Facility Closure</v>
      </c>
      <c r="BF43" s="175">
        <f>IF(BE$9="","",IF(BE43=0,0,HLOOKUP(BE$9,CPPE!$A$1:$CY$175,BD43,FALSE)))</f>
        <v>0</v>
      </c>
      <c r="BG43" s="176" t="str">
        <f>IF(BF43="","",IF(BF43=0,"",IF(LandUse!$N36=2,"",IF(BF43&gt;=$E$5,BE43,""))))</f>
        <v/>
      </c>
      <c r="BH43" s="174">
        <v>35</v>
      </c>
      <c r="BI43" s="177" t="str">
        <f>+CPPE!A35</f>
        <v>360 - Waste Facility Closure</v>
      </c>
      <c r="BJ43" s="175">
        <f>IF(BI$9="","",IF(BI43=0,0,HLOOKUP(BI$9,CPPE!$A$1:$CY$175,BH43,FALSE)))</f>
        <v>0</v>
      </c>
      <c r="BK43" s="176" t="str">
        <f>IF(BJ43="","",IF(BJ43=0,"",IF(LandUse!$N36=2,"",IF(BJ43&gt;=$E$5,BI43,""))))</f>
        <v/>
      </c>
      <c r="BM43" s="99" t="str">
        <f t="shared" si="0"/>
        <v/>
      </c>
      <c r="BN43" s="99" t="str">
        <f t="shared" si="1"/>
        <v/>
      </c>
      <c r="BO43" s="99" t="str">
        <f t="shared" si="2"/>
        <v/>
      </c>
      <c r="BP43" s="99" t="str">
        <f t="shared" si="3"/>
        <v/>
      </c>
      <c r="BQ43" s="99" t="str">
        <f t="shared" si="4"/>
        <v/>
      </c>
      <c r="BR43" s="99" t="str">
        <f t="shared" si="5"/>
        <v/>
      </c>
      <c r="BS43" s="99" t="str">
        <f t="shared" si="6"/>
        <v/>
      </c>
      <c r="BT43" s="99" t="str">
        <f t="shared" si="7"/>
        <v/>
      </c>
      <c r="BU43" s="99" t="str">
        <f t="shared" si="8"/>
        <v/>
      </c>
      <c r="BV43" s="99" t="str">
        <f t="shared" si="9"/>
        <v/>
      </c>
      <c r="BX43"/>
    </row>
    <row r="44" spans="1:76" x14ac:dyDescent="0.2">
      <c r="B44" s="178"/>
      <c r="C44" s="179"/>
      <c r="D44" s="178"/>
      <c r="E44" s="180"/>
      <c r="F44" s="178"/>
      <c r="G44" s="181"/>
      <c r="H44" s="178"/>
      <c r="I44" s="180"/>
      <c r="J44" s="178"/>
      <c r="K44" s="180"/>
      <c r="L44" s="178"/>
      <c r="M44" s="180"/>
      <c r="N44" s="178"/>
      <c r="O44" s="180"/>
      <c r="P44" s="178"/>
      <c r="Q44" s="180"/>
      <c r="R44" s="178"/>
      <c r="S44" s="180"/>
      <c r="T44" s="178"/>
      <c r="U44" s="180"/>
      <c r="V44" s="151"/>
      <c r="W44" s="173" t="str">
        <f>+CPPE!A36</f>
        <v>362 - Diversion</v>
      </c>
      <c r="X44" s="174">
        <v>36</v>
      </c>
      <c r="Y44" s="173" t="str">
        <f>+CPPE!A36</f>
        <v>362 - Diversion</v>
      </c>
      <c r="Z44" s="175">
        <f>IF(Y$9="","",IF(Y44=0,0,HLOOKUP(Y$9,CPPE!$A$1:$CY$175,X44,FALSE)))</f>
        <v>3</v>
      </c>
      <c r="AA44" s="176" t="str">
        <f>IF(Z44="","",IF(Z44=0,"",IF(LandUse!$N37=2,"",IF(Z44&gt;=$E$5,Y44,""))))</f>
        <v/>
      </c>
      <c r="AB44" s="174">
        <v>36</v>
      </c>
      <c r="AC44" s="177" t="str">
        <f>+CPPE!A36</f>
        <v>362 - Diversion</v>
      </c>
      <c r="AD44" s="175">
        <f>IF(AC$9="","",IF(AC44=0,0,HLOOKUP(AC$9,CPPE!$A$1:$CY$175,AB44,FALSE)))</f>
        <v>0</v>
      </c>
      <c r="AE44" s="176" t="str">
        <f>IF(AD44="","",IF(AD44=0,"",IF(LandUse!$N37=2,"",IF(AD44&gt;=$E$5,AC44,""))))</f>
        <v/>
      </c>
      <c r="AF44" s="174">
        <v>36</v>
      </c>
      <c r="AG44" s="177" t="str">
        <f>+CPPE!A36</f>
        <v>362 - Diversion</v>
      </c>
      <c r="AH44" s="175">
        <f>IF(AG$9="","",IF(AG44=0,0,HLOOKUP(AG$9,CPPE!$A$1:$CY$175,AF44,FALSE)))</f>
        <v>0</v>
      </c>
      <c r="AI44" s="176" t="str">
        <f>IF(AH44="","",IF(AH44=0,"",IF(LandUse!$N37=2,"",IF(AH44&gt;=$E$5,AG44,""))))</f>
        <v/>
      </c>
      <c r="AJ44" s="174">
        <v>36</v>
      </c>
      <c r="AK44" s="177" t="str">
        <f>+CPPE!A36</f>
        <v>362 - Diversion</v>
      </c>
      <c r="AL44" s="175">
        <f>IF(AK$9="","",IF(AK44=0,0,HLOOKUP(AK$9,CPPE!$A$1:$CY$175,AJ44,FALSE)))</f>
        <v>0</v>
      </c>
      <c r="AM44" s="176" t="str">
        <f>IF(AL44="","",IF(AL44=0,"",IF(LandUse!$N37=2,"",IF(AL44&gt;=$E$5,AK44,""))))</f>
        <v/>
      </c>
      <c r="AN44" s="174">
        <v>36</v>
      </c>
      <c r="AO44" s="177" t="str">
        <f>+CPPE!A36</f>
        <v>362 - Diversion</v>
      </c>
      <c r="AP44" s="175">
        <f>IF(AO$9="","",IF(AO44=0,0,HLOOKUP(AO$9,CPPE!$A$1:$CY$175,AN44,FALSE)))</f>
        <v>0</v>
      </c>
      <c r="AQ44" s="176" t="str">
        <f>IF(AP44="","",IF(AP44=0,"",IF(LandUse!$N37=2,"",IF(AP44&gt;=$E$5,AO44,""))))</f>
        <v/>
      </c>
      <c r="AR44" s="174">
        <v>36</v>
      </c>
      <c r="AS44" s="177" t="str">
        <f>+CPPE!A36</f>
        <v>362 - Diversion</v>
      </c>
      <c r="AT44" s="175">
        <f>IF(AS$9="","",IF(AS44=0,0,HLOOKUP(AS$9,CPPE!$A$1:$CY$175,AR44,FALSE)))</f>
        <v>0</v>
      </c>
      <c r="AU44" s="176" t="str">
        <f>IF(AT44="","",IF(AT44=0,"",IF(LandUse!$N37=2,"",IF(AT44&gt;=$E$5,AS44,""))))</f>
        <v/>
      </c>
      <c r="AV44" s="174">
        <v>36</v>
      </c>
      <c r="AW44" s="177" t="str">
        <f>+CPPE!A36</f>
        <v>362 - Diversion</v>
      </c>
      <c r="AX44" s="175">
        <f>IF(AW$9="","",IF(AW44=0,0,HLOOKUP(AW$9,CPPE!$A$1:$CY$175,AV44,FALSE)))</f>
        <v>0</v>
      </c>
      <c r="AY44" s="176" t="str">
        <f>IF(AX44="","",IF(AX44=0,"",IF(LandUse!$N37=2,"",IF(AX44&gt;=$E$5,AW44,""))))</f>
        <v/>
      </c>
      <c r="AZ44" s="174">
        <v>36</v>
      </c>
      <c r="BA44" s="177" t="str">
        <f>+CPPE!A36</f>
        <v>362 - Diversion</v>
      </c>
      <c r="BB44" s="175">
        <f>IF(BA$9="","",IF(BA44=0,0,HLOOKUP(BA$9,CPPE!$A$1:$CY$175,AZ44,FALSE)))</f>
        <v>0</v>
      </c>
      <c r="BC44" s="176" t="str">
        <f>IF(BB44="","",IF(BB44=0,"",IF(LandUse!$N37=2,"",IF(BB44&gt;=$E$5,BA44,""))))</f>
        <v/>
      </c>
      <c r="BD44" s="174">
        <v>36</v>
      </c>
      <c r="BE44" s="177" t="str">
        <f>+CPPE!A36</f>
        <v>362 - Diversion</v>
      </c>
      <c r="BF44" s="175">
        <f>IF(BE$9="","",IF(BE44=0,0,HLOOKUP(BE$9,CPPE!$A$1:$CY$175,BD44,FALSE)))</f>
        <v>3</v>
      </c>
      <c r="BG44" s="176" t="str">
        <f>IF(BF44="","",IF(BF44=0,"",IF(LandUse!$N37=2,"",IF(BF44&gt;=$E$5,BE44,""))))</f>
        <v/>
      </c>
      <c r="BH44" s="174">
        <v>36</v>
      </c>
      <c r="BI44" s="177" t="str">
        <f>+CPPE!A36</f>
        <v>362 - Diversion</v>
      </c>
      <c r="BJ44" s="175">
        <f>IF(BI$9="","",IF(BI44=0,0,HLOOKUP(BI$9,CPPE!$A$1:$CY$175,BH44,FALSE)))</f>
        <v>2</v>
      </c>
      <c r="BK44" s="176" t="str">
        <f>IF(BJ44="","",IF(BJ44=0,"",IF(LandUse!$N37=2,"",IF(BJ44&gt;=$E$5,BI44,""))))</f>
        <v/>
      </c>
      <c r="BM44" s="99" t="str">
        <f t="shared" si="0"/>
        <v/>
      </c>
      <c r="BN44" s="99" t="str">
        <f t="shared" si="1"/>
        <v/>
      </c>
      <c r="BO44" s="99" t="str">
        <f t="shared" si="2"/>
        <v/>
      </c>
      <c r="BP44" s="99" t="str">
        <f t="shared" si="3"/>
        <v/>
      </c>
      <c r="BQ44" s="99" t="str">
        <f t="shared" si="4"/>
        <v/>
      </c>
      <c r="BR44" s="99" t="str">
        <f t="shared" si="5"/>
        <v/>
      </c>
      <c r="BS44" s="99" t="str">
        <f t="shared" si="6"/>
        <v/>
      </c>
      <c r="BT44" s="99" t="str">
        <f t="shared" si="7"/>
        <v/>
      </c>
      <c r="BU44" s="99" t="str">
        <f t="shared" si="8"/>
        <v/>
      </c>
      <c r="BV44" s="99" t="str">
        <f t="shared" si="9"/>
        <v/>
      </c>
      <c r="BX44"/>
    </row>
    <row r="45" spans="1:76" x14ac:dyDescent="0.2">
      <c r="B45" s="178"/>
      <c r="C45" s="179"/>
      <c r="D45" s="178"/>
      <c r="E45" s="180"/>
      <c r="F45" s="178"/>
      <c r="G45" s="181"/>
      <c r="H45" s="178"/>
      <c r="I45" s="180"/>
      <c r="J45" s="178"/>
      <c r="K45" s="180"/>
      <c r="L45" s="178"/>
      <c r="M45" s="180"/>
      <c r="N45" s="178"/>
      <c r="O45" s="180"/>
      <c r="P45" s="178"/>
      <c r="Q45" s="180"/>
      <c r="R45" s="178"/>
      <c r="S45" s="180"/>
      <c r="T45" s="178"/>
      <c r="U45" s="180"/>
      <c r="V45" s="151"/>
      <c r="W45" s="173" t="str">
        <f>+CPPE!A37</f>
        <v>366 - Anaerobic Digester</v>
      </c>
      <c r="X45" s="174">
        <v>37</v>
      </c>
      <c r="Y45" s="173" t="str">
        <f>+CPPE!A37</f>
        <v>366 - Anaerobic Digester</v>
      </c>
      <c r="Z45" s="175">
        <f>IF(Y$9="","",IF(Y45=0,0,HLOOKUP(Y$9,CPPE!$A$1:$CY$175,X45,FALSE)))</f>
        <v>0</v>
      </c>
      <c r="AA45" s="176" t="str">
        <f>IF(Z45="","",IF(Z45=0,"",IF(LandUse!$N38=2,"",IF(Z45&gt;=$E$5,Y45,""))))</f>
        <v/>
      </c>
      <c r="AB45" s="174">
        <v>37</v>
      </c>
      <c r="AC45" s="177" t="str">
        <f>+CPPE!A37</f>
        <v>366 - Anaerobic Digester</v>
      </c>
      <c r="AD45" s="175">
        <f>IF(AC$9="","",IF(AC45=0,0,HLOOKUP(AC$9,CPPE!$A$1:$CY$175,AB45,FALSE)))</f>
        <v>0</v>
      </c>
      <c r="AE45" s="176" t="str">
        <f>IF(AD45="","",IF(AD45=0,"",IF(LandUse!$N38=2,"",IF(AD45&gt;=$E$5,AC45,""))))</f>
        <v/>
      </c>
      <c r="AF45" s="174">
        <v>37</v>
      </c>
      <c r="AG45" s="177" t="str">
        <f>+CPPE!A37</f>
        <v>366 - Anaerobic Digester</v>
      </c>
      <c r="AH45" s="175">
        <f>IF(AG$9="","",IF(AG45=0,0,HLOOKUP(AG$9,CPPE!$A$1:$CY$175,AF45,FALSE)))</f>
        <v>0</v>
      </c>
      <c r="AI45" s="176" t="str">
        <f>IF(AH45="","",IF(AH45=0,"",IF(LandUse!$N38=2,"",IF(AH45&gt;=$E$5,AG45,""))))</f>
        <v/>
      </c>
      <c r="AJ45" s="174">
        <v>37</v>
      </c>
      <c r="AK45" s="177" t="str">
        <f>+CPPE!A37</f>
        <v>366 - Anaerobic Digester</v>
      </c>
      <c r="AL45" s="175">
        <f>IF(AK$9="","",IF(AK45=0,0,HLOOKUP(AK$9,CPPE!$A$1:$CY$175,AJ45,FALSE)))</f>
        <v>0</v>
      </c>
      <c r="AM45" s="176" t="str">
        <f>IF(AL45="","",IF(AL45=0,"",IF(LandUse!$N38=2,"",IF(AL45&gt;=$E$5,AK45,""))))</f>
        <v/>
      </c>
      <c r="AN45" s="174">
        <v>37</v>
      </c>
      <c r="AO45" s="177" t="str">
        <f>+CPPE!A37</f>
        <v>366 - Anaerobic Digester</v>
      </c>
      <c r="AP45" s="175">
        <f>IF(AO$9="","",IF(AO45=0,0,HLOOKUP(AO$9,CPPE!$A$1:$CY$175,AN45,FALSE)))</f>
        <v>0</v>
      </c>
      <c r="AQ45" s="176" t="str">
        <f>IF(AP45="","",IF(AP45=0,"",IF(LandUse!$N38=2,"",IF(AP45&gt;=$E$5,AO45,""))))</f>
        <v/>
      </c>
      <c r="AR45" s="174">
        <v>37</v>
      </c>
      <c r="AS45" s="177" t="str">
        <f>+CPPE!A37</f>
        <v>366 - Anaerobic Digester</v>
      </c>
      <c r="AT45" s="175">
        <f>IF(AS$9="","",IF(AS45=0,0,HLOOKUP(AS$9,CPPE!$A$1:$CY$175,AR45,FALSE)))</f>
        <v>0</v>
      </c>
      <c r="AU45" s="176" t="str">
        <f>IF(AT45="","",IF(AT45=0,"",IF(LandUse!$N38=2,"",IF(AT45&gt;=$E$5,AS45,""))))</f>
        <v/>
      </c>
      <c r="AV45" s="174">
        <v>37</v>
      </c>
      <c r="AW45" s="177" t="str">
        <f>+CPPE!A37</f>
        <v>366 - Anaerobic Digester</v>
      </c>
      <c r="AX45" s="175">
        <f>IF(AW$9="","",IF(AW45=0,0,HLOOKUP(AW$9,CPPE!$A$1:$CY$175,AV45,FALSE)))</f>
        <v>0</v>
      </c>
      <c r="AY45" s="176" t="str">
        <f>IF(AX45="","",IF(AX45=0,"",IF(LandUse!$N38=2,"",IF(AX45&gt;=$E$5,AW45,""))))</f>
        <v/>
      </c>
      <c r="AZ45" s="174">
        <v>37</v>
      </c>
      <c r="BA45" s="177" t="str">
        <f>+CPPE!A37</f>
        <v>366 - Anaerobic Digester</v>
      </c>
      <c r="BB45" s="175">
        <f>IF(BA$9="","",IF(BA45=0,0,HLOOKUP(BA$9,CPPE!$A$1:$CY$175,AZ45,FALSE)))</f>
        <v>0</v>
      </c>
      <c r="BC45" s="176" t="str">
        <f>IF(BB45="","",IF(BB45=0,"",IF(LandUse!$N38=2,"",IF(BB45&gt;=$E$5,BA45,""))))</f>
        <v/>
      </c>
      <c r="BD45" s="174">
        <v>37</v>
      </c>
      <c r="BE45" s="177" t="str">
        <f>+CPPE!A37</f>
        <v>366 - Anaerobic Digester</v>
      </c>
      <c r="BF45" s="175">
        <f>IF(BE$9="","",IF(BE45=0,0,HLOOKUP(BE$9,CPPE!$A$1:$CY$175,BD45,FALSE)))</f>
        <v>2</v>
      </c>
      <c r="BG45" s="176" t="str">
        <f>IF(BF45="","",IF(BF45=0,"",IF(LandUse!$N38=2,"",IF(BF45&gt;=$E$5,BE45,""))))</f>
        <v/>
      </c>
      <c r="BH45" s="174">
        <v>37</v>
      </c>
      <c r="BI45" s="177" t="str">
        <f>+CPPE!A37</f>
        <v>366 - Anaerobic Digester</v>
      </c>
      <c r="BJ45" s="175">
        <f>IF(BI$9="","",IF(BI45=0,0,HLOOKUP(BI$9,CPPE!$A$1:$CY$175,BH45,FALSE)))</f>
        <v>0</v>
      </c>
      <c r="BK45" s="176" t="str">
        <f>IF(BJ45="","",IF(BJ45=0,"",IF(LandUse!$N38=2,"",IF(BJ45&gt;=$E$5,BI45,""))))</f>
        <v/>
      </c>
      <c r="BM45" s="99" t="str">
        <f t="shared" si="0"/>
        <v/>
      </c>
      <c r="BN45" s="99" t="str">
        <f t="shared" si="1"/>
        <v/>
      </c>
      <c r="BO45" s="99" t="str">
        <f t="shared" si="2"/>
        <v/>
      </c>
      <c r="BP45" s="99" t="str">
        <f t="shared" si="3"/>
        <v/>
      </c>
      <c r="BQ45" s="99" t="str">
        <f t="shared" si="4"/>
        <v/>
      </c>
      <c r="BR45" s="99" t="str">
        <f t="shared" si="5"/>
        <v/>
      </c>
      <c r="BS45" s="99" t="str">
        <f t="shared" si="6"/>
        <v/>
      </c>
      <c r="BT45" s="99" t="str">
        <f t="shared" si="7"/>
        <v/>
      </c>
      <c r="BU45" s="99" t="str">
        <f t="shared" si="8"/>
        <v/>
      </c>
      <c r="BV45" s="99" t="str">
        <f t="shared" si="9"/>
        <v/>
      </c>
      <c r="BX45"/>
    </row>
    <row r="46" spans="1:76" x14ac:dyDescent="0.2">
      <c r="B46" s="178"/>
      <c r="C46" s="179"/>
      <c r="D46" s="178"/>
      <c r="E46" s="180"/>
      <c r="F46" s="178"/>
      <c r="G46" s="181"/>
      <c r="H46" s="178"/>
      <c r="I46" s="180"/>
      <c r="J46" s="178"/>
      <c r="K46" s="180"/>
      <c r="L46" s="178"/>
      <c r="M46" s="180"/>
      <c r="N46" s="178"/>
      <c r="O46" s="180"/>
      <c r="P46" s="178"/>
      <c r="Q46" s="180"/>
      <c r="R46" s="178"/>
      <c r="S46" s="180"/>
      <c r="T46" s="178"/>
      <c r="U46" s="180"/>
      <c r="V46" s="151"/>
      <c r="W46" s="173" t="str">
        <f>+CPPE!A38</f>
        <v>367 - Roofs and Covers</v>
      </c>
      <c r="X46" s="174">
        <v>38</v>
      </c>
      <c r="Y46" s="173" t="str">
        <f>+CPPE!A38</f>
        <v>367 - Roofs and Covers</v>
      </c>
      <c r="Z46" s="175">
        <f>IF(Y$9="","",IF(Y46=0,0,HLOOKUP(Y$9,CPPE!$A$1:$CY$175,X46,FALSE)))</f>
        <v>0</v>
      </c>
      <c r="AA46" s="176" t="str">
        <f>IF(Z46="","",IF(Z46=0,"",IF(LandUse!$N39=2,"",IF(Z46&gt;=$E$5,Y46,""))))</f>
        <v/>
      </c>
      <c r="AB46" s="174">
        <v>38</v>
      </c>
      <c r="AC46" s="177" t="str">
        <f>+CPPE!A38</f>
        <v>367 - Roofs and Covers</v>
      </c>
      <c r="AD46" s="175">
        <f>IF(AC$9="","",IF(AC46=0,0,HLOOKUP(AC$9,CPPE!$A$1:$CY$175,AB46,FALSE)))</f>
        <v>0</v>
      </c>
      <c r="AE46" s="176" t="str">
        <f>IF(AD46="","",IF(AD46=0,"",IF(LandUse!$N39=2,"",IF(AD46&gt;=$E$5,AC46,""))))</f>
        <v/>
      </c>
      <c r="AF46" s="174">
        <v>38</v>
      </c>
      <c r="AG46" s="177" t="str">
        <f>+CPPE!A38</f>
        <v>367 - Roofs and Covers</v>
      </c>
      <c r="AH46" s="175">
        <f>IF(AG$9="","",IF(AG46=0,0,HLOOKUP(AG$9,CPPE!$A$1:$CY$175,AF46,FALSE)))</f>
        <v>0</v>
      </c>
      <c r="AI46" s="176" t="str">
        <f>IF(AH46="","",IF(AH46=0,"",IF(LandUse!$N39=2,"",IF(AH46&gt;=$E$5,AG46,""))))</f>
        <v/>
      </c>
      <c r="AJ46" s="174">
        <v>38</v>
      </c>
      <c r="AK46" s="177" t="str">
        <f>+CPPE!A38</f>
        <v>367 - Roofs and Covers</v>
      </c>
      <c r="AL46" s="175">
        <f>IF(AK$9="","",IF(AK46=0,0,HLOOKUP(AK$9,CPPE!$A$1:$CY$175,AJ46,FALSE)))</f>
        <v>0</v>
      </c>
      <c r="AM46" s="176" t="str">
        <f>IF(AL46="","",IF(AL46=0,"",IF(LandUse!$N39=2,"",IF(AL46&gt;=$E$5,AK46,""))))</f>
        <v/>
      </c>
      <c r="AN46" s="174">
        <v>38</v>
      </c>
      <c r="AO46" s="177" t="str">
        <f>+CPPE!A38</f>
        <v>367 - Roofs and Covers</v>
      </c>
      <c r="AP46" s="175">
        <f>IF(AO$9="","",IF(AO46=0,0,HLOOKUP(AO$9,CPPE!$A$1:$CY$175,AN46,FALSE)))</f>
        <v>0</v>
      </c>
      <c r="AQ46" s="176" t="str">
        <f>IF(AP46="","",IF(AP46=0,"",IF(LandUse!$N39=2,"",IF(AP46&gt;=$E$5,AO46,""))))</f>
        <v/>
      </c>
      <c r="AR46" s="174">
        <v>38</v>
      </c>
      <c r="AS46" s="177" t="str">
        <f>+CPPE!A38</f>
        <v>367 - Roofs and Covers</v>
      </c>
      <c r="AT46" s="175">
        <f>IF(AS$9="","",IF(AS46=0,0,HLOOKUP(AS$9,CPPE!$A$1:$CY$175,AR46,FALSE)))</f>
        <v>0</v>
      </c>
      <c r="AU46" s="176" t="str">
        <f>IF(AT46="","",IF(AT46=0,"",IF(LandUse!$N39=2,"",IF(AT46&gt;=$E$5,AS46,""))))</f>
        <v/>
      </c>
      <c r="AV46" s="174">
        <v>38</v>
      </c>
      <c r="AW46" s="177" t="str">
        <f>+CPPE!A38</f>
        <v>367 - Roofs and Covers</v>
      </c>
      <c r="AX46" s="175">
        <f>IF(AW$9="","",IF(AW46=0,0,HLOOKUP(AW$9,CPPE!$A$1:$CY$175,AV46,FALSE)))</f>
        <v>0</v>
      </c>
      <c r="AY46" s="176" t="str">
        <f>IF(AX46="","",IF(AX46=0,"",IF(LandUse!$N39=2,"",IF(AX46&gt;=$E$5,AW46,""))))</f>
        <v/>
      </c>
      <c r="AZ46" s="174">
        <v>38</v>
      </c>
      <c r="BA46" s="177" t="str">
        <f>+CPPE!A38</f>
        <v>367 - Roofs and Covers</v>
      </c>
      <c r="BB46" s="175">
        <f>IF(BA$9="","",IF(BA46=0,0,HLOOKUP(BA$9,CPPE!$A$1:$CY$175,AZ46,FALSE)))</f>
        <v>0</v>
      </c>
      <c r="BC46" s="176" t="str">
        <f>IF(BB46="","",IF(BB46=0,"",IF(LandUse!$N39=2,"",IF(BB46&gt;=$E$5,BA46,""))))</f>
        <v/>
      </c>
      <c r="BD46" s="174">
        <v>38</v>
      </c>
      <c r="BE46" s="177" t="str">
        <f>+CPPE!A38</f>
        <v>367 - Roofs and Covers</v>
      </c>
      <c r="BF46" s="175">
        <f>IF(BE$9="","",IF(BE46=0,0,HLOOKUP(BE$9,CPPE!$A$1:$CY$175,BD46,FALSE)))</f>
        <v>0</v>
      </c>
      <c r="BG46" s="176" t="str">
        <f>IF(BF46="","",IF(BF46=0,"",IF(LandUse!$N39=2,"",IF(BF46&gt;=$E$5,BE46,""))))</f>
        <v/>
      </c>
      <c r="BH46" s="174">
        <v>38</v>
      </c>
      <c r="BI46" s="177" t="str">
        <f>+CPPE!A38</f>
        <v>367 - Roofs and Covers</v>
      </c>
      <c r="BJ46" s="175">
        <f>IF(BI$9="","",IF(BI46=0,0,HLOOKUP(BI$9,CPPE!$A$1:$CY$175,BH46,FALSE)))</f>
        <v>0</v>
      </c>
      <c r="BK46" s="176" t="str">
        <f>IF(BJ46="","",IF(BJ46=0,"",IF(LandUse!$N39=2,"",IF(BJ46&gt;=$E$5,BI46,""))))</f>
        <v/>
      </c>
      <c r="BM46" s="99" t="str">
        <f t="shared" si="0"/>
        <v/>
      </c>
      <c r="BN46" s="99" t="str">
        <f t="shared" si="1"/>
        <v/>
      </c>
      <c r="BO46" s="99" t="str">
        <f t="shared" si="2"/>
        <v/>
      </c>
      <c r="BP46" s="99" t="str">
        <f t="shared" si="3"/>
        <v/>
      </c>
      <c r="BQ46" s="99" t="str">
        <f t="shared" si="4"/>
        <v/>
      </c>
      <c r="BR46" s="99" t="str">
        <f t="shared" si="5"/>
        <v/>
      </c>
      <c r="BS46" s="99" t="str">
        <f t="shared" si="6"/>
        <v/>
      </c>
      <c r="BT46" s="99" t="str">
        <f t="shared" si="7"/>
        <v/>
      </c>
      <c r="BU46" s="99" t="str">
        <f t="shared" si="8"/>
        <v/>
      </c>
      <c r="BV46" s="99" t="str">
        <f t="shared" si="9"/>
        <v/>
      </c>
      <c r="BX46"/>
    </row>
    <row r="47" spans="1:76" x14ac:dyDescent="0.2">
      <c r="B47" s="178"/>
      <c r="C47" s="179"/>
      <c r="D47" s="178"/>
      <c r="E47" s="180"/>
      <c r="F47" s="178"/>
      <c r="G47" s="181"/>
      <c r="H47" s="178"/>
      <c r="I47" s="180"/>
      <c r="J47" s="178"/>
      <c r="K47" s="180"/>
      <c r="L47" s="178"/>
      <c r="M47" s="180"/>
      <c r="N47" s="178"/>
      <c r="O47" s="180"/>
      <c r="P47" s="178"/>
      <c r="Q47" s="180"/>
      <c r="R47" s="178"/>
      <c r="S47" s="180"/>
      <c r="T47" s="178"/>
      <c r="U47" s="180"/>
      <c r="V47" s="151"/>
      <c r="W47" s="173" t="str">
        <f>+CPPE!A39</f>
        <v>368 - Emergency Animal Mortality Management</v>
      </c>
      <c r="X47" s="174">
        <v>39</v>
      </c>
      <c r="Y47" s="173" t="str">
        <f>+CPPE!A39</f>
        <v>368 - Emergency Animal Mortality Management</v>
      </c>
      <c r="Z47" s="175">
        <f>IF(Y$9="","",IF(Y47=0,0,HLOOKUP(Y$9,CPPE!$A$1:$CY$175,X47,FALSE)))</f>
        <v>0</v>
      </c>
      <c r="AA47" s="176" t="str">
        <f>IF(Z47="","",IF(Z47=0,"",IF(LandUse!$N40=2,"",IF(Z47&gt;=$E$5,Y47,""))))</f>
        <v/>
      </c>
      <c r="AB47" s="174">
        <v>39</v>
      </c>
      <c r="AC47" s="177" t="str">
        <f>+CPPE!A39</f>
        <v>368 - Emergency Animal Mortality Management</v>
      </c>
      <c r="AD47" s="175">
        <f>IF(AC$9="","",IF(AC47=0,0,HLOOKUP(AC$9,CPPE!$A$1:$CY$175,AB47,FALSE)))</f>
        <v>0</v>
      </c>
      <c r="AE47" s="176" t="str">
        <f>IF(AD47="","",IF(AD47=0,"",IF(LandUse!$N40=2,"",IF(AD47&gt;=$E$5,AC47,""))))</f>
        <v/>
      </c>
      <c r="AF47" s="174">
        <v>39</v>
      </c>
      <c r="AG47" s="177" t="str">
        <f>+CPPE!A39</f>
        <v>368 - Emergency Animal Mortality Management</v>
      </c>
      <c r="AH47" s="175">
        <f>IF(AG$9="","",IF(AG47=0,0,HLOOKUP(AG$9,CPPE!$A$1:$CY$175,AF47,FALSE)))</f>
        <v>0</v>
      </c>
      <c r="AI47" s="176" t="str">
        <f>IF(AH47="","",IF(AH47=0,"",IF(LandUse!$N40=2,"",IF(AH47&gt;=$E$5,AG47,""))))</f>
        <v/>
      </c>
      <c r="AJ47" s="174">
        <v>39</v>
      </c>
      <c r="AK47" s="177" t="str">
        <f>+CPPE!A39</f>
        <v>368 - Emergency Animal Mortality Management</v>
      </c>
      <c r="AL47" s="175">
        <f>IF(AK$9="","",IF(AK47=0,0,HLOOKUP(AK$9,CPPE!$A$1:$CY$175,AJ47,FALSE)))</f>
        <v>0</v>
      </c>
      <c r="AM47" s="176" t="str">
        <f>IF(AL47="","",IF(AL47=0,"",IF(LandUse!$N40=2,"",IF(AL47&gt;=$E$5,AK47,""))))</f>
        <v/>
      </c>
      <c r="AN47" s="174">
        <v>39</v>
      </c>
      <c r="AO47" s="177" t="str">
        <f>+CPPE!A39</f>
        <v>368 - Emergency Animal Mortality Management</v>
      </c>
      <c r="AP47" s="175">
        <f>IF(AO$9="","",IF(AO47=0,0,HLOOKUP(AO$9,CPPE!$A$1:$CY$175,AN47,FALSE)))</f>
        <v>0</v>
      </c>
      <c r="AQ47" s="176" t="str">
        <f>IF(AP47="","",IF(AP47=0,"",IF(LandUse!$N40=2,"",IF(AP47&gt;=$E$5,AO47,""))))</f>
        <v/>
      </c>
      <c r="AR47" s="174">
        <v>39</v>
      </c>
      <c r="AS47" s="177" t="str">
        <f>+CPPE!A39</f>
        <v>368 - Emergency Animal Mortality Management</v>
      </c>
      <c r="AT47" s="175">
        <f>IF(AS$9="","",IF(AS47=0,0,HLOOKUP(AS$9,CPPE!$A$1:$CY$175,AR47,FALSE)))</f>
        <v>0</v>
      </c>
      <c r="AU47" s="176" t="str">
        <f>IF(AT47="","",IF(AT47=0,"",IF(LandUse!$N40=2,"",IF(AT47&gt;=$E$5,AS47,""))))</f>
        <v/>
      </c>
      <c r="AV47" s="174">
        <v>39</v>
      </c>
      <c r="AW47" s="177" t="str">
        <f>+CPPE!A39</f>
        <v>368 - Emergency Animal Mortality Management</v>
      </c>
      <c r="AX47" s="175">
        <f>IF(AW$9="","",IF(AW47=0,0,HLOOKUP(AW$9,CPPE!$A$1:$CY$175,AV47,FALSE)))</f>
        <v>0</v>
      </c>
      <c r="AY47" s="176" t="str">
        <f>IF(AX47="","",IF(AX47=0,"",IF(LandUse!$N40=2,"",IF(AX47&gt;=$E$5,AW47,""))))</f>
        <v/>
      </c>
      <c r="AZ47" s="174">
        <v>39</v>
      </c>
      <c r="BA47" s="177" t="str">
        <f>+CPPE!A39</f>
        <v>368 - Emergency Animal Mortality Management</v>
      </c>
      <c r="BB47" s="175">
        <f>IF(BA$9="","",IF(BA47=0,0,HLOOKUP(BA$9,CPPE!$A$1:$CY$175,AZ47,FALSE)))</f>
        <v>0</v>
      </c>
      <c r="BC47" s="176" t="str">
        <f>IF(BB47="","",IF(BB47=0,"",IF(LandUse!$N40=2,"",IF(BB47&gt;=$E$5,BA47,""))))</f>
        <v/>
      </c>
      <c r="BD47" s="174">
        <v>39</v>
      </c>
      <c r="BE47" s="177" t="str">
        <f>+CPPE!A39</f>
        <v>368 - Emergency Animal Mortality Management</v>
      </c>
      <c r="BF47" s="175">
        <f>IF(BE$9="","",IF(BE47=0,0,HLOOKUP(BE$9,CPPE!$A$1:$CY$175,BD47,FALSE)))</f>
        <v>2</v>
      </c>
      <c r="BG47" s="176" t="str">
        <f>IF(BF47="","",IF(BF47=0,"",IF(LandUse!$N40=2,"",IF(BF47&gt;=$E$5,BE47,""))))</f>
        <v/>
      </c>
      <c r="BH47" s="174">
        <v>39</v>
      </c>
      <c r="BI47" s="177" t="str">
        <f>+CPPE!A39</f>
        <v>368 - Emergency Animal Mortality Management</v>
      </c>
      <c r="BJ47" s="175">
        <f>IF(BI$9="","",IF(BI47=0,0,HLOOKUP(BI$9,CPPE!$A$1:$CY$175,BH47,FALSE)))</f>
        <v>0</v>
      </c>
      <c r="BK47" s="176" t="str">
        <f>IF(BJ47="","",IF(BJ47=0,"",IF(LandUse!$N40=2,"",IF(BJ47&gt;=$E$5,BI47,""))))</f>
        <v/>
      </c>
      <c r="BM47" s="99" t="str">
        <f t="shared" si="0"/>
        <v/>
      </c>
      <c r="BN47" s="99" t="str">
        <f t="shared" si="1"/>
        <v/>
      </c>
      <c r="BO47" s="99" t="str">
        <f t="shared" si="2"/>
        <v/>
      </c>
      <c r="BP47" s="99" t="str">
        <f t="shared" si="3"/>
        <v/>
      </c>
      <c r="BQ47" s="99" t="str">
        <f t="shared" si="4"/>
        <v/>
      </c>
      <c r="BR47" s="99" t="str">
        <f t="shared" si="5"/>
        <v/>
      </c>
      <c r="BS47" s="99" t="str">
        <f t="shared" si="6"/>
        <v/>
      </c>
      <c r="BT47" s="99" t="str">
        <f t="shared" si="7"/>
        <v/>
      </c>
      <c r="BU47" s="99" t="str">
        <f t="shared" si="8"/>
        <v/>
      </c>
      <c r="BV47" s="99" t="str">
        <f t="shared" si="9"/>
        <v/>
      </c>
      <c r="BX47"/>
    </row>
    <row r="48" spans="1:76" x14ac:dyDescent="0.2">
      <c r="B48" s="178"/>
      <c r="C48" s="179"/>
      <c r="D48" s="178"/>
      <c r="E48" s="180"/>
      <c r="F48" s="178"/>
      <c r="G48" s="181"/>
      <c r="H48" s="178"/>
      <c r="I48" s="180"/>
      <c r="J48" s="178"/>
      <c r="K48" s="180"/>
      <c r="L48" s="178"/>
      <c r="M48" s="180"/>
      <c r="N48" s="178"/>
      <c r="O48" s="180"/>
      <c r="P48" s="178"/>
      <c r="Q48" s="180"/>
      <c r="R48" s="178"/>
      <c r="S48" s="180"/>
      <c r="T48" s="178"/>
      <c r="U48" s="180"/>
      <c r="V48" s="151"/>
      <c r="W48" s="173" t="str">
        <f>+CPPE!A40</f>
        <v>371 - Air Filtration and Scrubbing</v>
      </c>
      <c r="X48" s="174">
        <v>40</v>
      </c>
      <c r="Y48" s="173" t="str">
        <f>+CPPE!A40</f>
        <v>371 - Air Filtration and Scrubbing</v>
      </c>
      <c r="Z48" s="175">
        <f>IF(Y$9="","",IF(Y48=0,0,HLOOKUP(Y$9,CPPE!$A$1:$CY$175,X48,FALSE)))</f>
        <v>0</v>
      </c>
      <c r="AA48" s="176" t="str">
        <f>IF(Z48="","",IF(Z48=0,"",IF(LandUse!$N41=2,"",IF(Z48&gt;=$E$5,Y48,""))))</f>
        <v/>
      </c>
      <c r="AB48" s="174">
        <v>40</v>
      </c>
      <c r="AC48" s="177" t="str">
        <f>+CPPE!A40</f>
        <v>371 - Air Filtration and Scrubbing</v>
      </c>
      <c r="AD48" s="175">
        <f>IF(AC$9="","",IF(AC48=0,0,HLOOKUP(AC$9,CPPE!$A$1:$CY$175,AB48,FALSE)))</f>
        <v>0</v>
      </c>
      <c r="AE48" s="176" t="str">
        <f>IF(AD48="","",IF(AD48=0,"",IF(LandUse!$N41=2,"",IF(AD48&gt;=$E$5,AC48,""))))</f>
        <v/>
      </c>
      <c r="AF48" s="174">
        <v>40</v>
      </c>
      <c r="AG48" s="177" t="str">
        <f>+CPPE!A40</f>
        <v>371 - Air Filtration and Scrubbing</v>
      </c>
      <c r="AH48" s="175">
        <f>IF(AG$9="","",IF(AG48=0,0,HLOOKUP(AG$9,CPPE!$A$1:$CY$175,AF48,FALSE)))</f>
        <v>0</v>
      </c>
      <c r="AI48" s="176" t="str">
        <f>IF(AH48="","",IF(AH48=0,"",IF(LandUse!$N41=2,"",IF(AH48&gt;=$E$5,AG48,""))))</f>
        <v/>
      </c>
      <c r="AJ48" s="174">
        <v>40</v>
      </c>
      <c r="AK48" s="177" t="str">
        <f>+CPPE!A40</f>
        <v>371 - Air Filtration and Scrubbing</v>
      </c>
      <c r="AL48" s="175">
        <f>IF(AK$9="","",IF(AK48=0,0,HLOOKUP(AK$9,CPPE!$A$1:$CY$175,AJ48,FALSE)))</f>
        <v>0</v>
      </c>
      <c r="AM48" s="176" t="str">
        <f>IF(AL48="","",IF(AL48=0,"",IF(LandUse!$N41=2,"",IF(AL48&gt;=$E$5,AK48,""))))</f>
        <v/>
      </c>
      <c r="AN48" s="174">
        <v>40</v>
      </c>
      <c r="AO48" s="177" t="str">
        <f>+CPPE!A40</f>
        <v>371 - Air Filtration and Scrubbing</v>
      </c>
      <c r="AP48" s="175">
        <f>IF(AO$9="","",IF(AO48=0,0,HLOOKUP(AO$9,CPPE!$A$1:$CY$175,AN48,FALSE)))</f>
        <v>0</v>
      </c>
      <c r="AQ48" s="176" t="str">
        <f>IF(AP48="","",IF(AP48=0,"",IF(LandUse!$N41=2,"",IF(AP48&gt;=$E$5,AO48,""))))</f>
        <v/>
      </c>
      <c r="AR48" s="174">
        <v>40</v>
      </c>
      <c r="AS48" s="177" t="str">
        <f>+CPPE!A40</f>
        <v>371 - Air Filtration and Scrubbing</v>
      </c>
      <c r="AT48" s="175">
        <f>IF(AS$9="","",IF(AS48=0,0,HLOOKUP(AS$9,CPPE!$A$1:$CY$175,AR48,FALSE)))</f>
        <v>0</v>
      </c>
      <c r="AU48" s="176" t="str">
        <f>IF(AT48="","",IF(AT48=0,"",IF(LandUse!$N41=2,"",IF(AT48&gt;=$E$5,AS48,""))))</f>
        <v/>
      </c>
      <c r="AV48" s="174">
        <v>40</v>
      </c>
      <c r="AW48" s="177" t="str">
        <f>+CPPE!A40</f>
        <v>371 - Air Filtration and Scrubbing</v>
      </c>
      <c r="AX48" s="175">
        <f>IF(AW$9="","",IF(AW48=0,0,HLOOKUP(AW$9,CPPE!$A$1:$CY$175,AV48,FALSE)))</f>
        <v>0</v>
      </c>
      <c r="AY48" s="176" t="str">
        <f>IF(AX48="","",IF(AX48=0,"",IF(LandUse!$N41=2,"",IF(AX48&gt;=$E$5,AW48,""))))</f>
        <v/>
      </c>
      <c r="AZ48" s="174">
        <v>40</v>
      </c>
      <c r="BA48" s="177" t="str">
        <f>+CPPE!A40</f>
        <v>371 - Air Filtration and Scrubbing</v>
      </c>
      <c r="BB48" s="175">
        <f>IF(BA$9="","",IF(BA48=0,0,HLOOKUP(BA$9,CPPE!$A$1:$CY$175,AZ48,FALSE)))</f>
        <v>0</v>
      </c>
      <c r="BC48" s="176" t="str">
        <f>IF(BB48="","",IF(BB48=0,"",IF(LandUse!$N41=2,"",IF(BB48&gt;=$E$5,BA48,""))))</f>
        <v/>
      </c>
      <c r="BD48" s="174">
        <v>40</v>
      </c>
      <c r="BE48" s="177" t="str">
        <f>+CPPE!A40</f>
        <v>371 - Air Filtration and Scrubbing</v>
      </c>
      <c r="BF48" s="175">
        <f>IF(BE$9="","",IF(BE48=0,0,HLOOKUP(BE$9,CPPE!$A$1:$CY$175,BD48,FALSE)))</f>
        <v>0</v>
      </c>
      <c r="BG48" s="176" t="str">
        <f>IF(BF48="","",IF(BF48=0,"",IF(LandUse!$N41=2,"",IF(BF48&gt;=$E$5,BE48,""))))</f>
        <v/>
      </c>
      <c r="BH48" s="174">
        <v>40</v>
      </c>
      <c r="BI48" s="177" t="str">
        <f>+CPPE!A40</f>
        <v>371 - Air Filtration and Scrubbing</v>
      </c>
      <c r="BJ48" s="175">
        <f>IF(BI$9="","",IF(BI48=0,0,HLOOKUP(BI$9,CPPE!$A$1:$CY$175,BH48,FALSE)))</f>
        <v>0</v>
      </c>
      <c r="BK48" s="176" t="str">
        <f>IF(BJ48="","",IF(BJ48=0,"",IF(LandUse!$N41=2,"",IF(BJ48&gt;=$E$5,BI48,""))))</f>
        <v/>
      </c>
      <c r="BM48" s="99" t="str">
        <f t="shared" si="0"/>
        <v/>
      </c>
      <c r="BN48" s="99" t="str">
        <f t="shared" si="1"/>
        <v/>
      </c>
      <c r="BO48" s="99" t="str">
        <f t="shared" si="2"/>
        <v/>
      </c>
      <c r="BP48" s="99" t="str">
        <f t="shared" si="3"/>
        <v/>
      </c>
      <c r="BQ48" s="99" t="str">
        <f t="shared" si="4"/>
        <v/>
      </c>
      <c r="BR48" s="99" t="str">
        <f t="shared" si="5"/>
        <v/>
      </c>
      <c r="BS48" s="99" t="str">
        <f t="shared" si="6"/>
        <v/>
      </c>
      <c r="BT48" s="99" t="str">
        <f t="shared" si="7"/>
        <v/>
      </c>
      <c r="BU48" s="99" t="str">
        <f t="shared" si="8"/>
        <v/>
      </c>
      <c r="BV48" s="99" t="str">
        <f t="shared" si="9"/>
        <v/>
      </c>
      <c r="BX48"/>
    </row>
    <row r="49" spans="2:76" x14ac:dyDescent="0.2">
      <c r="B49" s="178"/>
      <c r="C49" s="179"/>
      <c r="D49" s="178"/>
      <c r="E49" s="180"/>
      <c r="F49" s="178"/>
      <c r="G49" s="181"/>
      <c r="H49" s="178"/>
      <c r="I49" s="180"/>
      <c r="J49" s="178"/>
      <c r="K49" s="180"/>
      <c r="L49" s="178"/>
      <c r="M49" s="180"/>
      <c r="N49" s="178"/>
      <c r="O49" s="180"/>
      <c r="P49" s="178"/>
      <c r="Q49" s="180"/>
      <c r="R49" s="178"/>
      <c r="S49" s="180"/>
      <c r="T49" s="178"/>
      <c r="U49" s="180"/>
      <c r="V49" s="151"/>
      <c r="W49" s="173" t="str">
        <f>+CPPE!A41</f>
        <v>372 - Combustion System Improvement</v>
      </c>
      <c r="X49" s="174">
        <v>41</v>
      </c>
      <c r="Y49" s="173" t="str">
        <f>+CPPE!A41</f>
        <v>372 - Combustion System Improvement</v>
      </c>
      <c r="Z49" s="175">
        <f>IF(Y$9="","",IF(Y49=0,0,HLOOKUP(Y$9,CPPE!$A$1:$CY$175,X49,FALSE)))</f>
        <v>0</v>
      </c>
      <c r="AA49" s="176" t="str">
        <f>IF(Z49="","",IF(Z49=0,"",IF(LandUse!$N42=2,"",IF(Z49&gt;=$E$5,Y49,""))))</f>
        <v/>
      </c>
      <c r="AB49" s="174">
        <v>41</v>
      </c>
      <c r="AC49" s="177" t="str">
        <f>+CPPE!A41</f>
        <v>372 - Combustion System Improvement</v>
      </c>
      <c r="AD49" s="175">
        <f>IF(AC$9="","",IF(AC49=0,0,HLOOKUP(AC$9,CPPE!$A$1:$CY$175,AB49,FALSE)))</f>
        <v>0</v>
      </c>
      <c r="AE49" s="176" t="str">
        <f>IF(AD49="","",IF(AD49=0,"",IF(LandUse!$N42=2,"",IF(AD49&gt;=$E$5,AC49,""))))</f>
        <v/>
      </c>
      <c r="AF49" s="174">
        <v>41</v>
      </c>
      <c r="AG49" s="177" t="str">
        <f>+CPPE!A41</f>
        <v>372 - Combustion System Improvement</v>
      </c>
      <c r="AH49" s="175">
        <f>IF(AG$9="","",IF(AG49=0,0,HLOOKUP(AG$9,CPPE!$A$1:$CY$175,AF49,FALSE)))</f>
        <v>0</v>
      </c>
      <c r="AI49" s="176" t="str">
        <f>IF(AH49="","",IF(AH49=0,"",IF(LandUse!$N42=2,"",IF(AH49&gt;=$E$5,AG49,""))))</f>
        <v/>
      </c>
      <c r="AJ49" s="174">
        <v>41</v>
      </c>
      <c r="AK49" s="177" t="str">
        <f>+CPPE!A41</f>
        <v>372 - Combustion System Improvement</v>
      </c>
      <c r="AL49" s="175">
        <f>IF(AK$9="","",IF(AK49=0,0,HLOOKUP(AK$9,CPPE!$A$1:$CY$175,AJ49,FALSE)))</f>
        <v>0</v>
      </c>
      <c r="AM49" s="176" t="str">
        <f>IF(AL49="","",IF(AL49=0,"",IF(LandUse!$N42=2,"",IF(AL49&gt;=$E$5,AK49,""))))</f>
        <v/>
      </c>
      <c r="AN49" s="174">
        <v>41</v>
      </c>
      <c r="AO49" s="177" t="str">
        <f>+CPPE!A41</f>
        <v>372 - Combustion System Improvement</v>
      </c>
      <c r="AP49" s="175">
        <f>IF(AO$9="","",IF(AO49=0,0,HLOOKUP(AO$9,CPPE!$A$1:$CY$175,AN49,FALSE)))</f>
        <v>0</v>
      </c>
      <c r="AQ49" s="176" t="str">
        <f>IF(AP49="","",IF(AP49=0,"",IF(LandUse!$N42=2,"",IF(AP49&gt;=$E$5,AO49,""))))</f>
        <v/>
      </c>
      <c r="AR49" s="174">
        <v>41</v>
      </c>
      <c r="AS49" s="177" t="str">
        <f>+CPPE!A41</f>
        <v>372 - Combustion System Improvement</v>
      </c>
      <c r="AT49" s="175">
        <f>IF(AS$9="","",IF(AS49=0,0,HLOOKUP(AS$9,CPPE!$A$1:$CY$175,AR49,FALSE)))</f>
        <v>0</v>
      </c>
      <c r="AU49" s="176" t="str">
        <f>IF(AT49="","",IF(AT49=0,"",IF(LandUse!$N42=2,"",IF(AT49&gt;=$E$5,AS49,""))))</f>
        <v/>
      </c>
      <c r="AV49" s="174">
        <v>41</v>
      </c>
      <c r="AW49" s="177" t="str">
        <f>+CPPE!A41</f>
        <v>372 - Combustion System Improvement</v>
      </c>
      <c r="AX49" s="175">
        <f>IF(AW$9="","",IF(AW49=0,0,HLOOKUP(AW$9,CPPE!$A$1:$CY$175,AV49,FALSE)))</f>
        <v>0</v>
      </c>
      <c r="AY49" s="176" t="str">
        <f>IF(AX49="","",IF(AX49=0,"",IF(LandUse!$N42=2,"",IF(AX49&gt;=$E$5,AW49,""))))</f>
        <v/>
      </c>
      <c r="AZ49" s="174">
        <v>41</v>
      </c>
      <c r="BA49" s="177" t="str">
        <f>+CPPE!A41</f>
        <v>372 - Combustion System Improvement</v>
      </c>
      <c r="BB49" s="175">
        <f>IF(BA$9="","",IF(BA49=0,0,HLOOKUP(BA$9,CPPE!$A$1:$CY$175,AZ49,FALSE)))</f>
        <v>0</v>
      </c>
      <c r="BC49" s="176" t="str">
        <f>IF(BB49="","",IF(BB49=0,"",IF(LandUse!$N42=2,"",IF(BB49&gt;=$E$5,BA49,""))))</f>
        <v/>
      </c>
      <c r="BD49" s="174">
        <v>41</v>
      </c>
      <c r="BE49" s="177" t="str">
        <f>+CPPE!A41</f>
        <v>372 - Combustion System Improvement</v>
      </c>
      <c r="BF49" s="175">
        <f>IF(BE$9="","",IF(BE49=0,0,HLOOKUP(BE$9,CPPE!$A$1:$CY$175,BD49,FALSE)))</f>
        <v>0</v>
      </c>
      <c r="BG49" s="176" t="str">
        <f>IF(BF49="","",IF(BF49=0,"",IF(LandUse!$N42=2,"",IF(BF49&gt;=$E$5,BE49,""))))</f>
        <v/>
      </c>
      <c r="BH49" s="174">
        <v>41</v>
      </c>
      <c r="BI49" s="177" t="str">
        <f>+CPPE!A41</f>
        <v>372 - Combustion System Improvement</v>
      </c>
      <c r="BJ49" s="175">
        <f>IF(BI$9="","",IF(BI49=0,0,HLOOKUP(BI$9,CPPE!$A$1:$CY$175,BH49,FALSE)))</f>
        <v>0</v>
      </c>
      <c r="BK49" s="176" t="str">
        <f>IF(BJ49="","",IF(BJ49=0,"",IF(LandUse!$N42=2,"",IF(BJ49&gt;=$E$5,BI49,""))))</f>
        <v/>
      </c>
      <c r="BM49" s="99" t="str">
        <f t="shared" si="0"/>
        <v/>
      </c>
      <c r="BN49" s="99" t="str">
        <f t="shared" si="1"/>
        <v/>
      </c>
      <c r="BO49" s="99" t="str">
        <f t="shared" si="2"/>
        <v/>
      </c>
      <c r="BP49" s="99" t="str">
        <f t="shared" si="3"/>
        <v/>
      </c>
      <c r="BQ49" s="99" t="str">
        <f t="shared" si="4"/>
        <v/>
      </c>
      <c r="BR49" s="99" t="str">
        <f t="shared" si="5"/>
        <v/>
      </c>
      <c r="BS49" s="99" t="str">
        <f t="shared" si="6"/>
        <v/>
      </c>
      <c r="BT49" s="99" t="str">
        <f t="shared" si="7"/>
        <v/>
      </c>
      <c r="BU49" s="99" t="str">
        <f t="shared" si="8"/>
        <v/>
      </c>
      <c r="BV49" s="99" t="str">
        <f t="shared" si="9"/>
        <v/>
      </c>
      <c r="BX49"/>
    </row>
    <row r="50" spans="2:76" x14ac:dyDescent="0.2">
      <c r="B50" s="178"/>
      <c r="C50" s="179"/>
      <c r="D50" s="178"/>
      <c r="E50" s="180"/>
      <c r="F50" s="178"/>
      <c r="G50" s="181"/>
      <c r="H50" s="178"/>
      <c r="I50" s="180"/>
      <c r="J50" s="178"/>
      <c r="K50" s="180"/>
      <c r="L50" s="178"/>
      <c r="M50" s="180"/>
      <c r="N50" s="178"/>
      <c r="O50" s="180"/>
      <c r="P50" s="178"/>
      <c r="Q50" s="180"/>
      <c r="R50" s="178"/>
      <c r="S50" s="180"/>
      <c r="T50" s="178"/>
      <c r="U50" s="180"/>
      <c r="V50" s="151"/>
      <c r="W50" s="173" t="str">
        <f>+CPPE!A42</f>
        <v>373 - Dust Control on Unpaved Roads and Surfaces</v>
      </c>
      <c r="X50" s="174">
        <v>42</v>
      </c>
      <c r="Y50" s="173" t="str">
        <f>+CPPE!A42</f>
        <v>373 - Dust Control on Unpaved Roads and Surfaces</v>
      </c>
      <c r="Z50" s="175">
        <f>IF(Y$9="","",IF(Y50=0,0,HLOOKUP(Y$9,CPPE!$A$1:$CY$175,X50,FALSE)))</f>
        <v>1</v>
      </c>
      <c r="AA50" s="176" t="str">
        <f>IF(Z50="","",IF(Z50=0,"",IF(LandUse!$N43=2,"",IF(Z50&gt;=$E$5,Y50,""))))</f>
        <v/>
      </c>
      <c r="AB50" s="174">
        <v>42</v>
      </c>
      <c r="AC50" s="177" t="str">
        <f>+CPPE!A42</f>
        <v>373 - Dust Control on Unpaved Roads and Surfaces</v>
      </c>
      <c r="AD50" s="175">
        <f>IF(AC$9="","",IF(AC50=0,0,HLOOKUP(AC$9,CPPE!$A$1:$CY$175,AB50,FALSE)))</f>
        <v>2</v>
      </c>
      <c r="AE50" s="176" t="str">
        <f>IF(AD50="","",IF(AD50=0,"",IF(LandUse!$N43=2,"",IF(AD50&gt;=$E$5,AC50,""))))</f>
        <v/>
      </c>
      <c r="AF50" s="174">
        <v>42</v>
      </c>
      <c r="AG50" s="177" t="str">
        <f>+CPPE!A42</f>
        <v>373 - Dust Control on Unpaved Roads and Surfaces</v>
      </c>
      <c r="AH50" s="175">
        <f>IF(AG$9="","",IF(AG50=0,0,HLOOKUP(AG$9,CPPE!$A$1:$CY$175,AF50,FALSE)))</f>
        <v>0</v>
      </c>
      <c r="AI50" s="176" t="str">
        <f>IF(AH50="","",IF(AH50=0,"",IF(LandUse!$N43=2,"",IF(AH50&gt;=$E$5,AG50,""))))</f>
        <v/>
      </c>
      <c r="AJ50" s="174">
        <v>42</v>
      </c>
      <c r="AK50" s="177" t="str">
        <f>+CPPE!A42</f>
        <v>373 - Dust Control on Unpaved Roads and Surfaces</v>
      </c>
      <c r="AL50" s="175">
        <f>IF(AK$9="","",IF(AK50=0,0,HLOOKUP(AK$9,CPPE!$A$1:$CY$175,AJ50,FALSE)))</f>
        <v>0</v>
      </c>
      <c r="AM50" s="176" t="str">
        <f>IF(AL50="","",IF(AL50=0,"",IF(LandUse!$N43=2,"",IF(AL50&gt;=$E$5,AK50,""))))</f>
        <v/>
      </c>
      <c r="AN50" s="174">
        <v>42</v>
      </c>
      <c r="AO50" s="177" t="str">
        <f>+CPPE!A42</f>
        <v>373 - Dust Control on Unpaved Roads and Surfaces</v>
      </c>
      <c r="AP50" s="175">
        <f>IF(AO$9="","",IF(AO50=0,0,HLOOKUP(AO$9,CPPE!$A$1:$CY$175,AN50,FALSE)))</f>
        <v>0</v>
      </c>
      <c r="AQ50" s="176" t="str">
        <f>IF(AP50="","",IF(AP50=0,"",IF(LandUse!$N43=2,"",IF(AP50&gt;=$E$5,AO50,""))))</f>
        <v/>
      </c>
      <c r="AR50" s="174">
        <v>42</v>
      </c>
      <c r="AS50" s="177" t="str">
        <f>+CPPE!A42</f>
        <v>373 - Dust Control on Unpaved Roads and Surfaces</v>
      </c>
      <c r="AT50" s="175">
        <f>IF(AS$9="","",IF(AS50=0,0,HLOOKUP(AS$9,CPPE!$A$1:$CY$175,AR50,FALSE)))</f>
        <v>0</v>
      </c>
      <c r="AU50" s="176" t="str">
        <f>IF(AT50="","",IF(AT50=0,"",IF(LandUse!$N43=2,"",IF(AT50&gt;=$E$5,AS50,""))))</f>
        <v/>
      </c>
      <c r="AV50" s="174">
        <v>42</v>
      </c>
      <c r="AW50" s="177" t="str">
        <f>+CPPE!A42</f>
        <v>373 - Dust Control on Unpaved Roads and Surfaces</v>
      </c>
      <c r="AX50" s="175">
        <f>IF(AW$9="","",IF(AW50=0,0,HLOOKUP(AW$9,CPPE!$A$1:$CY$175,AV50,FALSE)))</f>
        <v>0</v>
      </c>
      <c r="AY50" s="176" t="str">
        <f>IF(AX50="","",IF(AX50=0,"",IF(LandUse!$N43=2,"",IF(AX50&gt;=$E$5,AW50,""))))</f>
        <v/>
      </c>
      <c r="AZ50" s="174">
        <v>42</v>
      </c>
      <c r="BA50" s="177" t="str">
        <f>+CPPE!A42</f>
        <v>373 - Dust Control on Unpaved Roads and Surfaces</v>
      </c>
      <c r="BB50" s="175">
        <f>IF(BA$9="","",IF(BA50=0,0,HLOOKUP(BA$9,CPPE!$A$1:$CY$175,AZ50,FALSE)))</f>
        <v>0</v>
      </c>
      <c r="BC50" s="176" t="str">
        <f>IF(BB50="","",IF(BB50=0,"",IF(LandUse!$N43=2,"",IF(BB50&gt;=$E$5,BA50,""))))</f>
        <v/>
      </c>
      <c r="BD50" s="174">
        <v>42</v>
      </c>
      <c r="BE50" s="177" t="str">
        <f>+CPPE!A42</f>
        <v>373 - Dust Control on Unpaved Roads and Surfaces</v>
      </c>
      <c r="BF50" s="175">
        <f>IF(BE$9="","",IF(BE50=0,0,HLOOKUP(BE$9,CPPE!$A$1:$CY$175,BD50,FALSE)))</f>
        <v>-1</v>
      </c>
      <c r="BG50" s="176" t="str">
        <f>IF(BF50="","",IF(BF50=0,"",IF(LandUse!$N43=2,"",IF(BF50&gt;=$E$5,BE50,""))))</f>
        <v/>
      </c>
      <c r="BH50" s="174">
        <v>42</v>
      </c>
      <c r="BI50" s="177" t="str">
        <f>+CPPE!A42</f>
        <v>373 - Dust Control on Unpaved Roads and Surfaces</v>
      </c>
      <c r="BJ50" s="175">
        <f>IF(BI$9="","",IF(BI50=0,0,HLOOKUP(BI$9,CPPE!$A$1:$CY$175,BH50,FALSE)))</f>
        <v>0</v>
      </c>
      <c r="BK50" s="176" t="str">
        <f>IF(BJ50="","",IF(BJ50=0,"",IF(LandUse!$N43=2,"",IF(BJ50&gt;=$E$5,BI50,""))))</f>
        <v/>
      </c>
      <c r="BM50" s="99" t="str">
        <f t="shared" si="0"/>
        <v/>
      </c>
      <c r="BN50" s="99" t="str">
        <f t="shared" si="1"/>
        <v/>
      </c>
      <c r="BO50" s="99" t="str">
        <f t="shared" si="2"/>
        <v/>
      </c>
      <c r="BP50" s="99" t="str">
        <f t="shared" si="3"/>
        <v/>
      </c>
      <c r="BQ50" s="99" t="str">
        <f t="shared" si="4"/>
        <v/>
      </c>
      <c r="BR50" s="99" t="str">
        <f t="shared" si="5"/>
        <v/>
      </c>
      <c r="BS50" s="99" t="str">
        <f t="shared" si="6"/>
        <v/>
      </c>
      <c r="BT50" s="99" t="str">
        <f t="shared" si="7"/>
        <v/>
      </c>
      <c r="BU50" s="99" t="str">
        <f t="shared" si="8"/>
        <v/>
      </c>
      <c r="BV50" s="99" t="str">
        <f t="shared" si="9"/>
        <v/>
      </c>
      <c r="BX50"/>
    </row>
    <row r="51" spans="2:76" x14ac:dyDescent="0.2">
      <c r="B51" s="178"/>
      <c r="C51" s="179"/>
      <c r="D51" s="178"/>
      <c r="E51" s="180"/>
      <c r="F51" s="178"/>
      <c r="G51" s="181"/>
      <c r="H51" s="178"/>
      <c r="I51" s="180"/>
      <c r="J51" s="178"/>
      <c r="K51" s="180"/>
      <c r="L51" s="178"/>
      <c r="M51" s="180"/>
      <c r="N51" s="178"/>
      <c r="O51" s="180"/>
      <c r="P51" s="178"/>
      <c r="Q51" s="180"/>
      <c r="R51" s="178"/>
      <c r="S51" s="180"/>
      <c r="T51" s="178"/>
      <c r="U51" s="180"/>
      <c r="V51" s="151"/>
      <c r="W51" s="173" t="str">
        <f>+CPPE!A43</f>
        <v>374 - Energy Efficient Agricultural Operation</v>
      </c>
      <c r="X51" s="174">
        <v>43</v>
      </c>
      <c r="Y51" s="173" t="str">
        <f>+CPPE!A43</f>
        <v>374 - Energy Efficient Agricultural Operation</v>
      </c>
      <c r="Z51" s="175">
        <f>IF(Y$9="","",IF(Y51=0,0,HLOOKUP(Y$9,CPPE!$A$1:$CY$175,X51,FALSE)))</f>
        <v>0</v>
      </c>
      <c r="AA51" s="176" t="str">
        <f>IF(Z51="","",IF(Z51=0,"",IF(LandUse!$N44=2,"",IF(Z51&gt;=$E$5,Y51,""))))</f>
        <v/>
      </c>
      <c r="AB51" s="174">
        <v>43</v>
      </c>
      <c r="AC51" s="177" t="str">
        <f>+CPPE!A43</f>
        <v>374 - Energy Efficient Agricultural Operation</v>
      </c>
      <c r="AD51" s="175">
        <f>IF(AC$9="","",IF(AC51=0,0,HLOOKUP(AC$9,CPPE!$A$1:$CY$175,AB51,FALSE)))</f>
        <v>0</v>
      </c>
      <c r="AE51" s="176" t="str">
        <f>IF(AD51="","",IF(AD51=0,"",IF(LandUse!$N44=2,"",IF(AD51&gt;=$E$5,AC51,""))))</f>
        <v/>
      </c>
      <c r="AF51" s="174">
        <v>43</v>
      </c>
      <c r="AG51" s="177" t="str">
        <f>+CPPE!A43</f>
        <v>374 - Energy Efficient Agricultural Operation</v>
      </c>
      <c r="AH51" s="175">
        <f>IF(AG$9="","",IF(AG51=0,0,HLOOKUP(AG$9,CPPE!$A$1:$CY$175,AF51,FALSE)))</f>
        <v>0</v>
      </c>
      <c r="AI51" s="176" t="str">
        <f>IF(AH51="","",IF(AH51=0,"",IF(LandUse!$N44=2,"",IF(AH51&gt;=$E$5,AG51,""))))</f>
        <v/>
      </c>
      <c r="AJ51" s="174">
        <v>43</v>
      </c>
      <c r="AK51" s="177" t="str">
        <f>+CPPE!A43</f>
        <v>374 - Energy Efficient Agricultural Operation</v>
      </c>
      <c r="AL51" s="175">
        <f>IF(AK$9="","",IF(AK51=0,0,HLOOKUP(AK$9,CPPE!$A$1:$CY$175,AJ51,FALSE)))</f>
        <v>0</v>
      </c>
      <c r="AM51" s="176" t="str">
        <f>IF(AL51="","",IF(AL51=0,"",IF(LandUse!$N44=2,"",IF(AL51&gt;=$E$5,AK51,""))))</f>
        <v/>
      </c>
      <c r="AN51" s="174">
        <v>43</v>
      </c>
      <c r="AO51" s="177" t="str">
        <f>+CPPE!A43</f>
        <v>374 - Energy Efficient Agricultural Operation</v>
      </c>
      <c r="AP51" s="175">
        <f>IF(AO$9="","",IF(AO51=0,0,HLOOKUP(AO$9,CPPE!$A$1:$CY$175,AN51,FALSE)))</f>
        <v>0</v>
      </c>
      <c r="AQ51" s="176" t="str">
        <f>IF(AP51="","",IF(AP51=0,"",IF(LandUse!$N44=2,"",IF(AP51&gt;=$E$5,AO51,""))))</f>
        <v/>
      </c>
      <c r="AR51" s="174">
        <v>43</v>
      </c>
      <c r="AS51" s="177" t="str">
        <f>+CPPE!A43</f>
        <v>374 - Energy Efficient Agricultural Operation</v>
      </c>
      <c r="AT51" s="175">
        <f>IF(AS$9="","",IF(AS51=0,0,HLOOKUP(AS$9,CPPE!$A$1:$CY$175,AR51,FALSE)))</f>
        <v>0</v>
      </c>
      <c r="AU51" s="176" t="str">
        <f>IF(AT51="","",IF(AT51=0,"",IF(LandUse!$N44=2,"",IF(AT51&gt;=$E$5,AS51,""))))</f>
        <v/>
      </c>
      <c r="AV51" s="174">
        <v>43</v>
      </c>
      <c r="AW51" s="177" t="str">
        <f>+CPPE!A43</f>
        <v>374 - Energy Efficient Agricultural Operation</v>
      </c>
      <c r="AX51" s="175">
        <f>IF(AW$9="","",IF(AW51=0,0,HLOOKUP(AW$9,CPPE!$A$1:$CY$175,AV51,FALSE)))</f>
        <v>0</v>
      </c>
      <c r="AY51" s="176" t="str">
        <f>IF(AX51="","",IF(AX51=0,"",IF(LandUse!$N44=2,"",IF(AX51&gt;=$E$5,AW51,""))))</f>
        <v/>
      </c>
      <c r="AZ51" s="174">
        <v>43</v>
      </c>
      <c r="BA51" s="177" t="str">
        <f>+CPPE!A43</f>
        <v>374 - Energy Efficient Agricultural Operation</v>
      </c>
      <c r="BB51" s="175">
        <f>IF(BA$9="","",IF(BA51=0,0,HLOOKUP(BA$9,CPPE!$A$1:$CY$175,AZ51,FALSE)))</f>
        <v>0</v>
      </c>
      <c r="BC51" s="176" t="str">
        <f>IF(BB51="","",IF(BB51=0,"",IF(LandUse!$N44=2,"",IF(BB51&gt;=$E$5,BA51,""))))</f>
        <v/>
      </c>
      <c r="BD51" s="174">
        <v>43</v>
      </c>
      <c r="BE51" s="177" t="str">
        <f>+CPPE!A43</f>
        <v>374 - Energy Efficient Agricultural Operation</v>
      </c>
      <c r="BF51" s="175">
        <f>IF(BE$9="","",IF(BE51=0,0,HLOOKUP(BE$9,CPPE!$A$1:$CY$175,BD51,FALSE)))</f>
        <v>0</v>
      </c>
      <c r="BG51" s="176" t="str">
        <f>IF(BF51="","",IF(BF51=0,"",IF(LandUse!$N44=2,"",IF(BF51&gt;=$E$5,BE51,""))))</f>
        <v/>
      </c>
      <c r="BH51" s="174">
        <v>43</v>
      </c>
      <c r="BI51" s="177" t="str">
        <f>+CPPE!A43</f>
        <v>374 - Energy Efficient Agricultural Operation</v>
      </c>
      <c r="BJ51" s="175">
        <f>IF(BI$9="","",IF(BI51=0,0,HLOOKUP(BI$9,CPPE!$A$1:$CY$175,BH51,FALSE)))</f>
        <v>0</v>
      </c>
      <c r="BK51" s="176" t="str">
        <f>IF(BJ51="","",IF(BJ51=0,"",IF(LandUse!$N44=2,"",IF(BJ51&gt;=$E$5,BI51,""))))</f>
        <v/>
      </c>
      <c r="BM51" s="99" t="str">
        <f t="shared" si="0"/>
        <v/>
      </c>
      <c r="BN51" s="99" t="str">
        <f t="shared" si="1"/>
        <v/>
      </c>
      <c r="BO51" s="99" t="str">
        <f t="shared" si="2"/>
        <v/>
      </c>
      <c r="BP51" s="99" t="str">
        <f t="shared" si="3"/>
        <v/>
      </c>
      <c r="BQ51" s="99" t="str">
        <f t="shared" si="4"/>
        <v/>
      </c>
      <c r="BR51" s="99" t="str">
        <f t="shared" si="5"/>
        <v/>
      </c>
      <c r="BS51" s="99" t="str">
        <f t="shared" si="6"/>
        <v/>
      </c>
      <c r="BT51" s="99" t="str">
        <f t="shared" si="7"/>
        <v/>
      </c>
      <c r="BU51" s="99" t="str">
        <f t="shared" si="8"/>
        <v/>
      </c>
      <c r="BV51" s="99" t="str">
        <f t="shared" si="9"/>
        <v/>
      </c>
      <c r="BX51"/>
    </row>
    <row r="52" spans="2:76" x14ac:dyDescent="0.2">
      <c r="B52" s="178"/>
      <c r="C52" s="179"/>
      <c r="D52" s="178"/>
      <c r="E52" s="180"/>
      <c r="F52" s="178"/>
      <c r="G52" s="181"/>
      <c r="H52" s="178"/>
      <c r="I52" s="180"/>
      <c r="J52" s="178"/>
      <c r="K52" s="180"/>
      <c r="L52" s="178"/>
      <c r="M52" s="180"/>
      <c r="N52" s="178"/>
      <c r="O52" s="180"/>
      <c r="P52" s="178"/>
      <c r="Q52" s="180"/>
      <c r="R52" s="178"/>
      <c r="S52" s="180"/>
      <c r="T52" s="178"/>
      <c r="U52" s="180"/>
      <c r="V52" s="151"/>
      <c r="W52" s="173" t="str">
        <f>+CPPE!A44</f>
        <v>375 - Dust Management for Pen Surfaces</v>
      </c>
      <c r="X52" s="174">
        <v>44</v>
      </c>
      <c r="Y52" s="173" t="str">
        <f>+CPPE!A44</f>
        <v>375 - Dust Management for Pen Surfaces</v>
      </c>
      <c r="Z52" s="175">
        <f>IF(Y$9="","",IF(Y52=0,0,HLOOKUP(Y$9,CPPE!$A$1:$CY$175,X52,FALSE)))</f>
        <v>0</v>
      </c>
      <c r="AA52" s="176" t="str">
        <f>IF(Z52="","",IF(Z52=0,"",IF(LandUse!$N45=2,"",IF(Z52&gt;=$E$5,Y52,""))))</f>
        <v/>
      </c>
      <c r="AB52" s="174">
        <v>44</v>
      </c>
      <c r="AC52" s="177" t="str">
        <f>+CPPE!A44</f>
        <v>375 - Dust Management for Pen Surfaces</v>
      </c>
      <c r="AD52" s="175">
        <f>IF(AC$9="","",IF(AC52=0,0,HLOOKUP(AC$9,CPPE!$A$1:$CY$175,AB52,FALSE)))</f>
        <v>2</v>
      </c>
      <c r="AE52" s="176" t="str">
        <f>IF(AD52="","",IF(AD52=0,"",IF(LandUse!$N45=2,"",IF(AD52&gt;=$E$5,AC52,""))))</f>
        <v/>
      </c>
      <c r="AF52" s="174">
        <v>44</v>
      </c>
      <c r="AG52" s="177" t="str">
        <f>+CPPE!A44</f>
        <v>375 - Dust Management for Pen Surfaces</v>
      </c>
      <c r="AH52" s="175">
        <f>IF(AG$9="","",IF(AG52=0,0,HLOOKUP(AG$9,CPPE!$A$1:$CY$175,AF52,FALSE)))</f>
        <v>0</v>
      </c>
      <c r="AI52" s="176" t="str">
        <f>IF(AH52="","",IF(AH52=0,"",IF(LandUse!$N45=2,"",IF(AH52&gt;=$E$5,AG52,""))))</f>
        <v/>
      </c>
      <c r="AJ52" s="174">
        <v>44</v>
      </c>
      <c r="AK52" s="177" t="str">
        <f>+CPPE!A44</f>
        <v>375 - Dust Management for Pen Surfaces</v>
      </c>
      <c r="AL52" s="175">
        <f>IF(AK$9="","",IF(AK52=0,0,HLOOKUP(AK$9,CPPE!$A$1:$CY$175,AJ52,FALSE)))</f>
        <v>0</v>
      </c>
      <c r="AM52" s="176" t="str">
        <f>IF(AL52="","",IF(AL52=0,"",IF(LandUse!$N45=2,"",IF(AL52&gt;=$E$5,AK52,""))))</f>
        <v/>
      </c>
      <c r="AN52" s="174">
        <v>44</v>
      </c>
      <c r="AO52" s="177" t="str">
        <f>+CPPE!A44</f>
        <v>375 - Dust Management for Pen Surfaces</v>
      </c>
      <c r="AP52" s="175">
        <f>IF(AO$9="","",IF(AO52=0,0,HLOOKUP(AO$9,CPPE!$A$1:$CY$175,AN52,FALSE)))</f>
        <v>0</v>
      </c>
      <c r="AQ52" s="176" t="str">
        <f>IF(AP52="","",IF(AP52=0,"",IF(LandUse!$N45=2,"",IF(AP52&gt;=$E$5,AO52,""))))</f>
        <v/>
      </c>
      <c r="AR52" s="174">
        <v>44</v>
      </c>
      <c r="AS52" s="177" t="str">
        <f>+CPPE!A44</f>
        <v>375 - Dust Management for Pen Surfaces</v>
      </c>
      <c r="AT52" s="175">
        <f>IF(AS$9="","",IF(AS52=0,0,HLOOKUP(AS$9,CPPE!$A$1:$CY$175,AR52,FALSE)))</f>
        <v>0</v>
      </c>
      <c r="AU52" s="176" t="str">
        <f>IF(AT52="","",IF(AT52=0,"",IF(LandUse!$N45=2,"",IF(AT52&gt;=$E$5,AS52,""))))</f>
        <v/>
      </c>
      <c r="AV52" s="174">
        <v>44</v>
      </c>
      <c r="AW52" s="177" t="str">
        <f>+CPPE!A44</f>
        <v>375 - Dust Management for Pen Surfaces</v>
      </c>
      <c r="AX52" s="175">
        <f>IF(AW$9="","",IF(AW52=0,0,HLOOKUP(AW$9,CPPE!$A$1:$CY$175,AV52,FALSE)))</f>
        <v>0</v>
      </c>
      <c r="AY52" s="176" t="str">
        <f>IF(AX52="","",IF(AX52=0,"",IF(LandUse!$N45=2,"",IF(AX52&gt;=$E$5,AW52,""))))</f>
        <v/>
      </c>
      <c r="AZ52" s="174">
        <v>44</v>
      </c>
      <c r="BA52" s="177" t="str">
        <f>+CPPE!A44</f>
        <v>375 - Dust Management for Pen Surfaces</v>
      </c>
      <c r="BB52" s="175">
        <f>IF(BA$9="","",IF(BA52=0,0,HLOOKUP(BA$9,CPPE!$A$1:$CY$175,AZ52,FALSE)))</f>
        <v>0</v>
      </c>
      <c r="BC52" s="176" t="str">
        <f>IF(BB52="","",IF(BB52=0,"",IF(LandUse!$N45=2,"",IF(BB52&gt;=$E$5,BA52,""))))</f>
        <v/>
      </c>
      <c r="BD52" s="174">
        <v>44</v>
      </c>
      <c r="BE52" s="177" t="str">
        <f>+CPPE!A44</f>
        <v>375 - Dust Management for Pen Surfaces</v>
      </c>
      <c r="BF52" s="175">
        <f>IF(BE$9="","",IF(BE52=0,0,HLOOKUP(BE$9,CPPE!$A$1:$CY$175,BD52,FALSE)))</f>
        <v>1</v>
      </c>
      <c r="BG52" s="176" t="str">
        <f>IF(BF52="","",IF(BF52=0,"",IF(LandUse!$N45=2,"",IF(BF52&gt;=$E$5,BE52,""))))</f>
        <v/>
      </c>
      <c r="BH52" s="174">
        <v>44</v>
      </c>
      <c r="BI52" s="177" t="str">
        <f>+CPPE!A44</f>
        <v>375 - Dust Management for Pen Surfaces</v>
      </c>
      <c r="BJ52" s="175">
        <f>IF(BI$9="","",IF(BI52=0,0,HLOOKUP(BI$9,CPPE!$A$1:$CY$175,BH52,FALSE)))</f>
        <v>0</v>
      </c>
      <c r="BK52" s="176" t="str">
        <f>IF(BJ52="","",IF(BJ52=0,"",IF(LandUse!$N45=2,"",IF(BJ52&gt;=$E$5,BI52,""))))</f>
        <v/>
      </c>
      <c r="BM52" s="99" t="str">
        <f t="shared" si="0"/>
        <v/>
      </c>
      <c r="BN52" s="99" t="str">
        <f t="shared" si="1"/>
        <v/>
      </c>
      <c r="BO52" s="99" t="str">
        <f t="shared" si="2"/>
        <v/>
      </c>
      <c r="BP52" s="99" t="str">
        <f t="shared" si="3"/>
        <v/>
      </c>
      <c r="BQ52" s="99" t="str">
        <f t="shared" si="4"/>
        <v/>
      </c>
      <c r="BR52" s="99" t="str">
        <f t="shared" si="5"/>
        <v/>
      </c>
      <c r="BS52" s="99" t="str">
        <f t="shared" si="6"/>
        <v/>
      </c>
      <c r="BT52" s="99" t="str">
        <f t="shared" si="7"/>
        <v/>
      </c>
      <c r="BU52" s="99" t="str">
        <f t="shared" si="8"/>
        <v/>
      </c>
      <c r="BV52" s="99" t="str">
        <f t="shared" si="9"/>
        <v/>
      </c>
      <c r="BX52"/>
    </row>
    <row r="53" spans="2:76" x14ac:dyDescent="0.2">
      <c r="B53" s="178"/>
      <c r="C53" s="179"/>
      <c r="D53" s="178"/>
      <c r="E53" s="180"/>
      <c r="F53" s="178"/>
      <c r="G53" s="181"/>
      <c r="H53" s="178"/>
      <c r="I53" s="180"/>
      <c r="J53" s="178"/>
      <c r="K53" s="180"/>
      <c r="L53" s="178"/>
      <c r="M53" s="180"/>
      <c r="N53" s="178"/>
      <c r="O53" s="180"/>
      <c r="P53" s="178"/>
      <c r="Q53" s="180"/>
      <c r="R53" s="178"/>
      <c r="S53" s="180"/>
      <c r="T53" s="178"/>
      <c r="U53" s="180"/>
      <c r="V53" s="151"/>
      <c r="W53" s="173" t="str">
        <f>+CPPE!A45</f>
        <v>376 - Field Operations Emissions Reduction</v>
      </c>
      <c r="X53" s="174">
        <v>45</v>
      </c>
      <c r="Y53" s="173" t="str">
        <f>+CPPE!A45</f>
        <v>376 - Field Operations Emissions Reduction</v>
      </c>
      <c r="Z53" s="175">
        <f>IF(Y$9="","",IF(Y53=0,0,HLOOKUP(Y$9,CPPE!$A$1:$CY$175,X53,FALSE)))</f>
        <v>1</v>
      </c>
      <c r="AA53" s="176" t="str">
        <f>IF(Z53="","",IF(Z53=0,"",IF(LandUse!$N46=2,"",IF(Z53&gt;=$E$5,Y53,""))))</f>
        <v/>
      </c>
      <c r="AB53" s="174">
        <v>45</v>
      </c>
      <c r="AC53" s="177" t="str">
        <f>+CPPE!A45</f>
        <v>376 - Field Operations Emissions Reduction</v>
      </c>
      <c r="AD53" s="175">
        <f>IF(AC$9="","",IF(AC53=0,0,HLOOKUP(AC$9,CPPE!$A$1:$CY$175,AB53,FALSE)))</f>
        <v>3</v>
      </c>
      <c r="AE53" s="176" t="str">
        <f>IF(AD53="","",IF(AD53=0,"",IF(LandUse!$N46=2,"",IF(AD53&gt;=$E$5,AC53,""))))</f>
        <v/>
      </c>
      <c r="AF53" s="174">
        <v>45</v>
      </c>
      <c r="AG53" s="177" t="str">
        <f>+CPPE!A45</f>
        <v>376 - Field Operations Emissions Reduction</v>
      </c>
      <c r="AH53" s="175">
        <f>IF(AG$9="","",IF(AG53=0,0,HLOOKUP(AG$9,CPPE!$A$1:$CY$175,AF53,FALSE)))</f>
        <v>0</v>
      </c>
      <c r="AI53" s="176" t="str">
        <f>IF(AH53="","",IF(AH53=0,"",IF(LandUse!$N46=2,"",IF(AH53&gt;=$E$5,AG53,""))))</f>
        <v/>
      </c>
      <c r="AJ53" s="174">
        <v>45</v>
      </c>
      <c r="AK53" s="177" t="str">
        <f>+CPPE!A45</f>
        <v>376 - Field Operations Emissions Reduction</v>
      </c>
      <c r="AL53" s="175">
        <f>IF(AK$9="","",IF(AK53=0,0,HLOOKUP(AK$9,CPPE!$A$1:$CY$175,AJ53,FALSE)))</f>
        <v>0</v>
      </c>
      <c r="AM53" s="176" t="str">
        <f>IF(AL53="","",IF(AL53=0,"",IF(LandUse!$N46=2,"",IF(AL53&gt;=$E$5,AK53,""))))</f>
        <v/>
      </c>
      <c r="AN53" s="174">
        <v>45</v>
      </c>
      <c r="AO53" s="177" t="str">
        <f>+CPPE!A45</f>
        <v>376 - Field Operations Emissions Reduction</v>
      </c>
      <c r="AP53" s="175">
        <f>IF(AO$9="","",IF(AO53=0,0,HLOOKUP(AO$9,CPPE!$A$1:$CY$175,AN53,FALSE)))</f>
        <v>0</v>
      </c>
      <c r="AQ53" s="176" t="str">
        <f>IF(AP53="","",IF(AP53=0,"",IF(LandUse!$N46=2,"",IF(AP53&gt;=$E$5,AO53,""))))</f>
        <v/>
      </c>
      <c r="AR53" s="174">
        <v>45</v>
      </c>
      <c r="AS53" s="177" t="str">
        <f>+CPPE!A45</f>
        <v>376 - Field Operations Emissions Reduction</v>
      </c>
      <c r="AT53" s="175">
        <f>IF(AS$9="","",IF(AS53=0,0,HLOOKUP(AS$9,CPPE!$A$1:$CY$175,AR53,FALSE)))</f>
        <v>0</v>
      </c>
      <c r="AU53" s="176" t="str">
        <f>IF(AT53="","",IF(AT53=0,"",IF(LandUse!$N46=2,"",IF(AT53&gt;=$E$5,AS53,""))))</f>
        <v/>
      </c>
      <c r="AV53" s="174">
        <v>45</v>
      </c>
      <c r="AW53" s="177" t="str">
        <f>+CPPE!A45</f>
        <v>376 - Field Operations Emissions Reduction</v>
      </c>
      <c r="AX53" s="175">
        <f>IF(AW$9="","",IF(AW53=0,0,HLOOKUP(AW$9,CPPE!$A$1:$CY$175,AV53,FALSE)))</f>
        <v>0</v>
      </c>
      <c r="AY53" s="176" t="str">
        <f>IF(AX53="","",IF(AX53=0,"",IF(LandUse!$N46=2,"",IF(AX53&gt;=$E$5,AW53,""))))</f>
        <v/>
      </c>
      <c r="AZ53" s="174">
        <v>45</v>
      </c>
      <c r="BA53" s="177" t="str">
        <f>+CPPE!A45</f>
        <v>376 - Field Operations Emissions Reduction</v>
      </c>
      <c r="BB53" s="175">
        <f>IF(BA$9="","",IF(BA53=0,0,HLOOKUP(BA$9,CPPE!$A$1:$CY$175,AZ53,FALSE)))</f>
        <v>0</v>
      </c>
      <c r="BC53" s="176" t="str">
        <f>IF(BB53="","",IF(BB53=0,"",IF(LandUse!$N46=2,"",IF(BB53&gt;=$E$5,BA53,""))))</f>
        <v/>
      </c>
      <c r="BD53" s="174">
        <v>45</v>
      </c>
      <c r="BE53" s="177" t="str">
        <f>+CPPE!A45</f>
        <v>376 - Field Operations Emissions Reduction</v>
      </c>
      <c r="BF53" s="175">
        <f>IF(BE$9="","",IF(BE53=0,0,HLOOKUP(BE$9,CPPE!$A$1:$CY$175,BD53,FALSE)))</f>
        <v>0</v>
      </c>
      <c r="BG53" s="176" t="str">
        <f>IF(BF53="","",IF(BF53=0,"",IF(LandUse!$N46=2,"",IF(BF53&gt;=$E$5,BE53,""))))</f>
        <v/>
      </c>
      <c r="BH53" s="174">
        <v>45</v>
      </c>
      <c r="BI53" s="177" t="str">
        <f>+CPPE!A45</f>
        <v>376 - Field Operations Emissions Reduction</v>
      </c>
      <c r="BJ53" s="175">
        <f>IF(BI$9="","",IF(BI53=0,0,HLOOKUP(BI$9,CPPE!$A$1:$CY$175,BH53,FALSE)))</f>
        <v>0</v>
      </c>
      <c r="BK53" s="176" t="str">
        <f>IF(BJ53="","",IF(BJ53=0,"",IF(LandUse!$N46=2,"",IF(BJ53&gt;=$E$5,BI53,""))))</f>
        <v/>
      </c>
      <c r="BM53" s="99" t="str">
        <f t="shared" si="0"/>
        <v/>
      </c>
      <c r="BN53" s="99" t="str">
        <f t="shared" si="1"/>
        <v/>
      </c>
      <c r="BO53" s="99" t="str">
        <f t="shared" si="2"/>
        <v/>
      </c>
      <c r="BP53" s="99" t="str">
        <f t="shared" si="3"/>
        <v/>
      </c>
      <c r="BQ53" s="99" t="str">
        <f t="shared" si="4"/>
        <v/>
      </c>
      <c r="BR53" s="99" t="str">
        <f t="shared" si="5"/>
        <v/>
      </c>
      <c r="BS53" s="99" t="str">
        <f t="shared" si="6"/>
        <v/>
      </c>
      <c r="BT53" s="99" t="str">
        <f t="shared" si="7"/>
        <v/>
      </c>
      <c r="BU53" s="99" t="str">
        <f t="shared" si="8"/>
        <v/>
      </c>
      <c r="BV53" s="99" t="str">
        <f t="shared" si="9"/>
        <v/>
      </c>
      <c r="BX53"/>
    </row>
    <row r="54" spans="2:76" x14ac:dyDescent="0.2">
      <c r="B54" s="178"/>
      <c r="C54" s="179"/>
      <c r="D54" s="178"/>
      <c r="E54" s="180"/>
      <c r="F54" s="178"/>
      <c r="G54" s="181"/>
      <c r="H54" s="178"/>
      <c r="I54" s="180"/>
      <c r="J54" s="178"/>
      <c r="K54" s="180"/>
      <c r="L54" s="178"/>
      <c r="M54" s="180"/>
      <c r="N54" s="178"/>
      <c r="O54" s="180"/>
      <c r="P54" s="178"/>
      <c r="Q54" s="180"/>
      <c r="R54" s="178"/>
      <c r="S54" s="180"/>
      <c r="T54" s="178"/>
      <c r="U54" s="180"/>
      <c r="V54" s="151"/>
      <c r="W54" s="173" t="str">
        <f>+CPPE!A46</f>
        <v>378 - Pond</v>
      </c>
      <c r="X54" s="174">
        <v>46</v>
      </c>
      <c r="Y54" s="173" t="str">
        <f>+CPPE!A46</f>
        <v>378 - Pond</v>
      </c>
      <c r="Z54" s="175">
        <f>IF(Y$9="","",IF(Y54=0,0,HLOOKUP(Y$9,CPPE!$A$1:$CY$175,X54,FALSE)))</f>
        <v>0</v>
      </c>
      <c r="AA54" s="176" t="str">
        <f>IF(Z54="","",IF(Z54=0,"",IF(LandUse!$N47=2,"",IF(Z54&gt;=$E$5,Y54,""))))</f>
        <v/>
      </c>
      <c r="AB54" s="174">
        <v>46</v>
      </c>
      <c r="AC54" s="177" t="str">
        <f>+CPPE!A46</f>
        <v>378 - Pond</v>
      </c>
      <c r="AD54" s="175">
        <f>IF(AC$9="","",IF(AC54=0,0,HLOOKUP(AC$9,CPPE!$A$1:$CY$175,AB54,FALSE)))</f>
        <v>0</v>
      </c>
      <c r="AE54" s="176" t="str">
        <f>IF(AD54="","",IF(AD54=0,"",IF(LandUse!$N47=2,"",IF(AD54&gt;=$E$5,AC54,""))))</f>
        <v/>
      </c>
      <c r="AF54" s="174">
        <v>46</v>
      </c>
      <c r="AG54" s="177" t="str">
        <f>+CPPE!A46</f>
        <v>378 - Pond</v>
      </c>
      <c r="AH54" s="175">
        <f>IF(AG$9="","",IF(AG54=0,0,HLOOKUP(AG$9,CPPE!$A$1:$CY$175,AF54,FALSE)))</f>
        <v>0</v>
      </c>
      <c r="AI54" s="176" t="str">
        <f>IF(AH54="","",IF(AH54=0,"",IF(LandUse!$N47=2,"",IF(AH54&gt;=$E$5,AG54,""))))</f>
        <v/>
      </c>
      <c r="AJ54" s="174">
        <v>46</v>
      </c>
      <c r="AK54" s="177" t="str">
        <f>+CPPE!A46</f>
        <v>378 - Pond</v>
      </c>
      <c r="AL54" s="175">
        <f>IF(AK$9="","",IF(AK54=0,0,HLOOKUP(AK$9,CPPE!$A$1:$CY$175,AJ54,FALSE)))</f>
        <v>0</v>
      </c>
      <c r="AM54" s="176" t="str">
        <f>IF(AL54="","",IF(AL54=0,"",IF(LandUse!$N47=2,"",IF(AL54&gt;=$E$5,AK54,""))))</f>
        <v/>
      </c>
      <c r="AN54" s="174">
        <v>46</v>
      </c>
      <c r="AO54" s="177" t="str">
        <f>+CPPE!A46</f>
        <v>378 - Pond</v>
      </c>
      <c r="AP54" s="175">
        <f>IF(AO$9="","",IF(AO54=0,0,HLOOKUP(AO$9,CPPE!$A$1:$CY$175,AN54,FALSE)))</f>
        <v>0</v>
      </c>
      <c r="AQ54" s="176" t="str">
        <f>IF(AP54="","",IF(AP54=0,"",IF(LandUse!$N47=2,"",IF(AP54&gt;=$E$5,AO54,""))))</f>
        <v/>
      </c>
      <c r="AR54" s="174">
        <v>46</v>
      </c>
      <c r="AS54" s="177" t="str">
        <f>+CPPE!A46</f>
        <v>378 - Pond</v>
      </c>
      <c r="AT54" s="175">
        <f>IF(AS$9="","",IF(AS54=0,0,HLOOKUP(AS$9,CPPE!$A$1:$CY$175,AR54,FALSE)))</f>
        <v>0</v>
      </c>
      <c r="AU54" s="176" t="str">
        <f>IF(AT54="","",IF(AT54=0,"",IF(LandUse!$N47=2,"",IF(AT54&gt;=$E$5,AS54,""))))</f>
        <v/>
      </c>
      <c r="AV54" s="174">
        <v>46</v>
      </c>
      <c r="AW54" s="177" t="str">
        <f>+CPPE!A46</f>
        <v>378 - Pond</v>
      </c>
      <c r="AX54" s="175">
        <f>IF(AW$9="","",IF(AW54=0,0,HLOOKUP(AW$9,CPPE!$A$1:$CY$175,AV54,FALSE)))</f>
        <v>0</v>
      </c>
      <c r="AY54" s="176" t="str">
        <f>IF(AX54="","",IF(AX54=0,"",IF(LandUse!$N47=2,"",IF(AX54&gt;=$E$5,AW54,""))))</f>
        <v/>
      </c>
      <c r="AZ54" s="174">
        <v>46</v>
      </c>
      <c r="BA54" s="177" t="str">
        <f>+CPPE!A46</f>
        <v>378 - Pond</v>
      </c>
      <c r="BB54" s="175">
        <f>IF(BA$9="","",IF(BA54=0,0,HLOOKUP(BA$9,CPPE!$A$1:$CY$175,AZ54,FALSE)))</f>
        <v>0</v>
      </c>
      <c r="BC54" s="176" t="str">
        <f>IF(BB54="","",IF(BB54=0,"",IF(LandUse!$N47=2,"",IF(BB54&gt;=$E$5,BA54,""))))</f>
        <v/>
      </c>
      <c r="BD54" s="174">
        <v>46</v>
      </c>
      <c r="BE54" s="177" t="str">
        <f>+CPPE!A46</f>
        <v>378 - Pond</v>
      </c>
      <c r="BF54" s="175">
        <f>IF(BE$9="","",IF(BE54=0,0,HLOOKUP(BE$9,CPPE!$A$1:$CY$175,BD54,FALSE)))</f>
        <v>2</v>
      </c>
      <c r="BG54" s="176" t="str">
        <f>IF(BF54="","",IF(BF54=0,"",IF(LandUse!$N47=2,"",IF(BF54&gt;=$E$5,BE54,""))))</f>
        <v/>
      </c>
      <c r="BH54" s="174">
        <v>46</v>
      </c>
      <c r="BI54" s="177" t="str">
        <f>+CPPE!A46</f>
        <v>378 - Pond</v>
      </c>
      <c r="BJ54" s="175">
        <f>IF(BI$9="","",IF(BI54=0,0,HLOOKUP(BI$9,CPPE!$A$1:$CY$175,BH54,FALSE)))</f>
        <v>2</v>
      </c>
      <c r="BK54" s="176" t="str">
        <f>IF(BJ54="","",IF(BJ54=0,"",IF(LandUse!$N47=2,"",IF(BJ54&gt;=$E$5,BI54,""))))</f>
        <v/>
      </c>
      <c r="BM54" s="99" t="str">
        <f t="shared" si="0"/>
        <v/>
      </c>
      <c r="BN54" s="99" t="str">
        <f t="shared" si="1"/>
        <v/>
      </c>
      <c r="BO54" s="99" t="str">
        <f t="shared" si="2"/>
        <v/>
      </c>
      <c r="BP54" s="99" t="str">
        <f t="shared" si="3"/>
        <v/>
      </c>
      <c r="BQ54" s="99" t="str">
        <f t="shared" si="4"/>
        <v/>
      </c>
      <c r="BR54" s="99" t="str">
        <f t="shared" si="5"/>
        <v/>
      </c>
      <c r="BS54" s="99" t="str">
        <f t="shared" si="6"/>
        <v/>
      </c>
      <c r="BT54" s="99" t="str">
        <f t="shared" si="7"/>
        <v/>
      </c>
      <c r="BU54" s="99" t="str">
        <f t="shared" si="8"/>
        <v/>
      </c>
      <c r="BV54" s="99" t="str">
        <f t="shared" si="9"/>
        <v/>
      </c>
      <c r="BX54"/>
    </row>
    <row r="55" spans="2:76" x14ac:dyDescent="0.2">
      <c r="B55" s="178"/>
      <c r="C55" s="179"/>
      <c r="D55" s="178"/>
      <c r="E55" s="180"/>
      <c r="F55" s="178"/>
      <c r="G55" s="181"/>
      <c r="H55" s="178"/>
      <c r="I55" s="180"/>
      <c r="J55" s="178"/>
      <c r="K55" s="180"/>
      <c r="L55" s="178"/>
      <c r="M55" s="180"/>
      <c r="N55" s="178"/>
      <c r="O55" s="180"/>
      <c r="P55" s="178"/>
      <c r="Q55" s="180"/>
      <c r="R55" s="178"/>
      <c r="S55" s="180"/>
      <c r="T55" s="178"/>
      <c r="U55" s="180"/>
      <c r="V55" s="151"/>
      <c r="W55" s="173" t="str">
        <f>+CPPE!A47</f>
        <v>379 - Forest Farming</v>
      </c>
      <c r="X55" s="174">
        <v>47</v>
      </c>
      <c r="Y55" s="173" t="str">
        <f>+CPPE!A47</f>
        <v>379 - Forest Farming</v>
      </c>
      <c r="Z55" s="175">
        <f>IF(Y$9="","",IF(Y55=0,0,HLOOKUP(Y$9,CPPE!$A$1:$CY$175,X55,FALSE)))</f>
        <v>4</v>
      </c>
      <c r="AA55" s="176" t="str">
        <f>IF(Z55="","",IF(Z55=0,"",IF(LandUse!$N48=2,"",IF(Z55&gt;=$E$5,Y55,""))))</f>
        <v/>
      </c>
      <c r="AB55" s="174">
        <v>47</v>
      </c>
      <c r="AC55" s="177" t="str">
        <f>+CPPE!A47</f>
        <v>379 - Forest Farming</v>
      </c>
      <c r="AD55" s="175">
        <f>IF(AC$9="","",IF(AC55=0,0,HLOOKUP(AC$9,CPPE!$A$1:$CY$175,AB55,FALSE)))</f>
        <v>1</v>
      </c>
      <c r="AE55" s="176" t="str">
        <f>IF(AD55="","",IF(AD55=0,"",IF(LandUse!$N48=2,"",IF(AD55&gt;=$E$5,AC55,""))))</f>
        <v/>
      </c>
      <c r="AF55" s="174">
        <v>47</v>
      </c>
      <c r="AG55" s="177" t="str">
        <f>+CPPE!A47</f>
        <v>379 - Forest Farming</v>
      </c>
      <c r="AH55" s="175">
        <f>IF(AG$9="","",IF(AG55=0,0,HLOOKUP(AG$9,CPPE!$A$1:$CY$175,AF55,FALSE)))</f>
        <v>1</v>
      </c>
      <c r="AI55" s="176" t="str">
        <f>IF(AH55="","",IF(AH55=0,"",IF(LandUse!$N48=2,"",IF(AH55&gt;=$E$5,AG55,""))))</f>
        <v/>
      </c>
      <c r="AJ55" s="174">
        <v>47</v>
      </c>
      <c r="AK55" s="177" t="str">
        <f>+CPPE!A47</f>
        <v>379 - Forest Farming</v>
      </c>
      <c r="AL55" s="175">
        <f>IF(AK$9="","",IF(AK55=0,0,HLOOKUP(AK$9,CPPE!$A$1:$CY$175,AJ55,FALSE)))</f>
        <v>1</v>
      </c>
      <c r="AM55" s="176" t="str">
        <f>IF(AL55="","",IF(AL55=0,"",IF(LandUse!$N48=2,"",IF(AL55&gt;=$E$5,AK55,""))))</f>
        <v/>
      </c>
      <c r="AN55" s="174">
        <v>47</v>
      </c>
      <c r="AO55" s="177" t="str">
        <f>+CPPE!A47</f>
        <v>379 - Forest Farming</v>
      </c>
      <c r="AP55" s="175">
        <f>IF(AO$9="","",IF(AO55=0,0,HLOOKUP(AO$9,CPPE!$A$1:$CY$175,AN55,FALSE)))</f>
        <v>1</v>
      </c>
      <c r="AQ55" s="176" t="str">
        <f>IF(AP55="","",IF(AP55=0,"",IF(LandUse!$N48=2,"",IF(AP55&gt;=$E$5,AO55,""))))</f>
        <v/>
      </c>
      <c r="AR55" s="174">
        <v>47</v>
      </c>
      <c r="AS55" s="177" t="str">
        <f>+CPPE!A47</f>
        <v>379 - Forest Farming</v>
      </c>
      <c r="AT55" s="175">
        <f>IF(AS$9="","",IF(AS55=0,0,HLOOKUP(AS$9,CPPE!$A$1:$CY$175,AR55,FALSE)))</f>
        <v>3</v>
      </c>
      <c r="AU55" s="176" t="str">
        <f>IF(AT55="","",IF(AT55=0,"",IF(LandUse!$N48=2,"",IF(AT55&gt;=$E$5,AS55,""))))</f>
        <v/>
      </c>
      <c r="AV55" s="174">
        <v>47</v>
      </c>
      <c r="AW55" s="177" t="str">
        <f>+CPPE!A47</f>
        <v>379 - Forest Farming</v>
      </c>
      <c r="AX55" s="175">
        <f>IF(AW$9="","",IF(AW55=0,0,HLOOKUP(AW$9,CPPE!$A$1:$CY$175,AV55,FALSE)))</f>
        <v>3</v>
      </c>
      <c r="AY55" s="176" t="str">
        <f>IF(AX55="","",IF(AX55=0,"",IF(LandUse!$N48=2,"",IF(AX55&gt;=$E$5,AW55,""))))</f>
        <v/>
      </c>
      <c r="AZ55" s="174">
        <v>47</v>
      </c>
      <c r="BA55" s="177" t="str">
        <f>+CPPE!A47</f>
        <v>379 - Forest Farming</v>
      </c>
      <c r="BB55" s="175">
        <f>IF(BA$9="","",IF(BA55=0,0,HLOOKUP(BA$9,CPPE!$A$1:$CY$175,AZ55,FALSE)))</f>
        <v>0</v>
      </c>
      <c r="BC55" s="176" t="str">
        <f>IF(BB55="","",IF(BB55=0,"",IF(LandUse!$N48=2,"",IF(BB55&gt;=$E$5,BA55,""))))</f>
        <v/>
      </c>
      <c r="BD55" s="174">
        <v>47</v>
      </c>
      <c r="BE55" s="177" t="str">
        <f>+CPPE!A47</f>
        <v>379 - Forest Farming</v>
      </c>
      <c r="BF55" s="175">
        <f>IF(BE$9="","",IF(BE55=0,0,HLOOKUP(BE$9,CPPE!$A$1:$CY$175,BD55,FALSE)))</f>
        <v>1</v>
      </c>
      <c r="BG55" s="176" t="str">
        <f>IF(BF55="","",IF(BF55=0,"",IF(LandUse!$N48=2,"",IF(BF55&gt;=$E$5,BE55,""))))</f>
        <v/>
      </c>
      <c r="BH55" s="174">
        <v>47</v>
      </c>
      <c r="BI55" s="177" t="str">
        <f>+CPPE!A47</f>
        <v>379 - Forest Farming</v>
      </c>
      <c r="BJ55" s="175">
        <f>IF(BI$9="","",IF(BI55=0,0,HLOOKUP(BI$9,CPPE!$A$1:$CY$175,BH55,FALSE)))</f>
        <v>5</v>
      </c>
      <c r="BK55" s="176" t="str">
        <f>IF(BJ55="","",IF(BJ55=0,"",IF(LandUse!$N48=2,"",IF(BJ55&gt;=$E$5,BI55,""))))</f>
        <v/>
      </c>
      <c r="BM55" s="99" t="str">
        <f t="shared" si="0"/>
        <v/>
      </c>
      <c r="BN55" s="99" t="str">
        <f t="shared" si="1"/>
        <v/>
      </c>
      <c r="BO55" s="99" t="str">
        <f t="shared" si="2"/>
        <v/>
      </c>
      <c r="BP55" s="99" t="str">
        <f t="shared" si="3"/>
        <v/>
      </c>
      <c r="BQ55" s="99" t="str">
        <f t="shared" si="4"/>
        <v/>
      </c>
      <c r="BR55" s="99" t="str">
        <f t="shared" si="5"/>
        <v/>
      </c>
      <c r="BS55" s="99" t="str">
        <f t="shared" si="6"/>
        <v/>
      </c>
      <c r="BT55" s="99" t="str">
        <f t="shared" si="7"/>
        <v/>
      </c>
      <c r="BU55" s="99" t="str">
        <f t="shared" si="8"/>
        <v/>
      </c>
      <c r="BV55" s="99" t="str">
        <f t="shared" si="9"/>
        <v/>
      </c>
      <c r="BX55"/>
    </row>
    <row r="56" spans="2:76" x14ac:dyDescent="0.2">
      <c r="B56" s="178"/>
      <c r="C56" s="179"/>
      <c r="D56" s="178"/>
      <c r="E56" s="180"/>
      <c r="F56" s="178"/>
      <c r="G56" s="181"/>
      <c r="H56" s="178"/>
      <c r="I56" s="180"/>
      <c r="J56" s="178"/>
      <c r="K56" s="180"/>
      <c r="L56" s="178"/>
      <c r="M56" s="180"/>
      <c r="N56" s="178"/>
      <c r="O56" s="180"/>
      <c r="P56" s="178"/>
      <c r="Q56" s="180"/>
      <c r="R56" s="178"/>
      <c r="S56" s="180"/>
      <c r="T56" s="178"/>
      <c r="U56" s="180"/>
      <c r="V56" s="151"/>
      <c r="W56" s="173" t="str">
        <f>+CPPE!A48</f>
        <v>380 - Windbreak/Shelterbelt Establishment and Renovation</v>
      </c>
      <c r="X56" s="174">
        <v>48</v>
      </c>
      <c r="Y56" s="173" t="str">
        <f>+CPPE!A48</f>
        <v>380 - Windbreak/Shelterbelt Establishment and Renovation</v>
      </c>
      <c r="Z56" s="175">
        <f>IF(Y$9="","",IF(Y56=0,0,HLOOKUP(Y$9,CPPE!$A$1:$CY$175,X56,FALSE)))</f>
        <v>1</v>
      </c>
      <c r="AA56" s="176" t="str">
        <f>IF(Z56="","",IF(Z56=0,"",IF(LandUse!$N49=2,"",IF(Z56&gt;=$E$5,Y56,""))))</f>
        <v/>
      </c>
      <c r="AB56" s="174">
        <v>48</v>
      </c>
      <c r="AC56" s="177" t="str">
        <f>+CPPE!A48</f>
        <v>380 - Windbreak/Shelterbelt Establishment and Renovation</v>
      </c>
      <c r="AD56" s="175">
        <f>IF(AC$9="","",IF(AC56=0,0,HLOOKUP(AC$9,CPPE!$A$1:$CY$175,AB56,FALSE)))</f>
        <v>5</v>
      </c>
      <c r="AE56" s="176" t="str">
        <f>IF(AD56="","",IF(AD56=0,"",IF(LandUse!$N49=2,"",IF(AD56&gt;=$E$5,AC56,""))))</f>
        <v/>
      </c>
      <c r="AF56" s="174">
        <v>48</v>
      </c>
      <c r="AG56" s="177" t="str">
        <f>+CPPE!A48</f>
        <v>380 - Windbreak/Shelterbelt Establishment and Renovation</v>
      </c>
      <c r="AH56" s="175">
        <f>IF(AG$9="","",IF(AG56=0,0,HLOOKUP(AG$9,CPPE!$A$1:$CY$175,AF56,FALSE)))</f>
        <v>0</v>
      </c>
      <c r="AI56" s="176" t="str">
        <f>IF(AH56="","",IF(AH56=0,"",IF(LandUse!$N49=2,"",IF(AH56&gt;=$E$5,AG56,""))))</f>
        <v/>
      </c>
      <c r="AJ56" s="174">
        <v>48</v>
      </c>
      <c r="AK56" s="177" t="str">
        <f>+CPPE!A48</f>
        <v>380 - Windbreak/Shelterbelt Establishment and Renovation</v>
      </c>
      <c r="AL56" s="175">
        <f>IF(AK$9="","",IF(AK56=0,0,HLOOKUP(AK$9,CPPE!$A$1:$CY$175,AJ56,FALSE)))</f>
        <v>2</v>
      </c>
      <c r="AM56" s="176" t="str">
        <f>IF(AL56="","",IF(AL56=0,"",IF(LandUse!$N49=2,"",IF(AL56&gt;=$E$5,AK56,""))))</f>
        <v/>
      </c>
      <c r="AN56" s="174">
        <v>48</v>
      </c>
      <c r="AO56" s="177" t="str">
        <f>+CPPE!A48</f>
        <v>380 - Windbreak/Shelterbelt Establishment and Renovation</v>
      </c>
      <c r="AP56" s="175">
        <f>IF(AO$9="","",IF(AO56=0,0,HLOOKUP(AO$9,CPPE!$A$1:$CY$175,AN56,FALSE)))</f>
        <v>4</v>
      </c>
      <c r="AQ56" s="176" t="str">
        <f>IF(AP56="","",IF(AP56=0,"",IF(LandUse!$N49=2,"",IF(AP56&gt;=$E$5,AO56,""))))</f>
        <v/>
      </c>
      <c r="AR56" s="174">
        <v>48</v>
      </c>
      <c r="AS56" s="177" t="str">
        <f>+CPPE!A48</f>
        <v>380 - Windbreak/Shelterbelt Establishment and Renovation</v>
      </c>
      <c r="AT56" s="175">
        <f>IF(AS$9="","",IF(AS56=0,0,HLOOKUP(AS$9,CPPE!$A$1:$CY$175,AR56,FALSE)))</f>
        <v>5</v>
      </c>
      <c r="AU56" s="176" t="str">
        <f>IF(AT56="","",IF(AT56=0,"",IF(LandUse!$N49=2,"",IF(AT56&gt;=$E$5,AS56,""))))</f>
        <v/>
      </c>
      <c r="AV56" s="174">
        <v>48</v>
      </c>
      <c r="AW56" s="177" t="str">
        <f>+CPPE!A48</f>
        <v>380 - Windbreak/Shelterbelt Establishment and Renovation</v>
      </c>
      <c r="AX56" s="175">
        <f>IF(AW$9="","",IF(AW56=0,0,HLOOKUP(AW$9,CPPE!$A$1:$CY$175,AV56,FALSE)))</f>
        <v>4</v>
      </c>
      <c r="AY56" s="176" t="str">
        <f>IF(AX56="","",IF(AX56=0,"",IF(LandUse!$N49=2,"",IF(AX56&gt;=$E$5,AW56,""))))</f>
        <v/>
      </c>
      <c r="AZ56" s="174">
        <v>48</v>
      </c>
      <c r="BA56" s="177" t="str">
        <f>+CPPE!A48</f>
        <v>380 - Windbreak/Shelterbelt Establishment and Renovation</v>
      </c>
      <c r="BB56" s="175">
        <f>IF(BA$9="","",IF(BA56=0,0,HLOOKUP(BA$9,CPPE!$A$1:$CY$175,AZ56,FALSE)))</f>
        <v>5</v>
      </c>
      <c r="BC56" s="176" t="str">
        <f>IF(BB56="","",IF(BB56=0,"",IF(LandUse!$N49=2,"",IF(BB56&gt;=$E$5,BA56,""))))</f>
        <v/>
      </c>
      <c r="BD56" s="174">
        <v>48</v>
      </c>
      <c r="BE56" s="177" t="str">
        <f>+CPPE!A48</f>
        <v>380 - Windbreak/Shelterbelt Establishment and Renovation</v>
      </c>
      <c r="BF56" s="175">
        <f>IF(BE$9="","",IF(BE56=0,0,HLOOKUP(BE$9,CPPE!$A$1:$CY$175,BD56,FALSE)))</f>
        <v>1</v>
      </c>
      <c r="BG56" s="176" t="str">
        <f>IF(BF56="","",IF(BF56=0,"",IF(LandUse!$N49=2,"",IF(BF56&gt;=$E$5,BE56,""))))</f>
        <v/>
      </c>
      <c r="BH56" s="174">
        <v>48</v>
      </c>
      <c r="BI56" s="177" t="str">
        <f>+CPPE!A48</f>
        <v>380 - Windbreak/Shelterbelt Establishment and Renovation</v>
      </c>
      <c r="BJ56" s="175">
        <f>IF(BI$9="","",IF(BI56=0,0,HLOOKUP(BI$9,CPPE!$A$1:$CY$175,BH56,FALSE)))</f>
        <v>5</v>
      </c>
      <c r="BK56" s="176" t="str">
        <f>IF(BJ56="","",IF(BJ56=0,"",IF(LandUse!$N49=2,"",IF(BJ56&gt;=$E$5,BI56,""))))</f>
        <v/>
      </c>
      <c r="BM56" s="99" t="str">
        <f t="shared" si="0"/>
        <v/>
      </c>
      <c r="BN56" s="99" t="str">
        <f t="shared" si="1"/>
        <v/>
      </c>
      <c r="BO56" s="99" t="str">
        <f t="shared" si="2"/>
        <v/>
      </c>
      <c r="BP56" s="99" t="str">
        <f t="shared" si="3"/>
        <v/>
      </c>
      <c r="BQ56" s="99" t="str">
        <f t="shared" si="4"/>
        <v/>
      </c>
      <c r="BR56" s="99" t="str">
        <f t="shared" si="5"/>
        <v/>
      </c>
      <c r="BS56" s="99" t="str">
        <f t="shared" si="6"/>
        <v/>
      </c>
      <c r="BT56" s="99" t="str">
        <f t="shared" si="7"/>
        <v/>
      </c>
      <c r="BU56" s="99" t="str">
        <f t="shared" si="8"/>
        <v/>
      </c>
      <c r="BV56" s="99" t="str">
        <f t="shared" si="9"/>
        <v/>
      </c>
      <c r="BX56"/>
    </row>
    <row r="57" spans="2:76" x14ac:dyDescent="0.2">
      <c r="B57" s="178"/>
      <c r="C57" s="179"/>
      <c r="D57" s="178"/>
      <c r="E57" s="180"/>
      <c r="F57" s="178"/>
      <c r="G57" s="181"/>
      <c r="H57" s="178"/>
      <c r="I57" s="180"/>
      <c r="J57" s="178"/>
      <c r="K57" s="180"/>
      <c r="L57" s="178"/>
      <c r="M57" s="180"/>
      <c r="N57" s="178"/>
      <c r="O57" s="180"/>
      <c r="P57" s="178"/>
      <c r="Q57" s="180"/>
      <c r="R57" s="178"/>
      <c r="S57" s="180"/>
      <c r="T57" s="178"/>
      <c r="U57" s="180"/>
      <c r="V57" s="151"/>
      <c r="W57" s="173" t="str">
        <f>+CPPE!A49</f>
        <v>381 - Silvopasture</v>
      </c>
      <c r="X57" s="174">
        <v>49</v>
      </c>
      <c r="Y57" s="173" t="str">
        <f>+CPPE!A49</f>
        <v>381 - Silvopasture</v>
      </c>
      <c r="Z57" s="175">
        <f>IF(Y$9="","",IF(Y57=0,0,HLOOKUP(Y$9,CPPE!$A$1:$CY$175,X57,FALSE)))</f>
        <v>4</v>
      </c>
      <c r="AA57" s="176" t="str">
        <f>IF(Z57="","",IF(Z57=0,"",IF(LandUse!$N50=2,"",IF(Z57&gt;=$E$5,Y57,""))))</f>
        <v/>
      </c>
      <c r="AB57" s="174">
        <v>49</v>
      </c>
      <c r="AC57" s="177" t="str">
        <f>+CPPE!A49</f>
        <v>381 - Silvopasture</v>
      </c>
      <c r="AD57" s="175">
        <f>IF(AC$9="","",IF(AC57=0,0,HLOOKUP(AC$9,CPPE!$A$1:$CY$175,AB57,FALSE)))</f>
        <v>3</v>
      </c>
      <c r="AE57" s="176" t="str">
        <f>IF(AD57="","",IF(AD57=0,"",IF(LandUse!$N50=2,"",IF(AD57&gt;=$E$5,AC57,""))))</f>
        <v/>
      </c>
      <c r="AF57" s="174">
        <v>49</v>
      </c>
      <c r="AG57" s="177" t="str">
        <f>+CPPE!A49</f>
        <v>381 - Silvopasture</v>
      </c>
      <c r="AH57" s="175">
        <f>IF(AG$9="","",IF(AG57=0,0,HLOOKUP(AG$9,CPPE!$A$1:$CY$175,AF57,FALSE)))</f>
        <v>0</v>
      </c>
      <c r="AI57" s="176" t="str">
        <f>IF(AH57="","",IF(AH57=0,"",IF(LandUse!$N50=2,"",IF(AH57&gt;=$E$5,AG57,""))))</f>
        <v/>
      </c>
      <c r="AJ57" s="174">
        <v>49</v>
      </c>
      <c r="AK57" s="177" t="str">
        <f>+CPPE!A49</f>
        <v>381 - Silvopasture</v>
      </c>
      <c r="AL57" s="175">
        <f>IF(AK$9="","",IF(AK57=0,0,HLOOKUP(AK$9,CPPE!$A$1:$CY$175,AJ57,FALSE)))</f>
        <v>0</v>
      </c>
      <c r="AM57" s="176" t="str">
        <f>IF(AL57="","",IF(AL57=0,"",IF(LandUse!$N50=2,"",IF(AL57&gt;=$E$5,AK57,""))))</f>
        <v/>
      </c>
      <c r="AN57" s="174">
        <v>49</v>
      </c>
      <c r="AO57" s="177" t="str">
        <f>+CPPE!A49</f>
        <v>381 - Silvopasture</v>
      </c>
      <c r="AP57" s="175">
        <f>IF(AO$9="","",IF(AO57=0,0,HLOOKUP(AO$9,CPPE!$A$1:$CY$175,AN57,FALSE)))</f>
        <v>3</v>
      </c>
      <c r="AQ57" s="176" t="str">
        <f>IF(AP57="","",IF(AP57=0,"",IF(LandUse!$N50=2,"",IF(AP57&gt;=$E$5,AO57,""))))</f>
        <v/>
      </c>
      <c r="AR57" s="174">
        <v>49</v>
      </c>
      <c r="AS57" s="177" t="str">
        <f>+CPPE!A49</f>
        <v>381 - Silvopasture</v>
      </c>
      <c r="AT57" s="175">
        <f>IF(AS$9="","",IF(AS57=0,0,HLOOKUP(AS$9,CPPE!$A$1:$CY$175,AR57,FALSE)))</f>
        <v>3</v>
      </c>
      <c r="AU57" s="176" t="str">
        <f>IF(AT57="","",IF(AT57=0,"",IF(LandUse!$N50=2,"",IF(AT57&gt;=$E$5,AS57,""))))</f>
        <v/>
      </c>
      <c r="AV57" s="174">
        <v>49</v>
      </c>
      <c r="AW57" s="177" t="str">
        <f>+CPPE!A49</f>
        <v>381 - Silvopasture</v>
      </c>
      <c r="AX57" s="175">
        <f>IF(AW$9="","",IF(AW57=0,0,HLOOKUP(AW$9,CPPE!$A$1:$CY$175,AV57,FALSE)))</f>
        <v>2</v>
      </c>
      <c r="AY57" s="176" t="str">
        <f>IF(AX57="","",IF(AX57=0,"",IF(LandUse!$N50=2,"",IF(AX57&gt;=$E$5,AW57,""))))</f>
        <v/>
      </c>
      <c r="AZ57" s="174">
        <v>49</v>
      </c>
      <c r="BA57" s="177" t="str">
        <f>+CPPE!A49</f>
        <v>381 - Silvopasture</v>
      </c>
      <c r="BB57" s="175">
        <f>IF(BA$9="","",IF(BA57=0,0,HLOOKUP(BA$9,CPPE!$A$1:$CY$175,AZ57,FALSE)))</f>
        <v>2</v>
      </c>
      <c r="BC57" s="176" t="str">
        <f>IF(BB57="","",IF(BB57=0,"",IF(LandUse!$N50=2,"",IF(BB57&gt;=$E$5,BA57,""))))</f>
        <v/>
      </c>
      <c r="BD57" s="174">
        <v>49</v>
      </c>
      <c r="BE57" s="177" t="str">
        <f>+CPPE!A49</f>
        <v>381 - Silvopasture</v>
      </c>
      <c r="BF57" s="175">
        <f>IF(BE$9="","",IF(BE57=0,0,HLOOKUP(BE$9,CPPE!$A$1:$CY$175,BD57,FALSE)))</f>
        <v>3</v>
      </c>
      <c r="BG57" s="176" t="str">
        <f>IF(BF57="","",IF(BF57=0,"",IF(LandUse!$N50=2,"",IF(BF57&gt;=$E$5,BE57,""))))</f>
        <v/>
      </c>
      <c r="BH57" s="174">
        <v>49</v>
      </c>
      <c r="BI57" s="177" t="str">
        <f>+CPPE!A49</f>
        <v>381 - Silvopasture</v>
      </c>
      <c r="BJ57" s="175">
        <f>IF(BI$9="","",IF(BI57=0,0,HLOOKUP(BI$9,CPPE!$A$1:$CY$175,BH57,FALSE)))</f>
        <v>5</v>
      </c>
      <c r="BK57" s="176" t="str">
        <f>IF(BJ57="","",IF(BJ57=0,"",IF(LandUse!$N50=2,"",IF(BJ57&gt;=$E$5,BI57,""))))</f>
        <v/>
      </c>
      <c r="BM57" s="99" t="str">
        <f t="shared" si="0"/>
        <v/>
      </c>
      <c r="BN57" s="99" t="str">
        <f t="shared" si="1"/>
        <v/>
      </c>
      <c r="BO57" s="99" t="str">
        <f t="shared" si="2"/>
        <v/>
      </c>
      <c r="BP57" s="99" t="str">
        <f t="shared" si="3"/>
        <v/>
      </c>
      <c r="BQ57" s="99" t="str">
        <f t="shared" si="4"/>
        <v/>
      </c>
      <c r="BR57" s="99" t="str">
        <f t="shared" si="5"/>
        <v/>
      </c>
      <c r="BS57" s="99" t="str">
        <f t="shared" si="6"/>
        <v/>
      </c>
      <c r="BT57" s="99" t="str">
        <f t="shared" si="7"/>
        <v/>
      </c>
      <c r="BU57" s="99" t="str">
        <f t="shared" si="8"/>
        <v/>
      </c>
      <c r="BV57" s="99" t="str">
        <f t="shared" si="9"/>
        <v/>
      </c>
      <c r="BX57"/>
    </row>
    <row r="58" spans="2:76" x14ac:dyDescent="0.2">
      <c r="B58" s="178"/>
      <c r="C58" s="179"/>
      <c r="D58" s="178"/>
      <c r="E58" s="180"/>
      <c r="F58" s="178"/>
      <c r="G58" s="181"/>
      <c r="H58" s="178"/>
      <c r="I58" s="180"/>
      <c r="J58" s="178"/>
      <c r="K58" s="180"/>
      <c r="L58" s="178"/>
      <c r="M58" s="180"/>
      <c r="N58" s="178"/>
      <c r="O58" s="180"/>
      <c r="P58" s="178"/>
      <c r="Q58" s="180"/>
      <c r="R58" s="178"/>
      <c r="S58" s="180"/>
      <c r="T58" s="178"/>
      <c r="U58" s="180"/>
      <c r="V58" s="151"/>
      <c r="W58" s="173" t="str">
        <f>+CPPE!A50</f>
        <v>382 - Fence</v>
      </c>
      <c r="X58" s="174">
        <v>50</v>
      </c>
      <c r="Y58" s="173" t="str">
        <f>+CPPE!A50</f>
        <v>382 - Fence</v>
      </c>
      <c r="Z58" s="175">
        <f>IF(Y$9="","",IF(Y58=0,0,HLOOKUP(Y$9,CPPE!$A$1:$CY$175,X58,FALSE)))</f>
        <v>1</v>
      </c>
      <c r="AA58" s="176" t="str">
        <f>IF(Z58="","",IF(Z58=0,"",IF(LandUse!$N51=2,"",IF(Z58&gt;=$E$5,Y58,""))))</f>
        <v/>
      </c>
      <c r="AB58" s="174">
        <v>50</v>
      </c>
      <c r="AC58" s="177" t="str">
        <f>+CPPE!A50</f>
        <v>382 - Fence</v>
      </c>
      <c r="AD58" s="175">
        <f>IF(AC$9="","",IF(AC58=0,0,HLOOKUP(AC$9,CPPE!$A$1:$CY$175,AB58,FALSE)))</f>
        <v>0</v>
      </c>
      <c r="AE58" s="176" t="str">
        <f>IF(AD58="","",IF(AD58=0,"",IF(LandUse!$N51=2,"",IF(AD58&gt;=$E$5,AC58,""))))</f>
        <v/>
      </c>
      <c r="AF58" s="174">
        <v>50</v>
      </c>
      <c r="AG58" s="177" t="str">
        <f>+CPPE!A50</f>
        <v>382 - Fence</v>
      </c>
      <c r="AH58" s="175">
        <f>IF(AG$9="","",IF(AG58=0,0,HLOOKUP(AG$9,CPPE!$A$1:$CY$175,AF58,FALSE)))</f>
        <v>0</v>
      </c>
      <c r="AI58" s="176" t="str">
        <f>IF(AH58="","",IF(AH58=0,"",IF(LandUse!$N51=2,"",IF(AH58&gt;=$E$5,AG58,""))))</f>
        <v/>
      </c>
      <c r="AJ58" s="174">
        <v>50</v>
      </c>
      <c r="AK58" s="177" t="str">
        <f>+CPPE!A50</f>
        <v>382 - Fence</v>
      </c>
      <c r="AL58" s="175">
        <f>IF(AK$9="","",IF(AK58=0,0,HLOOKUP(AK$9,CPPE!$A$1:$CY$175,AJ58,FALSE)))</f>
        <v>1</v>
      </c>
      <c r="AM58" s="176" t="str">
        <f>IF(AL58="","",IF(AL58=0,"",IF(LandUse!$N51=2,"",IF(AL58&gt;=$E$5,AK58,""))))</f>
        <v/>
      </c>
      <c r="AN58" s="174">
        <v>50</v>
      </c>
      <c r="AO58" s="177" t="str">
        <f>+CPPE!A50</f>
        <v>382 - Fence</v>
      </c>
      <c r="AP58" s="175">
        <f>IF(AO$9="","",IF(AO58=0,0,HLOOKUP(AO$9,CPPE!$A$1:$CY$175,AN58,FALSE)))</f>
        <v>0</v>
      </c>
      <c r="AQ58" s="176" t="str">
        <f>IF(AP58="","",IF(AP58=0,"",IF(LandUse!$N51=2,"",IF(AP58&gt;=$E$5,AO58,""))))</f>
        <v/>
      </c>
      <c r="AR58" s="174">
        <v>50</v>
      </c>
      <c r="AS58" s="177" t="str">
        <f>+CPPE!A50</f>
        <v>382 - Fence</v>
      </c>
      <c r="AT58" s="175">
        <f>IF(AS$9="","",IF(AS58=0,0,HLOOKUP(AS$9,CPPE!$A$1:$CY$175,AR58,FALSE)))</f>
        <v>1</v>
      </c>
      <c r="AU58" s="176" t="str">
        <f>IF(AT58="","",IF(AT58=0,"",IF(LandUse!$N51=2,"",IF(AT58&gt;=$E$5,AS58,""))))</f>
        <v/>
      </c>
      <c r="AV58" s="174">
        <v>50</v>
      </c>
      <c r="AW58" s="177" t="str">
        <f>+CPPE!A50</f>
        <v>382 - Fence</v>
      </c>
      <c r="AX58" s="175">
        <f>IF(AW$9="","",IF(AW58=0,0,HLOOKUP(AW$9,CPPE!$A$1:$CY$175,AV58,FALSE)))</f>
        <v>1</v>
      </c>
      <c r="AY58" s="176" t="str">
        <f>IF(AX58="","",IF(AX58=0,"",IF(LandUse!$N51=2,"",IF(AX58&gt;=$E$5,AW58,""))))</f>
        <v/>
      </c>
      <c r="AZ58" s="174">
        <v>50</v>
      </c>
      <c r="BA58" s="177" t="str">
        <f>+CPPE!A50</f>
        <v>382 - Fence</v>
      </c>
      <c r="BB58" s="175">
        <f>IF(BA$9="","",IF(BA58=0,0,HLOOKUP(BA$9,CPPE!$A$1:$CY$175,AZ58,FALSE)))</f>
        <v>0</v>
      </c>
      <c r="BC58" s="176" t="str">
        <f>IF(BB58="","",IF(BB58=0,"",IF(LandUse!$N51=2,"",IF(BB58&gt;=$E$5,BA58,""))))</f>
        <v/>
      </c>
      <c r="BD58" s="174">
        <v>50</v>
      </c>
      <c r="BE58" s="177" t="str">
        <f>+CPPE!A50</f>
        <v>382 - Fence</v>
      </c>
      <c r="BF58" s="175">
        <f>IF(BE$9="","",IF(BE58=0,0,HLOOKUP(BE$9,CPPE!$A$1:$CY$175,BD58,FALSE)))</f>
        <v>0</v>
      </c>
      <c r="BG58" s="176" t="str">
        <f>IF(BF58="","",IF(BF58=0,"",IF(LandUse!$N51=2,"",IF(BF58&gt;=$E$5,BE58,""))))</f>
        <v/>
      </c>
      <c r="BH58" s="174">
        <v>50</v>
      </c>
      <c r="BI58" s="177" t="str">
        <f>+CPPE!A50</f>
        <v>382 - Fence</v>
      </c>
      <c r="BJ58" s="175">
        <f>IF(BI$9="","",IF(BI58=0,0,HLOOKUP(BI$9,CPPE!$A$1:$CY$175,BH58,FALSE)))</f>
        <v>2</v>
      </c>
      <c r="BK58" s="176" t="str">
        <f>IF(BJ58="","",IF(BJ58=0,"",IF(LandUse!$N51=2,"",IF(BJ58&gt;=$E$5,BI58,""))))</f>
        <v/>
      </c>
      <c r="BM58" s="99" t="str">
        <f t="shared" si="0"/>
        <v/>
      </c>
      <c r="BN58" s="99" t="str">
        <f t="shared" si="1"/>
        <v/>
      </c>
      <c r="BO58" s="99" t="str">
        <f t="shared" si="2"/>
        <v/>
      </c>
      <c r="BP58" s="99" t="str">
        <f t="shared" si="3"/>
        <v/>
      </c>
      <c r="BQ58" s="99" t="str">
        <f t="shared" si="4"/>
        <v/>
      </c>
      <c r="BR58" s="99" t="str">
        <f t="shared" si="5"/>
        <v/>
      </c>
      <c r="BS58" s="99" t="str">
        <f t="shared" si="6"/>
        <v/>
      </c>
      <c r="BT58" s="99" t="str">
        <f t="shared" si="7"/>
        <v/>
      </c>
      <c r="BU58" s="99" t="str">
        <f t="shared" si="8"/>
        <v/>
      </c>
      <c r="BV58" s="99" t="str">
        <f t="shared" si="9"/>
        <v/>
      </c>
      <c r="BX58"/>
    </row>
    <row r="59" spans="2:76" x14ac:dyDescent="0.2">
      <c r="B59" s="178"/>
      <c r="C59" s="179"/>
      <c r="D59" s="178"/>
      <c r="E59" s="180"/>
      <c r="F59" s="178"/>
      <c r="G59" s="181"/>
      <c r="H59" s="178"/>
      <c r="I59" s="180"/>
      <c r="J59" s="178"/>
      <c r="K59" s="180"/>
      <c r="L59" s="178"/>
      <c r="M59" s="180"/>
      <c r="N59" s="178"/>
      <c r="O59" s="180"/>
      <c r="P59" s="178"/>
      <c r="Q59" s="180"/>
      <c r="R59" s="178"/>
      <c r="S59" s="180"/>
      <c r="T59" s="178"/>
      <c r="U59" s="180"/>
      <c r="V59" s="151"/>
      <c r="W59" s="173" t="str">
        <f>+CPPE!A51</f>
        <v>383 - Fuel Break</v>
      </c>
      <c r="X59" s="174">
        <v>51</v>
      </c>
      <c r="Y59" s="173" t="str">
        <f>+CPPE!A51</f>
        <v>383 - Fuel Break</v>
      </c>
      <c r="Z59" s="175">
        <f>IF(Y$9="","",IF(Y59=0,0,HLOOKUP(Y$9,CPPE!$A$1:$CY$175,X59,FALSE)))</f>
        <v>-1</v>
      </c>
      <c r="AA59" s="176" t="str">
        <f>IF(Z59="","",IF(Z59=0,"",IF(LandUse!$N52=2,"",IF(Z59&gt;=$E$5,Y59,""))))</f>
        <v/>
      </c>
      <c r="AB59" s="174">
        <v>51</v>
      </c>
      <c r="AC59" s="177" t="str">
        <f>+CPPE!A51</f>
        <v>383 - Fuel Break</v>
      </c>
      <c r="AD59" s="175">
        <f>IF(AC$9="","",IF(AC59=0,0,HLOOKUP(AC$9,CPPE!$A$1:$CY$175,AB59,FALSE)))</f>
        <v>-1</v>
      </c>
      <c r="AE59" s="176" t="str">
        <f>IF(AD59="","",IF(AD59=0,"",IF(LandUse!$N52=2,"",IF(AD59&gt;=$E$5,AC59,""))))</f>
        <v/>
      </c>
      <c r="AF59" s="174">
        <v>51</v>
      </c>
      <c r="AG59" s="177" t="str">
        <f>+CPPE!A51</f>
        <v>383 - Fuel Break</v>
      </c>
      <c r="AH59" s="175">
        <f>IF(AG$9="","",IF(AG59=0,0,HLOOKUP(AG$9,CPPE!$A$1:$CY$175,AF59,FALSE)))</f>
        <v>0</v>
      </c>
      <c r="AI59" s="176" t="str">
        <f>IF(AH59="","",IF(AH59=0,"",IF(LandUse!$N52=2,"",IF(AH59&gt;=$E$5,AG59,""))))</f>
        <v/>
      </c>
      <c r="AJ59" s="174">
        <v>51</v>
      </c>
      <c r="AK59" s="177" t="str">
        <f>+CPPE!A51</f>
        <v>383 - Fuel Break</v>
      </c>
      <c r="AL59" s="175">
        <f>IF(AK$9="","",IF(AK59=0,0,HLOOKUP(AK$9,CPPE!$A$1:$CY$175,AJ59,FALSE)))</f>
        <v>-1</v>
      </c>
      <c r="AM59" s="176" t="str">
        <f>IF(AL59="","",IF(AL59=0,"",IF(LandUse!$N52=2,"",IF(AL59&gt;=$E$5,AK59,""))))</f>
        <v/>
      </c>
      <c r="AN59" s="174">
        <v>51</v>
      </c>
      <c r="AO59" s="177" t="str">
        <f>+CPPE!A51</f>
        <v>383 - Fuel Break</v>
      </c>
      <c r="AP59" s="175">
        <f>IF(AO$9="","",IF(AO59=0,0,HLOOKUP(AO$9,CPPE!$A$1:$CY$175,AN59,FALSE)))</f>
        <v>-3</v>
      </c>
      <c r="AQ59" s="176" t="str">
        <f>IF(AP59="","",IF(AP59=0,"",IF(LandUse!$N52=2,"",IF(AP59&gt;=$E$5,AO59,""))))</f>
        <v/>
      </c>
      <c r="AR59" s="174">
        <v>51</v>
      </c>
      <c r="AS59" s="177" t="str">
        <f>+CPPE!A51</f>
        <v>383 - Fuel Break</v>
      </c>
      <c r="AT59" s="175">
        <f>IF(AS$9="","",IF(AS59=0,0,HLOOKUP(AS$9,CPPE!$A$1:$CY$175,AR59,FALSE)))</f>
        <v>0</v>
      </c>
      <c r="AU59" s="176" t="str">
        <f>IF(AT59="","",IF(AT59=0,"",IF(LandUse!$N52=2,"",IF(AT59&gt;=$E$5,AS59,""))))</f>
        <v/>
      </c>
      <c r="AV59" s="174">
        <v>51</v>
      </c>
      <c r="AW59" s="177" t="str">
        <f>+CPPE!A51</f>
        <v>383 - Fuel Break</v>
      </c>
      <c r="AX59" s="175">
        <f>IF(AW$9="","",IF(AW59=0,0,HLOOKUP(AW$9,CPPE!$A$1:$CY$175,AV59,FALSE)))</f>
        <v>0</v>
      </c>
      <c r="AY59" s="176" t="str">
        <f>IF(AX59="","",IF(AX59=0,"",IF(LandUse!$N52=2,"",IF(AX59&gt;=$E$5,AW59,""))))</f>
        <v/>
      </c>
      <c r="AZ59" s="174">
        <v>51</v>
      </c>
      <c r="BA59" s="177" t="str">
        <f>+CPPE!A51</f>
        <v>383 - Fuel Break</v>
      </c>
      <c r="BB59" s="175">
        <f>IF(BA$9="","",IF(BA59=0,0,HLOOKUP(BA$9,CPPE!$A$1:$CY$175,AZ59,FALSE)))</f>
        <v>0</v>
      </c>
      <c r="BC59" s="176" t="str">
        <f>IF(BB59="","",IF(BB59=0,"",IF(LandUse!$N52=2,"",IF(BB59&gt;=$E$5,BA59,""))))</f>
        <v/>
      </c>
      <c r="BD59" s="174">
        <v>51</v>
      </c>
      <c r="BE59" s="177" t="str">
        <f>+CPPE!A51</f>
        <v>383 - Fuel Break</v>
      </c>
      <c r="BF59" s="175">
        <f>IF(BE$9="","",IF(BE59=0,0,HLOOKUP(BE$9,CPPE!$A$1:$CY$175,BD59,FALSE)))</f>
        <v>0</v>
      </c>
      <c r="BG59" s="176" t="str">
        <f>IF(BF59="","",IF(BF59=0,"",IF(LandUse!$N52=2,"",IF(BF59&gt;=$E$5,BE59,""))))</f>
        <v/>
      </c>
      <c r="BH59" s="174">
        <v>51</v>
      </c>
      <c r="BI59" s="177" t="str">
        <f>+CPPE!A51</f>
        <v>383 - Fuel Break</v>
      </c>
      <c r="BJ59" s="175">
        <f>IF(BI$9="","",IF(BI59=0,0,HLOOKUP(BI$9,CPPE!$A$1:$CY$175,BH59,FALSE)))</f>
        <v>1</v>
      </c>
      <c r="BK59" s="176" t="str">
        <f>IF(BJ59="","",IF(BJ59=0,"",IF(LandUse!$N52=2,"",IF(BJ59&gt;=$E$5,BI59,""))))</f>
        <v/>
      </c>
      <c r="BM59" s="99" t="str">
        <f t="shared" si="0"/>
        <v/>
      </c>
      <c r="BN59" s="99" t="str">
        <f t="shared" si="1"/>
        <v/>
      </c>
      <c r="BO59" s="99" t="str">
        <f t="shared" si="2"/>
        <v/>
      </c>
      <c r="BP59" s="99" t="str">
        <f t="shared" si="3"/>
        <v/>
      </c>
      <c r="BQ59" s="99" t="str">
        <f t="shared" si="4"/>
        <v/>
      </c>
      <c r="BR59" s="99" t="str">
        <f t="shared" si="5"/>
        <v/>
      </c>
      <c r="BS59" s="99" t="str">
        <f t="shared" si="6"/>
        <v/>
      </c>
      <c r="BT59" s="99" t="str">
        <f t="shared" si="7"/>
        <v/>
      </c>
      <c r="BU59" s="99" t="str">
        <f t="shared" si="8"/>
        <v/>
      </c>
      <c r="BV59" s="99" t="str">
        <f t="shared" si="9"/>
        <v/>
      </c>
      <c r="BX59"/>
    </row>
    <row r="60" spans="2:76" x14ac:dyDescent="0.2">
      <c r="B60" s="178"/>
      <c r="C60" s="179"/>
      <c r="D60" s="178"/>
      <c r="E60" s="180"/>
      <c r="F60" s="178"/>
      <c r="G60" s="181"/>
      <c r="H60" s="178"/>
      <c r="I60" s="180"/>
      <c r="J60" s="178"/>
      <c r="K60" s="180"/>
      <c r="L60" s="178"/>
      <c r="M60" s="180"/>
      <c r="N60" s="178"/>
      <c r="O60" s="180"/>
      <c r="P60" s="178"/>
      <c r="Q60" s="180"/>
      <c r="R60" s="178"/>
      <c r="S60" s="180"/>
      <c r="T60" s="178"/>
      <c r="U60" s="180"/>
      <c r="V60" s="151"/>
      <c r="W60" s="173" t="str">
        <f>+CPPE!A52</f>
        <v>384 - Woody Residue Treatment</v>
      </c>
      <c r="X60" s="174">
        <v>52</v>
      </c>
      <c r="Y60" s="173" t="str">
        <f>+CPPE!A52</f>
        <v>384 - Woody Residue Treatment</v>
      </c>
      <c r="Z60" s="175">
        <f>IF(Y$9="","",IF(Y60=0,0,HLOOKUP(Y$9,CPPE!$A$1:$CY$175,X60,FALSE)))</f>
        <v>1</v>
      </c>
      <c r="AA60" s="176" t="str">
        <f>IF(Z60="","",IF(Z60=0,"",IF(LandUse!$N53=2,"",IF(Z60&gt;=$E$5,Y60,""))))</f>
        <v/>
      </c>
      <c r="AB60" s="174">
        <v>52</v>
      </c>
      <c r="AC60" s="177" t="str">
        <f>+CPPE!A52</f>
        <v>384 - Woody Residue Treatment</v>
      </c>
      <c r="AD60" s="175">
        <f>IF(AC$9="","",IF(AC60=0,0,HLOOKUP(AC$9,CPPE!$A$1:$CY$175,AB60,FALSE)))</f>
        <v>1</v>
      </c>
      <c r="AE60" s="176" t="str">
        <f>IF(AD60="","",IF(AD60=0,"",IF(LandUse!$N53=2,"",IF(AD60&gt;=$E$5,AC60,""))))</f>
        <v/>
      </c>
      <c r="AF60" s="174">
        <v>52</v>
      </c>
      <c r="AG60" s="177" t="str">
        <f>+CPPE!A52</f>
        <v>384 - Woody Residue Treatment</v>
      </c>
      <c r="AH60" s="175">
        <f>IF(AG$9="","",IF(AG60=0,0,HLOOKUP(AG$9,CPPE!$A$1:$CY$175,AF60,FALSE)))</f>
        <v>0</v>
      </c>
      <c r="AI60" s="176" t="str">
        <f>IF(AH60="","",IF(AH60=0,"",IF(LandUse!$N53=2,"",IF(AH60&gt;=$E$5,AG60,""))))</f>
        <v/>
      </c>
      <c r="AJ60" s="174">
        <v>52</v>
      </c>
      <c r="AK60" s="177" t="str">
        <f>+CPPE!A52</f>
        <v>384 - Woody Residue Treatment</v>
      </c>
      <c r="AL60" s="175">
        <f>IF(AK$9="","",IF(AK60=0,0,HLOOKUP(AK$9,CPPE!$A$1:$CY$175,AJ60,FALSE)))</f>
        <v>-2</v>
      </c>
      <c r="AM60" s="176" t="str">
        <f>IF(AL60="","",IF(AL60=0,"",IF(LandUse!$N53=2,"",IF(AL60&gt;=$E$5,AK60,""))))</f>
        <v/>
      </c>
      <c r="AN60" s="174">
        <v>52</v>
      </c>
      <c r="AO60" s="177" t="str">
        <f>+CPPE!A52</f>
        <v>384 - Woody Residue Treatment</v>
      </c>
      <c r="AP60" s="175">
        <f>IF(AO$9="","",IF(AO60=0,0,HLOOKUP(AO$9,CPPE!$A$1:$CY$175,AN60,FALSE)))</f>
        <v>-1</v>
      </c>
      <c r="AQ60" s="176" t="str">
        <f>IF(AP60="","",IF(AP60=0,"",IF(LandUse!$N53=2,"",IF(AP60&gt;=$E$5,AO60,""))))</f>
        <v/>
      </c>
      <c r="AR60" s="174">
        <v>52</v>
      </c>
      <c r="AS60" s="177" t="str">
        <f>+CPPE!A52</f>
        <v>384 - Woody Residue Treatment</v>
      </c>
      <c r="AT60" s="175">
        <f>IF(AS$9="","",IF(AS60=0,0,HLOOKUP(AS$9,CPPE!$A$1:$CY$175,AR60,FALSE)))</f>
        <v>1</v>
      </c>
      <c r="AU60" s="176" t="str">
        <f>IF(AT60="","",IF(AT60=0,"",IF(LandUse!$N53=2,"",IF(AT60&gt;=$E$5,AS60,""))))</f>
        <v/>
      </c>
      <c r="AV60" s="174">
        <v>52</v>
      </c>
      <c r="AW60" s="177" t="str">
        <f>+CPPE!A52</f>
        <v>384 - Woody Residue Treatment</v>
      </c>
      <c r="AX60" s="175">
        <f>IF(AW$9="","",IF(AW60=0,0,HLOOKUP(AW$9,CPPE!$A$1:$CY$175,AV60,FALSE)))</f>
        <v>1</v>
      </c>
      <c r="AY60" s="176" t="str">
        <f>IF(AX60="","",IF(AX60=0,"",IF(LandUse!$N53=2,"",IF(AX60&gt;=$E$5,AW60,""))))</f>
        <v/>
      </c>
      <c r="AZ60" s="174">
        <v>52</v>
      </c>
      <c r="BA60" s="177" t="str">
        <f>+CPPE!A52</f>
        <v>384 - Woody Residue Treatment</v>
      </c>
      <c r="BB60" s="175">
        <f>IF(BA$9="","",IF(BA60=0,0,HLOOKUP(BA$9,CPPE!$A$1:$CY$175,AZ60,FALSE)))</f>
        <v>0</v>
      </c>
      <c r="BC60" s="176" t="str">
        <f>IF(BB60="","",IF(BB60=0,"",IF(LandUse!$N53=2,"",IF(BB60&gt;=$E$5,BA60,""))))</f>
        <v/>
      </c>
      <c r="BD60" s="174">
        <v>52</v>
      </c>
      <c r="BE60" s="177" t="str">
        <f>+CPPE!A52</f>
        <v>384 - Woody Residue Treatment</v>
      </c>
      <c r="BF60" s="175">
        <f>IF(BE$9="","",IF(BE60=0,0,HLOOKUP(BE$9,CPPE!$A$1:$CY$175,BD60,FALSE)))</f>
        <v>0</v>
      </c>
      <c r="BG60" s="176" t="str">
        <f>IF(BF60="","",IF(BF60=0,"",IF(LandUse!$N53=2,"",IF(BF60&gt;=$E$5,BE60,""))))</f>
        <v/>
      </c>
      <c r="BH60" s="174">
        <v>52</v>
      </c>
      <c r="BI60" s="177" t="str">
        <f>+CPPE!A52</f>
        <v>384 - Woody Residue Treatment</v>
      </c>
      <c r="BJ60" s="175">
        <f>IF(BI$9="","",IF(BI60=0,0,HLOOKUP(BI$9,CPPE!$A$1:$CY$175,BH60,FALSE)))</f>
        <v>5</v>
      </c>
      <c r="BK60" s="176" t="str">
        <f>IF(BJ60="","",IF(BJ60=0,"",IF(LandUse!$N53=2,"",IF(BJ60&gt;=$E$5,BI60,""))))</f>
        <v/>
      </c>
      <c r="BM60" s="99" t="str">
        <f t="shared" si="0"/>
        <v/>
      </c>
      <c r="BN60" s="99" t="str">
        <f t="shared" si="1"/>
        <v/>
      </c>
      <c r="BO60" s="99" t="str">
        <f t="shared" si="2"/>
        <v/>
      </c>
      <c r="BP60" s="99" t="str">
        <f t="shared" si="3"/>
        <v/>
      </c>
      <c r="BQ60" s="99" t="str">
        <f t="shared" si="4"/>
        <v/>
      </c>
      <c r="BR60" s="99" t="str">
        <f t="shared" si="5"/>
        <v/>
      </c>
      <c r="BS60" s="99" t="str">
        <f t="shared" si="6"/>
        <v/>
      </c>
      <c r="BT60" s="99" t="str">
        <f t="shared" si="7"/>
        <v/>
      </c>
      <c r="BU60" s="99" t="str">
        <f t="shared" si="8"/>
        <v/>
      </c>
      <c r="BV60" s="99" t="str">
        <f t="shared" si="9"/>
        <v/>
      </c>
      <c r="BX60"/>
    </row>
    <row r="61" spans="2:76" x14ac:dyDescent="0.2">
      <c r="B61" s="178"/>
      <c r="C61" s="179"/>
      <c r="D61" s="178"/>
      <c r="E61" s="180"/>
      <c r="F61" s="178"/>
      <c r="G61" s="181"/>
      <c r="H61" s="178"/>
      <c r="I61" s="180"/>
      <c r="J61" s="178"/>
      <c r="K61" s="180"/>
      <c r="L61" s="178"/>
      <c r="M61" s="180"/>
      <c r="N61" s="178"/>
      <c r="O61" s="180"/>
      <c r="P61" s="178"/>
      <c r="Q61" s="180"/>
      <c r="R61" s="178"/>
      <c r="S61" s="180"/>
      <c r="T61" s="178"/>
      <c r="U61" s="180"/>
      <c r="V61" s="151"/>
      <c r="W61" s="173" t="str">
        <f>+CPPE!A53</f>
        <v>386 - Field Border</v>
      </c>
      <c r="X61" s="174">
        <v>53</v>
      </c>
      <c r="Y61" s="173" t="str">
        <f>+CPPE!A53</f>
        <v>386 - Field Border</v>
      </c>
      <c r="Z61" s="175">
        <f>IF(Y$9="","",IF(Y61=0,0,HLOOKUP(Y$9,CPPE!$A$1:$CY$175,X61,FALSE)))</f>
        <v>4</v>
      </c>
      <c r="AA61" s="176" t="str">
        <f>IF(Z61="","",IF(Z61=0,"",IF(LandUse!$N54=2,"",IF(Z61&gt;=$E$5,Y61,""))))</f>
        <v/>
      </c>
      <c r="AB61" s="174">
        <v>53</v>
      </c>
      <c r="AC61" s="177" t="str">
        <f>+CPPE!A53</f>
        <v>386 - Field Border</v>
      </c>
      <c r="AD61" s="175">
        <f>IF(AC$9="","",IF(AC61=0,0,HLOOKUP(AC$9,CPPE!$A$1:$CY$175,AB61,FALSE)))</f>
        <v>4</v>
      </c>
      <c r="AE61" s="176" t="str">
        <f>IF(AD61="","",IF(AD61=0,"",IF(LandUse!$N54=2,"",IF(AD61&gt;=$E$5,AC61,""))))</f>
        <v/>
      </c>
      <c r="AF61" s="174">
        <v>53</v>
      </c>
      <c r="AG61" s="177" t="str">
        <f>+CPPE!A53</f>
        <v>386 - Field Border</v>
      </c>
      <c r="AH61" s="175">
        <f>IF(AG$9="","",IF(AG61=0,0,HLOOKUP(AG$9,CPPE!$A$1:$CY$175,AF61,FALSE)))</f>
        <v>0</v>
      </c>
      <c r="AI61" s="176" t="str">
        <f>IF(AH61="","",IF(AH61=0,"",IF(LandUse!$N54=2,"",IF(AH61&gt;=$E$5,AG61,""))))</f>
        <v/>
      </c>
      <c r="AJ61" s="174">
        <v>53</v>
      </c>
      <c r="AK61" s="177" t="str">
        <f>+CPPE!A53</f>
        <v>386 - Field Border</v>
      </c>
      <c r="AL61" s="175">
        <f>IF(AK$9="","",IF(AK61=0,0,HLOOKUP(AK$9,CPPE!$A$1:$CY$175,AJ61,FALSE)))</f>
        <v>1</v>
      </c>
      <c r="AM61" s="176" t="str">
        <f>IF(AL61="","",IF(AL61=0,"",IF(LandUse!$N54=2,"",IF(AL61&gt;=$E$5,AK61,""))))</f>
        <v/>
      </c>
      <c r="AN61" s="174">
        <v>53</v>
      </c>
      <c r="AO61" s="177" t="str">
        <f>+CPPE!A53</f>
        <v>386 - Field Border</v>
      </c>
      <c r="AP61" s="175">
        <f>IF(AO$9="","",IF(AO61=0,0,HLOOKUP(AO$9,CPPE!$A$1:$CY$175,AN61,FALSE)))</f>
        <v>4</v>
      </c>
      <c r="AQ61" s="176" t="str">
        <f>IF(AP61="","",IF(AP61=0,"",IF(LandUse!$N54=2,"",IF(AP61&gt;=$E$5,AO61,""))))</f>
        <v/>
      </c>
      <c r="AR61" s="174">
        <v>53</v>
      </c>
      <c r="AS61" s="177" t="str">
        <f>+CPPE!A53</f>
        <v>386 - Field Border</v>
      </c>
      <c r="AT61" s="175">
        <f>IF(AS$9="","",IF(AS61=0,0,HLOOKUP(AS$9,CPPE!$A$1:$CY$175,AR61,FALSE)))</f>
        <v>1</v>
      </c>
      <c r="AU61" s="176" t="str">
        <f>IF(AT61="","",IF(AT61=0,"",IF(LandUse!$N54=2,"",IF(AT61&gt;=$E$5,AS61,""))))</f>
        <v/>
      </c>
      <c r="AV61" s="174">
        <v>53</v>
      </c>
      <c r="AW61" s="177" t="str">
        <f>+CPPE!A53</f>
        <v>386 - Field Border</v>
      </c>
      <c r="AX61" s="175">
        <f>IF(AW$9="","",IF(AW61=0,0,HLOOKUP(AW$9,CPPE!$A$1:$CY$175,AV61,FALSE)))</f>
        <v>1</v>
      </c>
      <c r="AY61" s="176" t="str">
        <f>IF(AX61="","",IF(AX61=0,"",IF(LandUse!$N54=2,"",IF(AX61&gt;=$E$5,AW61,""))))</f>
        <v/>
      </c>
      <c r="AZ61" s="174">
        <v>53</v>
      </c>
      <c r="BA61" s="177" t="str">
        <f>+CPPE!A53</f>
        <v>386 - Field Border</v>
      </c>
      <c r="BB61" s="175">
        <f>IF(BA$9="","",IF(BA61=0,0,HLOOKUP(BA$9,CPPE!$A$1:$CY$175,AZ61,FALSE)))</f>
        <v>0</v>
      </c>
      <c r="BC61" s="176" t="str">
        <f>IF(BB61="","",IF(BB61=0,"",IF(LandUse!$N54=2,"",IF(BB61&gt;=$E$5,BA61,""))))</f>
        <v/>
      </c>
      <c r="BD61" s="174">
        <v>53</v>
      </c>
      <c r="BE61" s="177" t="str">
        <f>+CPPE!A53</f>
        <v>386 - Field Border</v>
      </c>
      <c r="BF61" s="175">
        <f>IF(BE$9="","",IF(BE61=0,0,HLOOKUP(BE$9,CPPE!$A$1:$CY$175,BD61,FALSE)))</f>
        <v>1</v>
      </c>
      <c r="BG61" s="176" t="str">
        <f>IF(BF61="","",IF(BF61=0,"",IF(LandUse!$N54=2,"",IF(BF61&gt;=$E$5,BE61,""))))</f>
        <v/>
      </c>
      <c r="BH61" s="174">
        <v>53</v>
      </c>
      <c r="BI61" s="177" t="str">
        <f>+CPPE!A53</f>
        <v>386 - Field Border</v>
      </c>
      <c r="BJ61" s="175">
        <f>IF(BI$9="","",IF(BI61=0,0,HLOOKUP(BI$9,CPPE!$A$1:$CY$175,BH61,FALSE)))</f>
        <v>2</v>
      </c>
      <c r="BK61" s="176" t="str">
        <f>IF(BJ61="","",IF(BJ61=0,"",IF(LandUse!$N54=2,"",IF(BJ61&gt;=$E$5,BI61,""))))</f>
        <v/>
      </c>
      <c r="BM61" s="99" t="str">
        <f t="shared" si="0"/>
        <v/>
      </c>
      <c r="BN61" s="99" t="str">
        <f t="shared" si="1"/>
        <v/>
      </c>
      <c r="BO61" s="99" t="str">
        <f t="shared" si="2"/>
        <v/>
      </c>
      <c r="BP61" s="99" t="str">
        <f t="shared" si="3"/>
        <v/>
      </c>
      <c r="BQ61" s="99" t="str">
        <f t="shared" si="4"/>
        <v/>
      </c>
      <c r="BR61" s="99" t="str">
        <f t="shared" si="5"/>
        <v/>
      </c>
      <c r="BS61" s="99" t="str">
        <f t="shared" si="6"/>
        <v/>
      </c>
      <c r="BT61" s="99" t="str">
        <f t="shared" si="7"/>
        <v/>
      </c>
      <c r="BU61" s="99" t="str">
        <f t="shared" si="8"/>
        <v/>
      </c>
      <c r="BV61" s="99" t="str">
        <f t="shared" si="9"/>
        <v/>
      </c>
      <c r="BX61"/>
    </row>
    <row r="62" spans="2:76" x14ac:dyDescent="0.2">
      <c r="B62" s="178"/>
      <c r="C62" s="179"/>
      <c r="D62" s="178"/>
      <c r="E62" s="180"/>
      <c r="F62" s="178"/>
      <c r="G62" s="181"/>
      <c r="H62" s="178"/>
      <c r="I62" s="180"/>
      <c r="J62" s="178"/>
      <c r="K62" s="180"/>
      <c r="L62" s="178"/>
      <c r="M62" s="180"/>
      <c r="N62" s="178"/>
      <c r="O62" s="180"/>
      <c r="P62" s="178"/>
      <c r="Q62" s="180"/>
      <c r="R62" s="178"/>
      <c r="S62" s="180"/>
      <c r="T62" s="178"/>
      <c r="U62" s="180"/>
      <c r="V62" s="151"/>
      <c r="W62" s="173" t="str">
        <f>+CPPE!A54</f>
        <v>388 - Irrigation Field Ditch</v>
      </c>
      <c r="X62" s="174">
        <v>54</v>
      </c>
      <c r="Y62" s="173" t="str">
        <f>+CPPE!A54</f>
        <v>388 - Irrigation Field Ditch</v>
      </c>
      <c r="Z62" s="175">
        <f>IF(Y$9="","",IF(Y62=0,0,HLOOKUP(Y$9,CPPE!$A$1:$CY$175,X62,FALSE)))</f>
        <v>0</v>
      </c>
      <c r="AA62" s="176" t="str">
        <f>IF(Z62="","",IF(Z62=0,"",IF(LandUse!$N55=2,"",IF(Z62&gt;=$E$5,Y62,""))))</f>
        <v/>
      </c>
      <c r="AB62" s="174">
        <v>54</v>
      </c>
      <c r="AC62" s="177" t="str">
        <f>+CPPE!A54</f>
        <v>388 - Irrigation Field Ditch</v>
      </c>
      <c r="AD62" s="175">
        <f>IF(AC$9="","",IF(AC62=0,0,HLOOKUP(AC$9,CPPE!$A$1:$CY$175,AB62,FALSE)))</f>
        <v>0</v>
      </c>
      <c r="AE62" s="176" t="str">
        <f>IF(AD62="","",IF(AD62=0,"",IF(LandUse!$N55=2,"",IF(AD62&gt;=$E$5,AC62,""))))</f>
        <v/>
      </c>
      <c r="AF62" s="174">
        <v>54</v>
      </c>
      <c r="AG62" s="177" t="str">
        <f>+CPPE!A54</f>
        <v>388 - Irrigation Field Ditch</v>
      </c>
      <c r="AH62" s="175">
        <f>IF(AG$9="","",IF(AG62=0,0,HLOOKUP(AG$9,CPPE!$A$1:$CY$175,AF62,FALSE)))</f>
        <v>0</v>
      </c>
      <c r="AI62" s="176" t="str">
        <f>IF(AH62="","",IF(AH62=0,"",IF(LandUse!$N55=2,"",IF(AH62&gt;=$E$5,AG62,""))))</f>
        <v/>
      </c>
      <c r="AJ62" s="174">
        <v>54</v>
      </c>
      <c r="AK62" s="177" t="str">
        <f>+CPPE!A54</f>
        <v>388 - Irrigation Field Ditch</v>
      </c>
      <c r="AL62" s="175">
        <f>IF(AK$9="","",IF(AK62=0,0,HLOOKUP(AK$9,CPPE!$A$1:$CY$175,AJ62,FALSE)))</f>
        <v>0</v>
      </c>
      <c r="AM62" s="176" t="str">
        <f>IF(AL62="","",IF(AL62=0,"",IF(LandUse!$N55=2,"",IF(AL62&gt;=$E$5,AK62,""))))</f>
        <v/>
      </c>
      <c r="AN62" s="174">
        <v>54</v>
      </c>
      <c r="AO62" s="177" t="str">
        <f>+CPPE!A54</f>
        <v>388 - Irrigation Field Ditch</v>
      </c>
      <c r="AP62" s="175">
        <f>IF(AO$9="","",IF(AO62=0,0,HLOOKUP(AO$9,CPPE!$A$1:$CY$175,AN62,FALSE)))</f>
        <v>0</v>
      </c>
      <c r="AQ62" s="176" t="str">
        <f>IF(AP62="","",IF(AP62=0,"",IF(LandUse!$N55=2,"",IF(AP62&gt;=$E$5,AO62,""))))</f>
        <v/>
      </c>
      <c r="AR62" s="174">
        <v>54</v>
      </c>
      <c r="AS62" s="177" t="str">
        <f>+CPPE!A54</f>
        <v>388 - Irrigation Field Ditch</v>
      </c>
      <c r="AT62" s="175">
        <f>IF(AS$9="","",IF(AS62=0,0,HLOOKUP(AS$9,CPPE!$A$1:$CY$175,AR62,FALSE)))</f>
        <v>0</v>
      </c>
      <c r="AU62" s="176" t="str">
        <f>IF(AT62="","",IF(AT62=0,"",IF(LandUse!$N55=2,"",IF(AT62&gt;=$E$5,AS62,""))))</f>
        <v/>
      </c>
      <c r="AV62" s="174">
        <v>54</v>
      </c>
      <c r="AW62" s="177" t="str">
        <f>+CPPE!A54</f>
        <v>388 - Irrigation Field Ditch</v>
      </c>
      <c r="AX62" s="175">
        <f>IF(AW$9="","",IF(AW62=0,0,HLOOKUP(AW$9,CPPE!$A$1:$CY$175,AV62,FALSE)))</f>
        <v>0</v>
      </c>
      <c r="AY62" s="176" t="str">
        <f>IF(AX62="","",IF(AX62=0,"",IF(LandUse!$N55=2,"",IF(AX62&gt;=$E$5,AW62,""))))</f>
        <v/>
      </c>
      <c r="AZ62" s="174">
        <v>54</v>
      </c>
      <c r="BA62" s="177" t="str">
        <f>+CPPE!A54</f>
        <v>388 - Irrigation Field Ditch</v>
      </c>
      <c r="BB62" s="175">
        <f>IF(BA$9="","",IF(BA62=0,0,HLOOKUP(BA$9,CPPE!$A$1:$CY$175,AZ62,FALSE)))</f>
        <v>0</v>
      </c>
      <c r="BC62" s="176" t="str">
        <f>IF(BB62="","",IF(BB62=0,"",IF(LandUse!$N55=2,"",IF(BB62&gt;=$E$5,BA62,""))))</f>
        <v/>
      </c>
      <c r="BD62" s="174">
        <v>54</v>
      </c>
      <c r="BE62" s="177" t="str">
        <f>+CPPE!A54</f>
        <v>388 - Irrigation Field Ditch</v>
      </c>
      <c r="BF62" s="175">
        <f>IF(BE$9="","",IF(BE62=0,0,HLOOKUP(BE$9,CPPE!$A$1:$CY$175,BD62,FALSE)))</f>
        <v>0</v>
      </c>
      <c r="BG62" s="176" t="str">
        <f>IF(BF62="","",IF(BF62=0,"",IF(LandUse!$N55=2,"",IF(BF62&gt;=$E$5,BE62,""))))</f>
        <v/>
      </c>
      <c r="BH62" s="174">
        <v>54</v>
      </c>
      <c r="BI62" s="177" t="str">
        <f>+CPPE!A54</f>
        <v>388 - Irrigation Field Ditch</v>
      </c>
      <c r="BJ62" s="175">
        <f>IF(BI$9="","",IF(BI62=0,0,HLOOKUP(BI$9,CPPE!$A$1:$CY$175,BH62,FALSE)))</f>
        <v>2</v>
      </c>
      <c r="BK62" s="176" t="str">
        <f>IF(BJ62="","",IF(BJ62=0,"",IF(LandUse!$N55=2,"",IF(BJ62&gt;=$E$5,BI62,""))))</f>
        <v/>
      </c>
      <c r="BM62" s="99" t="str">
        <f t="shared" si="0"/>
        <v/>
      </c>
      <c r="BN62" s="99" t="str">
        <f t="shared" si="1"/>
        <v/>
      </c>
      <c r="BO62" s="99" t="str">
        <f t="shared" si="2"/>
        <v/>
      </c>
      <c r="BP62" s="99" t="str">
        <f t="shared" si="3"/>
        <v/>
      </c>
      <c r="BQ62" s="99" t="str">
        <f t="shared" si="4"/>
        <v/>
      </c>
      <c r="BR62" s="99" t="str">
        <f t="shared" si="5"/>
        <v/>
      </c>
      <c r="BS62" s="99" t="str">
        <f t="shared" si="6"/>
        <v/>
      </c>
      <c r="BT62" s="99" t="str">
        <f t="shared" si="7"/>
        <v/>
      </c>
      <c r="BU62" s="99" t="str">
        <f t="shared" si="8"/>
        <v/>
      </c>
      <c r="BV62" s="99" t="str">
        <f t="shared" si="9"/>
        <v/>
      </c>
      <c r="BX62"/>
    </row>
    <row r="63" spans="2:76" x14ac:dyDescent="0.2">
      <c r="B63" s="178"/>
      <c r="C63" s="179"/>
      <c r="D63" s="178"/>
      <c r="E63" s="180"/>
      <c r="F63" s="178"/>
      <c r="G63" s="181"/>
      <c r="H63" s="178"/>
      <c r="I63" s="180"/>
      <c r="J63" s="178"/>
      <c r="K63" s="180"/>
      <c r="L63" s="178"/>
      <c r="M63" s="180"/>
      <c r="N63" s="178"/>
      <c r="O63" s="180"/>
      <c r="P63" s="178"/>
      <c r="Q63" s="180"/>
      <c r="R63" s="178"/>
      <c r="S63" s="180"/>
      <c r="T63" s="178"/>
      <c r="U63" s="180"/>
      <c r="V63" s="151"/>
      <c r="W63" s="173" t="str">
        <f>+CPPE!A55</f>
        <v>390 - Riparian Herbaceous Cover</v>
      </c>
      <c r="X63" s="174">
        <v>55</v>
      </c>
      <c r="Y63" s="173" t="str">
        <f>+CPPE!A55</f>
        <v>390 - Riparian Herbaceous Cover</v>
      </c>
      <c r="Z63" s="175">
        <f>IF(Y$9="","",IF(Y63=0,0,HLOOKUP(Y$9,CPPE!$A$1:$CY$175,X63,FALSE)))</f>
        <v>2</v>
      </c>
      <c r="AA63" s="176" t="str">
        <f>IF(Z63="","",IF(Z63=0,"",IF(LandUse!$N56=2,"",IF(Z63&gt;=$E$5,Y63,""))))</f>
        <v/>
      </c>
      <c r="AB63" s="174">
        <v>55</v>
      </c>
      <c r="AC63" s="177" t="str">
        <f>+CPPE!A55</f>
        <v>390 - Riparian Herbaceous Cover</v>
      </c>
      <c r="AD63" s="175">
        <f>IF(AC$9="","",IF(AC63=0,0,HLOOKUP(AC$9,CPPE!$A$1:$CY$175,AB63,FALSE)))</f>
        <v>2</v>
      </c>
      <c r="AE63" s="176" t="str">
        <f>IF(AD63="","",IF(AD63=0,"",IF(LandUse!$N56=2,"",IF(AD63&gt;=$E$5,AC63,""))))</f>
        <v/>
      </c>
      <c r="AF63" s="174">
        <v>55</v>
      </c>
      <c r="AG63" s="177" t="str">
        <f>+CPPE!A55</f>
        <v>390 - Riparian Herbaceous Cover</v>
      </c>
      <c r="AH63" s="175">
        <f>IF(AG$9="","",IF(AG63=0,0,HLOOKUP(AG$9,CPPE!$A$1:$CY$175,AF63,FALSE)))</f>
        <v>0</v>
      </c>
      <c r="AI63" s="176" t="str">
        <f>IF(AH63="","",IF(AH63=0,"",IF(LandUse!$N56=2,"",IF(AH63&gt;=$E$5,AG63,""))))</f>
        <v/>
      </c>
      <c r="AJ63" s="174">
        <v>55</v>
      </c>
      <c r="AK63" s="177" t="str">
        <f>+CPPE!A55</f>
        <v>390 - Riparian Herbaceous Cover</v>
      </c>
      <c r="AL63" s="175">
        <f>IF(AK$9="","",IF(AK63=0,0,HLOOKUP(AK$9,CPPE!$A$1:$CY$175,AJ63,FALSE)))</f>
        <v>4</v>
      </c>
      <c r="AM63" s="176" t="str">
        <f>IF(AL63="","",IF(AL63=0,"",IF(LandUse!$N56=2,"",IF(AL63&gt;=$E$5,AK63,""))))</f>
        <v/>
      </c>
      <c r="AN63" s="174">
        <v>55</v>
      </c>
      <c r="AO63" s="177" t="str">
        <f>+CPPE!A55</f>
        <v>390 - Riparian Herbaceous Cover</v>
      </c>
      <c r="AP63" s="175">
        <f>IF(AO$9="","",IF(AO63=0,0,HLOOKUP(AO$9,CPPE!$A$1:$CY$175,AN63,FALSE)))</f>
        <v>4</v>
      </c>
      <c r="AQ63" s="176" t="str">
        <f>IF(AP63="","",IF(AP63=0,"",IF(LandUse!$N56=2,"",IF(AP63&gt;=$E$5,AO63,""))))</f>
        <v/>
      </c>
      <c r="AR63" s="174">
        <v>55</v>
      </c>
      <c r="AS63" s="177" t="str">
        <f>+CPPE!A55</f>
        <v>390 - Riparian Herbaceous Cover</v>
      </c>
      <c r="AT63" s="175">
        <f>IF(AS$9="","",IF(AS63=0,0,HLOOKUP(AS$9,CPPE!$A$1:$CY$175,AR63,FALSE)))</f>
        <v>0</v>
      </c>
      <c r="AU63" s="176" t="str">
        <f>IF(AT63="","",IF(AT63=0,"",IF(LandUse!$N56=2,"",IF(AT63&gt;=$E$5,AS63,""))))</f>
        <v/>
      </c>
      <c r="AV63" s="174">
        <v>55</v>
      </c>
      <c r="AW63" s="177" t="str">
        <f>+CPPE!A55</f>
        <v>390 - Riparian Herbaceous Cover</v>
      </c>
      <c r="AX63" s="175">
        <f>IF(AW$9="","",IF(AW63=0,0,HLOOKUP(AW$9,CPPE!$A$1:$CY$175,AV63,FALSE)))</f>
        <v>0</v>
      </c>
      <c r="AY63" s="176" t="str">
        <f>IF(AX63="","",IF(AX63=0,"",IF(LandUse!$N56=2,"",IF(AX63&gt;=$E$5,AW63,""))))</f>
        <v/>
      </c>
      <c r="AZ63" s="174">
        <v>55</v>
      </c>
      <c r="BA63" s="177" t="str">
        <f>+CPPE!A55</f>
        <v>390 - Riparian Herbaceous Cover</v>
      </c>
      <c r="BB63" s="175">
        <f>IF(BA$9="","",IF(BA63=0,0,HLOOKUP(BA$9,CPPE!$A$1:$CY$175,AZ63,FALSE)))</f>
        <v>0</v>
      </c>
      <c r="BC63" s="176" t="str">
        <f>IF(BB63="","",IF(BB63=0,"",IF(LandUse!$N56=2,"",IF(BB63&gt;=$E$5,BA63,""))))</f>
        <v/>
      </c>
      <c r="BD63" s="174">
        <v>55</v>
      </c>
      <c r="BE63" s="177" t="str">
        <f>+CPPE!A55</f>
        <v>390 - Riparian Herbaceous Cover</v>
      </c>
      <c r="BF63" s="175">
        <f>IF(BE$9="","",IF(BE63=0,0,HLOOKUP(BE$9,CPPE!$A$1:$CY$175,BD63,FALSE)))</f>
        <v>5</v>
      </c>
      <c r="BG63" s="176" t="str">
        <f>IF(BF63="","",IF(BF63=0,"",IF(LandUse!$N56=2,"",IF(BF63&gt;=$E$5,BE63,""))))</f>
        <v/>
      </c>
      <c r="BH63" s="174">
        <v>55</v>
      </c>
      <c r="BI63" s="177" t="str">
        <f>+CPPE!A55</f>
        <v>390 - Riparian Herbaceous Cover</v>
      </c>
      <c r="BJ63" s="175">
        <f>IF(BI$9="","",IF(BI63=0,0,HLOOKUP(BI$9,CPPE!$A$1:$CY$175,BH63,FALSE)))</f>
        <v>5</v>
      </c>
      <c r="BK63" s="176" t="str">
        <f>IF(BJ63="","",IF(BJ63=0,"",IF(LandUse!$N56=2,"",IF(BJ63&gt;=$E$5,BI63,""))))</f>
        <v/>
      </c>
      <c r="BM63" s="99" t="str">
        <f t="shared" si="0"/>
        <v/>
      </c>
      <c r="BN63" s="99" t="str">
        <f t="shared" si="1"/>
        <v/>
      </c>
      <c r="BO63" s="99" t="str">
        <f t="shared" si="2"/>
        <v/>
      </c>
      <c r="BP63" s="99" t="str">
        <f t="shared" si="3"/>
        <v/>
      </c>
      <c r="BQ63" s="99" t="str">
        <f t="shared" si="4"/>
        <v/>
      </c>
      <c r="BR63" s="99" t="str">
        <f t="shared" si="5"/>
        <v/>
      </c>
      <c r="BS63" s="99" t="str">
        <f t="shared" si="6"/>
        <v/>
      </c>
      <c r="BT63" s="99" t="str">
        <f t="shared" si="7"/>
        <v/>
      </c>
      <c r="BU63" s="99" t="str">
        <f t="shared" si="8"/>
        <v/>
      </c>
      <c r="BV63" s="99" t="str">
        <f t="shared" si="9"/>
        <v/>
      </c>
      <c r="BX63"/>
    </row>
    <row r="64" spans="2:76" x14ac:dyDescent="0.2">
      <c r="B64" s="178"/>
      <c r="C64" s="179"/>
      <c r="D64" s="178"/>
      <c r="E64" s="180"/>
      <c r="F64" s="178"/>
      <c r="G64" s="181"/>
      <c r="H64" s="178"/>
      <c r="I64" s="180"/>
      <c r="J64" s="178"/>
      <c r="K64" s="180"/>
      <c r="L64" s="178"/>
      <c r="M64" s="180"/>
      <c r="N64" s="178"/>
      <c r="O64" s="180"/>
      <c r="P64" s="178"/>
      <c r="Q64" s="180"/>
      <c r="R64" s="178"/>
      <c r="S64" s="180"/>
      <c r="T64" s="178"/>
      <c r="U64" s="180"/>
      <c r="V64" s="151"/>
      <c r="W64" s="173" t="str">
        <f>+CPPE!A56</f>
        <v>391 - Riparian Forest Buffer</v>
      </c>
      <c r="X64" s="174">
        <v>56</v>
      </c>
      <c r="Y64" s="173" t="str">
        <f>+CPPE!A56</f>
        <v>391 - Riparian Forest Buffer</v>
      </c>
      <c r="Z64" s="175">
        <f>IF(Y$9="","",IF(Y64=0,0,HLOOKUP(Y$9,CPPE!$A$1:$CY$175,X64,FALSE)))</f>
        <v>3</v>
      </c>
      <c r="AA64" s="176" t="str">
        <f>IF(Z64="","",IF(Z64=0,"",IF(LandUse!$N57=2,"",IF(Z64&gt;=$E$5,Y64,""))))</f>
        <v/>
      </c>
      <c r="AB64" s="174">
        <v>56</v>
      </c>
      <c r="AC64" s="177" t="str">
        <f>+CPPE!A56</f>
        <v>391 - Riparian Forest Buffer</v>
      </c>
      <c r="AD64" s="175">
        <f>IF(AC$9="","",IF(AC64=0,0,HLOOKUP(AC$9,CPPE!$A$1:$CY$175,AB64,FALSE)))</f>
        <v>2</v>
      </c>
      <c r="AE64" s="176" t="str">
        <f>IF(AD64="","",IF(AD64=0,"",IF(LandUse!$N57=2,"",IF(AD64&gt;=$E$5,AC64,""))))</f>
        <v/>
      </c>
      <c r="AF64" s="174">
        <v>56</v>
      </c>
      <c r="AG64" s="177" t="str">
        <f>+CPPE!A56</f>
        <v>391 - Riparian Forest Buffer</v>
      </c>
      <c r="AH64" s="175">
        <f>IF(AG$9="","",IF(AG64=0,0,HLOOKUP(AG$9,CPPE!$A$1:$CY$175,AF64,FALSE)))</f>
        <v>0</v>
      </c>
      <c r="AI64" s="176" t="str">
        <f>IF(AH64="","",IF(AH64=0,"",IF(LandUse!$N57=2,"",IF(AH64&gt;=$E$5,AG64,""))))</f>
        <v/>
      </c>
      <c r="AJ64" s="174">
        <v>56</v>
      </c>
      <c r="AK64" s="177" t="str">
        <f>+CPPE!A56</f>
        <v>391 - Riparian Forest Buffer</v>
      </c>
      <c r="AL64" s="175">
        <f>IF(AK$9="","",IF(AK64=0,0,HLOOKUP(AK$9,CPPE!$A$1:$CY$175,AJ64,FALSE)))</f>
        <v>2</v>
      </c>
      <c r="AM64" s="176" t="str">
        <f>IF(AL64="","",IF(AL64=0,"",IF(LandUse!$N57=2,"",IF(AL64&gt;=$E$5,AK64,""))))</f>
        <v/>
      </c>
      <c r="AN64" s="174">
        <v>56</v>
      </c>
      <c r="AO64" s="177" t="str">
        <f>+CPPE!A56</f>
        <v>391 - Riparian Forest Buffer</v>
      </c>
      <c r="AP64" s="175">
        <f>IF(AO$9="","",IF(AO64=0,0,HLOOKUP(AO$9,CPPE!$A$1:$CY$175,AN64,FALSE)))</f>
        <v>4</v>
      </c>
      <c r="AQ64" s="176" t="str">
        <f>IF(AP64="","",IF(AP64=0,"",IF(LandUse!$N57=2,"",IF(AP64&gt;=$E$5,AO64,""))))</f>
        <v/>
      </c>
      <c r="AR64" s="174">
        <v>56</v>
      </c>
      <c r="AS64" s="177" t="str">
        <f>+CPPE!A56</f>
        <v>391 - Riparian Forest Buffer</v>
      </c>
      <c r="AT64" s="175">
        <f>IF(AS$9="","",IF(AS64=0,0,HLOOKUP(AS$9,CPPE!$A$1:$CY$175,AR64,FALSE)))</f>
        <v>5</v>
      </c>
      <c r="AU64" s="176" t="str">
        <f>IF(AT64="","",IF(AT64=0,"",IF(LandUse!$N57=2,"",IF(AT64&gt;=$E$5,AS64,""))))</f>
        <v/>
      </c>
      <c r="AV64" s="174">
        <v>56</v>
      </c>
      <c r="AW64" s="177" t="str">
        <f>+CPPE!A56</f>
        <v>391 - Riparian Forest Buffer</v>
      </c>
      <c r="AX64" s="175">
        <f>IF(AW$9="","",IF(AW64=0,0,HLOOKUP(AW$9,CPPE!$A$1:$CY$175,AV64,FALSE)))</f>
        <v>4</v>
      </c>
      <c r="AY64" s="176" t="str">
        <f>IF(AX64="","",IF(AX64=0,"",IF(LandUse!$N57=2,"",IF(AX64&gt;=$E$5,AW64,""))))</f>
        <v/>
      </c>
      <c r="AZ64" s="174">
        <v>56</v>
      </c>
      <c r="BA64" s="177" t="str">
        <f>+CPPE!A56</f>
        <v>391 - Riparian Forest Buffer</v>
      </c>
      <c r="BB64" s="175">
        <f>IF(BA$9="","",IF(BA64=0,0,HLOOKUP(BA$9,CPPE!$A$1:$CY$175,AZ64,FALSE)))</f>
        <v>0</v>
      </c>
      <c r="BC64" s="176" t="str">
        <f>IF(BB64="","",IF(BB64=0,"",IF(LandUse!$N57=2,"",IF(BB64&gt;=$E$5,BA64,""))))</f>
        <v/>
      </c>
      <c r="BD64" s="174">
        <v>56</v>
      </c>
      <c r="BE64" s="177" t="str">
        <f>+CPPE!A56</f>
        <v>391 - Riparian Forest Buffer</v>
      </c>
      <c r="BF64" s="175">
        <f>IF(BE$9="","",IF(BE64=0,0,HLOOKUP(BE$9,CPPE!$A$1:$CY$175,BD64,FALSE)))</f>
        <v>5</v>
      </c>
      <c r="BG64" s="176" t="str">
        <f>IF(BF64="","",IF(BF64=0,"",IF(LandUse!$N57=2,"",IF(BF64&gt;=$E$5,BE64,""))))</f>
        <v/>
      </c>
      <c r="BH64" s="174">
        <v>56</v>
      </c>
      <c r="BI64" s="177" t="str">
        <f>+CPPE!A56</f>
        <v>391 - Riparian Forest Buffer</v>
      </c>
      <c r="BJ64" s="175">
        <f>IF(BI$9="","",IF(BI64=0,0,HLOOKUP(BI$9,CPPE!$A$1:$CY$175,BH64,FALSE)))</f>
        <v>5</v>
      </c>
      <c r="BK64" s="176" t="str">
        <f>IF(BJ64="","",IF(BJ64=0,"",IF(LandUse!$N57=2,"",IF(BJ64&gt;=$E$5,BI64,""))))</f>
        <v/>
      </c>
      <c r="BM64" s="99" t="str">
        <f t="shared" si="0"/>
        <v/>
      </c>
      <c r="BN64" s="99" t="str">
        <f t="shared" si="1"/>
        <v/>
      </c>
      <c r="BO64" s="99" t="str">
        <f t="shared" si="2"/>
        <v/>
      </c>
      <c r="BP64" s="99" t="str">
        <f t="shared" si="3"/>
        <v/>
      </c>
      <c r="BQ64" s="99" t="str">
        <f t="shared" si="4"/>
        <v/>
      </c>
      <c r="BR64" s="99" t="str">
        <f t="shared" si="5"/>
        <v/>
      </c>
      <c r="BS64" s="99" t="str">
        <f t="shared" si="6"/>
        <v/>
      </c>
      <c r="BT64" s="99" t="str">
        <f t="shared" si="7"/>
        <v/>
      </c>
      <c r="BU64" s="99" t="str">
        <f t="shared" si="8"/>
        <v/>
      </c>
      <c r="BV64" s="99" t="str">
        <f t="shared" si="9"/>
        <v/>
      </c>
      <c r="BX64"/>
    </row>
    <row r="65" spans="2:76" x14ac:dyDescent="0.2">
      <c r="B65" s="178"/>
      <c r="C65" s="179"/>
      <c r="D65" s="178"/>
      <c r="E65" s="180"/>
      <c r="F65" s="178"/>
      <c r="G65" s="181"/>
      <c r="H65" s="178"/>
      <c r="I65" s="180"/>
      <c r="J65" s="178"/>
      <c r="K65" s="180"/>
      <c r="L65" s="178"/>
      <c r="M65" s="180"/>
      <c r="N65" s="178"/>
      <c r="O65" s="180"/>
      <c r="P65" s="178"/>
      <c r="Q65" s="180"/>
      <c r="R65" s="178"/>
      <c r="S65" s="180"/>
      <c r="T65" s="178"/>
      <c r="U65" s="180"/>
      <c r="V65" s="151"/>
      <c r="W65" s="173" t="str">
        <f>+CPPE!A57</f>
        <v>393 - Filter Strip</v>
      </c>
      <c r="X65" s="174">
        <v>57</v>
      </c>
      <c r="Y65" s="173" t="str">
        <f>+CPPE!A57</f>
        <v>393 - Filter Strip</v>
      </c>
      <c r="Z65" s="175">
        <f>IF(Y$9="","",IF(Y65=0,0,HLOOKUP(Y$9,CPPE!$A$1:$CY$175,X65,FALSE)))</f>
        <v>2</v>
      </c>
      <c r="AA65" s="176" t="str">
        <f>IF(Z65="","",IF(Z65=0,"",IF(LandUse!$N58=2,"",IF(Z65&gt;=$E$5,Y65,""))))</f>
        <v/>
      </c>
      <c r="AB65" s="174">
        <v>57</v>
      </c>
      <c r="AC65" s="177" t="str">
        <f>+CPPE!A57</f>
        <v>393 - Filter Strip</v>
      </c>
      <c r="AD65" s="175">
        <f>IF(AC$9="","",IF(AC65=0,0,HLOOKUP(AC$9,CPPE!$A$1:$CY$175,AB65,FALSE)))</f>
        <v>1</v>
      </c>
      <c r="AE65" s="176" t="str">
        <f>IF(AD65="","",IF(AD65=0,"",IF(LandUse!$N58=2,"",IF(AD65&gt;=$E$5,AC65,""))))</f>
        <v/>
      </c>
      <c r="AF65" s="174">
        <v>57</v>
      </c>
      <c r="AG65" s="177" t="str">
        <f>+CPPE!A57</f>
        <v>393 - Filter Strip</v>
      </c>
      <c r="AH65" s="175">
        <f>IF(AG$9="","",IF(AG65=0,0,HLOOKUP(AG$9,CPPE!$A$1:$CY$175,AF65,FALSE)))</f>
        <v>0</v>
      </c>
      <c r="AI65" s="176" t="str">
        <f>IF(AH65="","",IF(AH65=0,"",IF(LandUse!$N58=2,"",IF(AH65&gt;=$E$5,AG65,""))))</f>
        <v/>
      </c>
      <c r="AJ65" s="174">
        <v>57</v>
      </c>
      <c r="AK65" s="177" t="str">
        <f>+CPPE!A57</f>
        <v>393 - Filter Strip</v>
      </c>
      <c r="AL65" s="175">
        <f>IF(AK$9="","",IF(AK65=0,0,HLOOKUP(AK$9,CPPE!$A$1:$CY$175,AJ65,FALSE)))</f>
        <v>1</v>
      </c>
      <c r="AM65" s="176" t="str">
        <f>IF(AL65="","",IF(AL65=0,"",IF(LandUse!$N58=2,"",IF(AL65&gt;=$E$5,AK65,""))))</f>
        <v/>
      </c>
      <c r="AN65" s="174">
        <v>57</v>
      </c>
      <c r="AO65" s="177" t="str">
        <f>+CPPE!A57</f>
        <v>393 - Filter Strip</v>
      </c>
      <c r="AP65" s="175">
        <f>IF(AO$9="","",IF(AO65=0,0,HLOOKUP(AO$9,CPPE!$A$1:$CY$175,AN65,FALSE)))</f>
        <v>1</v>
      </c>
      <c r="AQ65" s="176" t="str">
        <f>IF(AP65="","",IF(AP65=0,"",IF(LandUse!$N58=2,"",IF(AP65&gt;=$E$5,AO65,""))))</f>
        <v/>
      </c>
      <c r="AR65" s="174">
        <v>57</v>
      </c>
      <c r="AS65" s="177" t="str">
        <f>+CPPE!A57</f>
        <v>393 - Filter Strip</v>
      </c>
      <c r="AT65" s="175">
        <f>IF(AS$9="","",IF(AS65=0,0,HLOOKUP(AS$9,CPPE!$A$1:$CY$175,AR65,FALSE)))</f>
        <v>1</v>
      </c>
      <c r="AU65" s="176" t="str">
        <f>IF(AT65="","",IF(AT65=0,"",IF(LandUse!$N58=2,"",IF(AT65&gt;=$E$5,AS65,""))))</f>
        <v/>
      </c>
      <c r="AV65" s="174">
        <v>57</v>
      </c>
      <c r="AW65" s="177" t="str">
        <f>+CPPE!A57</f>
        <v>393 - Filter Strip</v>
      </c>
      <c r="AX65" s="175">
        <f>IF(AW$9="","",IF(AW65=0,0,HLOOKUP(AW$9,CPPE!$A$1:$CY$175,AV65,FALSE)))</f>
        <v>1</v>
      </c>
      <c r="AY65" s="176" t="str">
        <f>IF(AX65="","",IF(AX65=0,"",IF(LandUse!$N58=2,"",IF(AX65&gt;=$E$5,AW65,""))))</f>
        <v/>
      </c>
      <c r="AZ65" s="174">
        <v>57</v>
      </c>
      <c r="BA65" s="177" t="str">
        <f>+CPPE!A57</f>
        <v>393 - Filter Strip</v>
      </c>
      <c r="BB65" s="175">
        <f>IF(BA$9="","",IF(BA65=0,0,HLOOKUP(BA$9,CPPE!$A$1:$CY$175,AZ65,FALSE)))</f>
        <v>0</v>
      </c>
      <c r="BC65" s="176" t="str">
        <f>IF(BB65="","",IF(BB65=0,"",IF(LandUse!$N58=2,"",IF(BB65&gt;=$E$5,BA65,""))))</f>
        <v/>
      </c>
      <c r="BD65" s="174">
        <v>57</v>
      </c>
      <c r="BE65" s="177" t="str">
        <f>+CPPE!A57</f>
        <v>393 - Filter Strip</v>
      </c>
      <c r="BF65" s="175">
        <f>IF(BE$9="","",IF(BE65=0,0,HLOOKUP(BE$9,CPPE!$A$1:$CY$175,BD65,FALSE)))</f>
        <v>5</v>
      </c>
      <c r="BG65" s="176" t="str">
        <f>IF(BF65="","",IF(BF65=0,"",IF(LandUse!$N58=2,"",IF(BF65&gt;=$E$5,BE65,""))))</f>
        <v/>
      </c>
      <c r="BH65" s="174">
        <v>57</v>
      </c>
      <c r="BI65" s="177" t="str">
        <f>+CPPE!A57</f>
        <v>393 - Filter Strip</v>
      </c>
      <c r="BJ65" s="175">
        <f>IF(BI$9="","",IF(BI65=0,0,HLOOKUP(BI$9,CPPE!$A$1:$CY$175,BH65,FALSE)))</f>
        <v>0</v>
      </c>
      <c r="BK65" s="176" t="str">
        <f>IF(BJ65="","",IF(BJ65=0,"",IF(LandUse!$N58=2,"",IF(BJ65&gt;=$E$5,BI65,""))))</f>
        <v/>
      </c>
      <c r="BM65" s="99" t="str">
        <f t="shared" si="0"/>
        <v/>
      </c>
      <c r="BN65" s="99" t="str">
        <f t="shared" si="1"/>
        <v/>
      </c>
      <c r="BO65" s="99" t="str">
        <f t="shared" si="2"/>
        <v/>
      </c>
      <c r="BP65" s="99" t="str">
        <f t="shared" si="3"/>
        <v/>
      </c>
      <c r="BQ65" s="99" t="str">
        <f t="shared" si="4"/>
        <v/>
      </c>
      <c r="BR65" s="99" t="str">
        <f t="shared" si="5"/>
        <v/>
      </c>
      <c r="BS65" s="99" t="str">
        <f t="shared" si="6"/>
        <v/>
      </c>
      <c r="BT65" s="99" t="str">
        <f t="shared" si="7"/>
        <v/>
      </c>
      <c r="BU65" s="99" t="str">
        <f t="shared" si="8"/>
        <v/>
      </c>
      <c r="BV65" s="99" t="str">
        <f t="shared" si="9"/>
        <v/>
      </c>
      <c r="BX65"/>
    </row>
    <row r="66" spans="2:76" x14ac:dyDescent="0.2">
      <c r="B66" s="178"/>
      <c r="C66" s="179"/>
      <c r="D66" s="178"/>
      <c r="E66" s="180"/>
      <c r="F66" s="178"/>
      <c r="G66" s="181"/>
      <c r="H66" s="178"/>
      <c r="I66" s="180"/>
      <c r="J66" s="178"/>
      <c r="K66" s="180"/>
      <c r="L66" s="178"/>
      <c r="M66" s="180"/>
      <c r="N66" s="178"/>
      <c r="O66" s="180"/>
      <c r="P66" s="178"/>
      <c r="Q66" s="180"/>
      <c r="R66" s="178"/>
      <c r="S66" s="180"/>
      <c r="T66" s="178"/>
      <c r="U66" s="180"/>
      <c r="V66" s="151"/>
      <c r="W66" s="173" t="str">
        <f>+CPPE!A58</f>
        <v>394 - Firebreak</v>
      </c>
      <c r="X66" s="174">
        <v>58</v>
      </c>
      <c r="Y66" s="173" t="str">
        <f>+CPPE!A58</f>
        <v>394 - Firebreak</v>
      </c>
      <c r="Z66" s="175">
        <f>IF(Y$9="","",IF(Y66=0,0,HLOOKUP(Y$9,CPPE!$A$1:$CY$175,X66,FALSE)))</f>
        <v>-1</v>
      </c>
      <c r="AA66" s="176" t="str">
        <f>IF(Z66="","",IF(Z66=0,"",IF(LandUse!$N59=2,"",IF(Z66&gt;=$E$5,Y66,""))))</f>
        <v/>
      </c>
      <c r="AB66" s="174">
        <v>58</v>
      </c>
      <c r="AC66" s="177" t="str">
        <f>+CPPE!A58</f>
        <v>394 - Firebreak</v>
      </c>
      <c r="AD66" s="175">
        <f>IF(AC$9="","",IF(AC66=0,0,HLOOKUP(AC$9,CPPE!$A$1:$CY$175,AB66,FALSE)))</f>
        <v>-1</v>
      </c>
      <c r="AE66" s="176" t="str">
        <f>IF(AD66="","",IF(AD66=0,"",IF(LandUse!$N59=2,"",IF(AD66&gt;=$E$5,AC66,""))))</f>
        <v/>
      </c>
      <c r="AF66" s="174">
        <v>58</v>
      </c>
      <c r="AG66" s="177" t="str">
        <f>+CPPE!A58</f>
        <v>394 - Firebreak</v>
      </c>
      <c r="AH66" s="175">
        <f>IF(AG$9="","",IF(AG66=0,0,HLOOKUP(AG$9,CPPE!$A$1:$CY$175,AF66,FALSE)))</f>
        <v>0</v>
      </c>
      <c r="AI66" s="176" t="str">
        <f>IF(AH66="","",IF(AH66=0,"",IF(LandUse!$N59=2,"",IF(AH66&gt;=$E$5,AG66,""))))</f>
        <v/>
      </c>
      <c r="AJ66" s="174">
        <v>58</v>
      </c>
      <c r="AK66" s="177" t="str">
        <f>+CPPE!A58</f>
        <v>394 - Firebreak</v>
      </c>
      <c r="AL66" s="175">
        <f>IF(AK$9="","",IF(AK66=0,0,HLOOKUP(AK$9,CPPE!$A$1:$CY$175,AJ66,FALSE)))</f>
        <v>-2</v>
      </c>
      <c r="AM66" s="176" t="str">
        <f>IF(AL66="","",IF(AL66=0,"",IF(LandUse!$N59=2,"",IF(AL66&gt;=$E$5,AK66,""))))</f>
        <v/>
      </c>
      <c r="AN66" s="174">
        <v>58</v>
      </c>
      <c r="AO66" s="177" t="str">
        <f>+CPPE!A58</f>
        <v>394 - Firebreak</v>
      </c>
      <c r="AP66" s="175">
        <f>IF(AO$9="","",IF(AO66=0,0,HLOOKUP(AO$9,CPPE!$A$1:$CY$175,AN66,FALSE)))</f>
        <v>-2</v>
      </c>
      <c r="AQ66" s="176" t="str">
        <f>IF(AP66="","",IF(AP66=0,"",IF(LandUse!$N59=2,"",IF(AP66&gt;=$E$5,AO66,""))))</f>
        <v/>
      </c>
      <c r="AR66" s="174">
        <v>58</v>
      </c>
      <c r="AS66" s="177" t="str">
        <f>+CPPE!A58</f>
        <v>394 - Firebreak</v>
      </c>
      <c r="AT66" s="175">
        <f>IF(AS$9="","",IF(AS66=0,0,HLOOKUP(AS$9,CPPE!$A$1:$CY$175,AR66,FALSE)))</f>
        <v>-2</v>
      </c>
      <c r="AU66" s="176" t="str">
        <f>IF(AT66="","",IF(AT66=0,"",IF(LandUse!$N59=2,"",IF(AT66&gt;=$E$5,AS66,""))))</f>
        <v/>
      </c>
      <c r="AV66" s="174">
        <v>58</v>
      </c>
      <c r="AW66" s="177" t="str">
        <f>+CPPE!A58</f>
        <v>394 - Firebreak</v>
      </c>
      <c r="AX66" s="175">
        <f>IF(AW$9="","",IF(AW66=0,0,HLOOKUP(AW$9,CPPE!$A$1:$CY$175,AV66,FALSE)))</f>
        <v>-2</v>
      </c>
      <c r="AY66" s="176" t="str">
        <f>IF(AX66="","",IF(AX66=0,"",IF(LandUse!$N59=2,"",IF(AX66&gt;=$E$5,AW66,""))))</f>
        <v/>
      </c>
      <c r="AZ66" s="174">
        <v>58</v>
      </c>
      <c r="BA66" s="177" t="str">
        <f>+CPPE!A58</f>
        <v>394 - Firebreak</v>
      </c>
      <c r="BB66" s="175">
        <f>IF(BA$9="","",IF(BA66=0,0,HLOOKUP(BA$9,CPPE!$A$1:$CY$175,AZ66,FALSE)))</f>
        <v>0</v>
      </c>
      <c r="BC66" s="176" t="str">
        <f>IF(BB66="","",IF(BB66=0,"",IF(LandUse!$N59=2,"",IF(BB66&gt;=$E$5,BA66,""))))</f>
        <v/>
      </c>
      <c r="BD66" s="174">
        <v>58</v>
      </c>
      <c r="BE66" s="177" t="str">
        <f>+CPPE!A58</f>
        <v>394 - Firebreak</v>
      </c>
      <c r="BF66" s="175">
        <f>IF(BE$9="","",IF(BE66=0,0,HLOOKUP(BE$9,CPPE!$A$1:$CY$175,BD66,FALSE)))</f>
        <v>0</v>
      </c>
      <c r="BG66" s="176" t="str">
        <f>IF(BF66="","",IF(BF66=0,"",IF(LandUse!$N59=2,"",IF(BF66&gt;=$E$5,BE66,""))))</f>
        <v/>
      </c>
      <c r="BH66" s="174">
        <v>58</v>
      </c>
      <c r="BI66" s="177" t="str">
        <f>+CPPE!A58</f>
        <v>394 - Firebreak</v>
      </c>
      <c r="BJ66" s="175">
        <f>IF(BI$9="","",IF(BI66=0,0,HLOOKUP(BI$9,CPPE!$A$1:$CY$175,BH66,FALSE)))</f>
        <v>3</v>
      </c>
      <c r="BK66" s="176" t="str">
        <f>IF(BJ66="","",IF(BJ66=0,"",IF(LandUse!$N59=2,"",IF(BJ66&gt;=$E$5,BI66,""))))</f>
        <v/>
      </c>
      <c r="BM66" s="99" t="str">
        <f t="shared" si="0"/>
        <v/>
      </c>
      <c r="BN66" s="99" t="str">
        <f t="shared" si="1"/>
        <v/>
      </c>
      <c r="BO66" s="99" t="str">
        <f t="shared" si="2"/>
        <v/>
      </c>
      <c r="BP66" s="99" t="str">
        <f t="shared" si="3"/>
        <v/>
      </c>
      <c r="BQ66" s="99" t="str">
        <f t="shared" si="4"/>
        <v/>
      </c>
      <c r="BR66" s="99" t="str">
        <f t="shared" si="5"/>
        <v/>
      </c>
      <c r="BS66" s="99" t="str">
        <f t="shared" si="6"/>
        <v/>
      </c>
      <c r="BT66" s="99" t="str">
        <f t="shared" si="7"/>
        <v/>
      </c>
      <c r="BU66" s="99" t="str">
        <f t="shared" si="8"/>
        <v/>
      </c>
      <c r="BV66" s="99" t="str">
        <f t="shared" si="9"/>
        <v/>
      </c>
      <c r="BX66"/>
    </row>
    <row r="67" spans="2:76" x14ac:dyDescent="0.2">
      <c r="B67" s="178"/>
      <c r="C67" s="179"/>
      <c r="D67" s="178"/>
      <c r="E67" s="180"/>
      <c r="F67" s="178"/>
      <c r="G67" s="181"/>
      <c r="H67" s="178"/>
      <c r="I67" s="180"/>
      <c r="J67" s="178"/>
      <c r="K67" s="180"/>
      <c r="L67" s="178"/>
      <c r="M67" s="180"/>
      <c r="N67" s="178"/>
      <c r="O67" s="180"/>
      <c r="P67" s="178"/>
      <c r="Q67" s="180"/>
      <c r="R67" s="178"/>
      <c r="S67" s="180"/>
      <c r="T67" s="178"/>
      <c r="U67" s="180"/>
      <c r="V67" s="151"/>
      <c r="W67" s="173" t="str">
        <f>+CPPE!A59</f>
        <v>395 - Stream Habitat Improvement and Management</v>
      </c>
      <c r="X67" s="174">
        <v>59</v>
      </c>
      <c r="Y67" s="173" t="str">
        <f>+CPPE!A59</f>
        <v>395 - Stream Habitat Improvement and Management</v>
      </c>
      <c r="Z67" s="175">
        <f>IF(Y$9="","",IF(Y67=0,0,HLOOKUP(Y$9,CPPE!$A$1:$CY$175,X67,FALSE)))</f>
        <v>0</v>
      </c>
      <c r="AA67" s="176" t="str">
        <f>IF(Z67="","",IF(Z67=0,"",IF(LandUse!$N60=2,"",IF(Z67&gt;=$E$5,Y67,""))))</f>
        <v/>
      </c>
      <c r="AB67" s="174">
        <v>59</v>
      </c>
      <c r="AC67" s="177" t="str">
        <f>+CPPE!A59</f>
        <v>395 - Stream Habitat Improvement and Management</v>
      </c>
      <c r="AD67" s="175">
        <f>IF(AC$9="","",IF(AC67=0,0,HLOOKUP(AC$9,CPPE!$A$1:$CY$175,AB67,FALSE)))</f>
        <v>0</v>
      </c>
      <c r="AE67" s="176" t="str">
        <f>IF(AD67="","",IF(AD67=0,"",IF(LandUse!$N60=2,"",IF(AD67&gt;=$E$5,AC67,""))))</f>
        <v/>
      </c>
      <c r="AF67" s="174">
        <v>59</v>
      </c>
      <c r="AG67" s="177" t="str">
        <f>+CPPE!A59</f>
        <v>395 - Stream Habitat Improvement and Management</v>
      </c>
      <c r="AH67" s="175">
        <f>IF(AG$9="","",IF(AG67=0,0,HLOOKUP(AG$9,CPPE!$A$1:$CY$175,AF67,FALSE)))</f>
        <v>0</v>
      </c>
      <c r="AI67" s="176" t="str">
        <f>IF(AH67="","",IF(AH67=0,"",IF(LandUse!$N60=2,"",IF(AH67&gt;=$E$5,AG67,""))))</f>
        <v/>
      </c>
      <c r="AJ67" s="174">
        <v>59</v>
      </c>
      <c r="AK67" s="177" t="str">
        <f>+CPPE!A59</f>
        <v>395 - Stream Habitat Improvement and Management</v>
      </c>
      <c r="AL67" s="175">
        <f>IF(AK$9="","",IF(AK67=0,0,HLOOKUP(AK$9,CPPE!$A$1:$CY$175,AJ67,FALSE)))</f>
        <v>0</v>
      </c>
      <c r="AM67" s="176" t="str">
        <f>IF(AL67="","",IF(AL67=0,"",IF(LandUse!$N60=2,"",IF(AL67&gt;=$E$5,AK67,""))))</f>
        <v/>
      </c>
      <c r="AN67" s="174">
        <v>59</v>
      </c>
      <c r="AO67" s="177" t="str">
        <f>+CPPE!A59</f>
        <v>395 - Stream Habitat Improvement and Management</v>
      </c>
      <c r="AP67" s="175">
        <f>IF(AO$9="","",IF(AO67=0,0,HLOOKUP(AO$9,CPPE!$A$1:$CY$175,AN67,FALSE)))</f>
        <v>0</v>
      </c>
      <c r="AQ67" s="176" t="str">
        <f>IF(AP67="","",IF(AP67=0,"",IF(LandUse!$N60=2,"",IF(AP67&gt;=$E$5,AO67,""))))</f>
        <v/>
      </c>
      <c r="AR67" s="174">
        <v>59</v>
      </c>
      <c r="AS67" s="177" t="str">
        <f>+CPPE!A59</f>
        <v>395 - Stream Habitat Improvement and Management</v>
      </c>
      <c r="AT67" s="175">
        <f>IF(AS$9="","",IF(AS67=0,0,HLOOKUP(AS$9,CPPE!$A$1:$CY$175,AR67,FALSE)))</f>
        <v>0</v>
      </c>
      <c r="AU67" s="176" t="str">
        <f>IF(AT67="","",IF(AT67=0,"",IF(LandUse!$N60=2,"",IF(AT67&gt;=$E$5,AS67,""))))</f>
        <v/>
      </c>
      <c r="AV67" s="174">
        <v>59</v>
      </c>
      <c r="AW67" s="177" t="str">
        <f>+CPPE!A59</f>
        <v>395 - Stream Habitat Improvement and Management</v>
      </c>
      <c r="AX67" s="175">
        <f>IF(AW$9="","",IF(AW67=0,0,HLOOKUP(AW$9,CPPE!$A$1:$CY$175,AV67,FALSE)))</f>
        <v>0</v>
      </c>
      <c r="AY67" s="176" t="str">
        <f>IF(AX67="","",IF(AX67=0,"",IF(LandUse!$N60=2,"",IF(AX67&gt;=$E$5,AW67,""))))</f>
        <v/>
      </c>
      <c r="AZ67" s="174">
        <v>59</v>
      </c>
      <c r="BA67" s="177" t="str">
        <f>+CPPE!A59</f>
        <v>395 - Stream Habitat Improvement and Management</v>
      </c>
      <c r="BB67" s="175">
        <f>IF(BA$9="","",IF(BA67=0,0,HLOOKUP(BA$9,CPPE!$A$1:$CY$175,AZ67,FALSE)))</f>
        <v>0</v>
      </c>
      <c r="BC67" s="176" t="str">
        <f>IF(BB67="","",IF(BB67=0,"",IF(LandUse!$N60=2,"",IF(BB67&gt;=$E$5,BA67,""))))</f>
        <v/>
      </c>
      <c r="BD67" s="174">
        <v>59</v>
      </c>
      <c r="BE67" s="177" t="str">
        <f>+CPPE!A59</f>
        <v>395 - Stream Habitat Improvement and Management</v>
      </c>
      <c r="BF67" s="175">
        <f>IF(BE$9="","",IF(BE67=0,0,HLOOKUP(BE$9,CPPE!$A$1:$CY$175,BD67,FALSE)))</f>
        <v>2</v>
      </c>
      <c r="BG67" s="176" t="str">
        <f>IF(BF67="","",IF(BF67=0,"",IF(LandUse!$N60=2,"",IF(BF67&gt;=$E$5,BE67,""))))</f>
        <v/>
      </c>
      <c r="BH67" s="174">
        <v>59</v>
      </c>
      <c r="BI67" s="177" t="str">
        <f>+CPPE!A59</f>
        <v>395 - Stream Habitat Improvement and Management</v>
      </c>
      <c r="BJ67" s="175">
        <f>IF(BI$9="","",IF(BI67=0,0,HLOOKUP(BI$9,CPPE!$A$1:$CY$175,BH67,FALSE)))</f>
        <v>4</v>
      </c>
      <c r="BK67" s="176" t="str">
        <f>IF(BJ67="","",IF(BJ67=0,"",IF(LandUse!$N60=2,"",IF(BJ67&gt;=$E$5,BI67,""))))</f>
        <v/>
      </c>
      <c r="BM67" s="99" t="str">
        <f t="shared" si="0"/>
        <v/>
      </c>
      <c r="BN67" s="99" t="str">
        <f t="shared" si="1"/>
        <v/>
      </c>
      <c r="BO67" s="99" t="str">
        <f t="shared" si="2"/>
        <v/>
      </c>
      <c r="BP67" s="99" t="str">
        <f t="shared" si="3"/>
        <v/>
      </c>
      <c r="BQ67" s="99" t="str">
        <f t="shared" si="4"/>
        <v/>
      </c>
      <c r="BR67" s="99" t="str">
        <f t="shared" si="5"/>
        <v/>
      </c>
      <c r="BS67" s="99" t="str">
        <f t="shared" si="6"/>
        <v/>
      </c>
      <c r="BT67" s="99" t="str">
        <f t="shared" si="7"/>
        <v/>
      </c>
      <c r="BU67" s="99" t="str">
        <f t="shared" si="8"/>
        <v/>
      </c>
      <c r="BV67" s="99" t="str">
        <f t="shared" si="9"/>
        <v/>
      </c>
      <c r="BX67"/>
    </row>
    <row r="68" spans="2:76" x14ac:dyDescent="0.2">
      <c r="B68" s="178"/>
      <c r="C68" s="179"/>
      <c r="D68" s="178"/>
      <c r="E68" s="180"/>
      <c r="F68" s="178"/>
      <c r="G68" s="181"/>
      <c r="H68" s="178"/>
      <c r="I68" s="180"/>
      <c r="J68" s="178"/>
      <c r="K68" s="180"/>
      <c r="L68" s="178"/>
      <c r="M68" s="180"/>
      <c r="N68" s="178"/>
      <c r="O68" s="180"/>
      <c r="P68" s="178"/>
      <c r="Q68" s="180"/>
      <c r="R68" s="178"/>
      <c r="S68" s="180"/>
      <c r="T68" s="178"/>
      <c r="U68" s="180"/>
      <c r="V68" s="151"/>
      <c r="W68" s="173" t="str">
        <f>+CPPE!A60</f>
        <v xml:space="preserve">396 - Aquatic Organism Passage </v>
      </c>
      <c r="X68" s="174">
        <v>60</v>
      </c>
      <c r="Y68" s="173" t="str">
        <f>+CPPE!A60</f>
        <v xml:space="preserve">396 - Aquatic Organism Passage </v>
      </c>
      <c r="Z68" s="175">
        <f>IF(Y$9="","",IF(Y68=0,0,HLOOKUP(Y$9,CPPE!$A$1:$CY$175,X68,FALSE)))</f>
        <v>0</v>
      </c>
      <c r="AA68" s="176" t="str">
        <f>IF(Z68="","",IF(Z68=0,"",IF(LandUse!$N61=2,"",IF(Z68&gt;=$E$5,Y68,""))))</f>
        <v/>
      </c>
      <c r="AB68" s="174">
        <v>60</v>
      </c>
      <c r="AC68" s="177" t="str">
        <f>+CPPE!A60</f>
        <v xml:space="preserve">396 - Aquatic Organism Passage </v>
      </c>
      <c r="AD68" s="175">
        <f>IF(AC$9="","",IF(AC68=0,0,HLOOKUP(AC$9,CPPE!$A$1:$CY$175,AB68,FALSE)))</f>
        <v>0</v>
      </c>
      <c r="AE68" s="176" t="str">
        <f>IF(AD68="","",IF(AD68=0,"",IF(LandUse!$N61=2,"",IF(AD68&gt;=$E$5,AC68,""))))</f>
        <v/>
      </c>
      <c r="AF68" s="174">
        <v>60</v>
      </c>
      <c r="AG68" s="177" t="str">
        <f>+CPPE!A60</f>
        <v xml:space="preserve">396 - Aquatic Organism Passage </v>
      </c>
      <c r="AH68" s="175">
        <f>IF(AG$9="","",IF(AG68=0,0,HLOOKUP(AG$9,CPPE!$A$1:$CY$175,AF68,FALSE)))</f>
        <v>0</v>
      </c>
      <c r="AI68" s="176" t="str">
        <f>IF(AH68="","",IF(AH68=0,"",IF(LandUse!$N61=2,"",IF(AH68&gt;=$E$5,AG68,""))))</f>
        <v/>
      </c>
      <c r="AJ68" s="174">
        <v>60</v>
      </c>
      <c r="AK68" s="177" t="str">
        <f>+CPPE!A60</f>
        <v xml:space="preserve">396 - Aquatic Organism Passage </v>
      </c>
      <c r="AL68" s="175">
        <f>IF(AK$9="","",IF(AK68=0,0,HLOOKUP(AK$9,CPPE!$A$1:$CY$175,AJ68,FALSE)))</f>
        <v>0</v>
      </c>
      <c r="AM68" s="176" t="str">
        <f>IF(AL68="","",IF(AL68=0,"",IF(LandUse!$N61=2,"",IF(AL68&gt;=$E$5,AK68,""))))</f>
        <v/>
      </c>
      <c r="AN68" s="174">
        <v>60</v>
      </c>
      <c r="AO68" s="177" t="str">
        <f>+CPPE!A60</f>
        <v xml:space="preserve">396 - Aquatic Organism Passage </v>
      </c>
      <c r="AP68" s="175">
        <f>IF(AO$9="","",IF(AO68=0,0,HLOOKUP(AO$9,CPPE!$A$1:$CY$175,AN68,FALSE)))</f>
        <v>0</v>
      </c>
      <c r="AQ68" s="176" t="str">
        <f>IF(AP68="","",IF(AP68=0,"",IF(LandUse!$N61=2,"",IF(AP68&gt;=$E$5,AO68,""))))</f>
        <v/>
      </c>
      <c r="AR68" s="174">
        <v>60</v>
      </c>
      <c r="AS68" s="177" t="str">
        <f>+CPPE!A60</f>
        <v xml:space="preserve">396 - Aquatic Organism Passage </v>
      </c>
      <c r="AT68" s="175">
        <f>IF(AS$9="","",IF(AS68=0,0,HLOOKUP(AS$9,CPPE!$A$1:$CY$175,AR68,FALSE)))</f>
        <v>0</v>
      </c>
      <c r="AU68" s="176" t="str">
        <f>IF(AT68="","",IF(AT68=0,"",IF(LandUse!$N61=2,"",IF(AT68&gt;=$E$5,AS68,""))))</f>
        <v/>
      </c>
      <c r="AV68" s="174">
        <v>60</v>
      </c>
      <c r="AW68" s="177" t="str">
        <f>+CPPE!A60</f>
        <v xml:space="preserve">396 - Aquatic Organism Passage </v>
      </c>
      <c r="AX68" s="175">
        <f>IF(AW$9="","",IF(AW68=0,0,HLOOKUP(AW$9,CPPE!$A$1:$CY$175,AV68,FALSE)))</f>
        <v>0</v>
      </c>
      <c r="AY68" s="176" t="str">
        <f>IF(AX68="","",IF(AX68=0,"",IF(LandUse!$N61=2,"",IF(AX68&gt;=$E$5,AW68,""))))</f>
        <v/>
      </c>
      <c r="AZ68" s="174">
        <v>60</v>
      </c>
      <c r="BA68" s="177" t="str">
        <f>+CPPE!A60</f>
        <v xml:space="preserve">396 - Aquatic Organism Passage </v>
      </c>
      <c r="BB68" s="175">
        <f>IF(BA$9="","",IF(BA68=0,0,HLOOKUP(BA$9,CPPE!$A$1:$CY$175,AZ68,FALSE)))</f>
        <v>0</v>
      </c>
      <c r="BC68" s="176" t="str">
        <f>IF(BB68="","",IF(BB68=0,"",IF(LandUse!$N61=2,"",IF(BB68&gt;=$E$5,BA68,""))))</f>
        <v/>
      </c>
      <c r="BD68" s="174">
        <v>60</v>
      </c>
      <c r="BE68" s="177" t="str">
        <f>+CPPE!A60</f>
        <v xml:space="preserve">396 - Aquatic Organism Passage </v>
      </c>
      <c r="BF68" s="175">
        <f>IF(BE$9="","",IF(BE68=0,0,HLOOKUP(BE$9,CPPE!$A$1:$CY$175,BD68,FALSE)))</f>
        <v>0</v>
      </c>
      <c r="BG68" s="176" t="str">
        <f>IF(BF68="","",IF(BF68=0,"",IF(LandUse!$N61=2,"",IF(BF68&gt;=$E$5,BE68,""))))</f>
        <v/>
      </c>
      <c r="BH68" s="174">
        <v>60</v>
      </c>
      <c r="BI68" s="177" t="str">
        <f>+CPPE!A60</f>
        <v xml:space="preserve">396 - Aquatic Organism Passage </v>
      </c>
      <c r="BJ68" s="175">
        <f>IF(BI$9="","",IF(BI68=0,0,HLOOKUP(BI$9,CPPE!$A$1:$CY$175,BH68,FALSE)))</f>
        <v>0</v>
      </c>
      <c r="BK68" s="176" t="str">
        <f>IF(BJ68="","",IF(BJ68=0,"",IF(LandUse!$N61=2,"",IF(BJ68&gt;=$E$5,BI68,""))))</f>
        <v/>
      </c>
      <c r="BM68" s="99" t="str">
        <f t="shared" si="0"/>
        <v/>
      </c>
      <c r="BN68" s="99" t="str">
        <f t="shared" si="1"/>
        <v/>
      </c>
      <c r="BO68" s="99" t="str">
        <f t="shared" si="2"/>
        <v/>
      </c>
      <c r="BP68" s="99" t="str">
        <f t="shared" si="3"/>
        <v/>
      </c>
      <c r="BQ68" s="99" t="str">
        <f t="shared" si="4"/>
        <v/>
      </c>
      <c r="BR68" s="99" t="str">
        <f t="shared" si="5"/>
        <v/>
      </c>
      <c r="BS68" s="99" t="str">
        <f t="shared" si="6"/>
        <v/>
      </c>
      <c r="BT68" s="99" t="str">
        <f t="shared" si="7"/>
        <v/>
      </c>
      <c r="BU68" s="99" t="str">
        <f t="shared" si="8"/>
        <v/>
      </c>
      <c r="BV68" s="99" t="str">
        <f t="shared" si="9"/>
        <v/>
      </c>
      <c r="BX68"/>
    </row>
    <row r="69" spans="2:76" x14ac:dyDescent="0.2">
      <c r="B69" s="178"/>
      <c r="C69" s="179"/>
      <c r="D69" s="178"/>
      <c r="E69" s="180"/>
      <c r="F69" s="178"/>
      <c r="G69" s="181"/>
      <c r="H69" s="178"/>
      <c r="I69" s="180"/>
      <c r="J69" s="178"/>
      <c r="K69" s="180"/>
      <c r="L69" s="178"/>
      <c r="M69" s="180"/>
      <c r="N69" s="178"/>
      <c r="O69" s="180"/>
      <c r="P69" s="178"/>
      <c r="Q69" s="180"/>
      <c r="R69" s="178"/>
      <c r="S69" s="180"/>
      <c r="T69" s="178"/>
      <c r="U69" s="180"/>
      <c r="V69" s="151"/>
      <c r="W69" s="173" t="str">
        <f>+CPPE!A61</f>
        <v>397 - Aquaculture Ponds</v>
      </c>
      <c r="X69" s="174">
        <v>61</v>
      </c>
      <c r="Y69" s="173" t="str">
        <f>+CPPE!A61</f>
        <v>397 - Aquaculture Ponds</v>
      </c>
      <c r="Z69" s="175">
        <f>IF(Y$9="","",IF(Y69=0,0,HLOOKUP(Y$9,CPPE!$A$1:$CY$175,X69,FALSE)))</f>
        <v>0</v>
      </c>
      <c r="AA69" s="176" t="str">
        <f>IF(Z69="","",IF(Z69=0,"",IF(LandUse!$N62=2,"",IF(Z69&gt;=$E$5,Y69,""))))</f>
        <v/>
      </c>
      <c r="AB69" s="174">
        <v>61</v>
      </c>
      <c r="AC69" s="177" t="str">
        <f>+CPPE!A61</f>
        <v>397 - Aquaculture Ponds</v>
      </c>
      <c r="AD69" s="175">
        <f>IF(AC$9="","",IF(AC69=0,0,HLOOKUP(AC$9,CPPE!$A$1:$CY$175,AB69,FALSE)))</f>
        <v>0</v>
      </c>
      <c r="AE69" s="176" t="str">
        <f>IF(AD69="","",IF(AD69=0,"",IF(LandUse!$N62=2,"",IF(AD69&gt;=$E$5,AC69,""))))</f>
        <v/>
      </c>
      <c r="AF69" s="174">
        <v>61</v>
      </c>
      <c r="AG69" s="177" t="str">
        <f>+CPPE!A61</f>
        <v>397 - Aquaculture Ponds</v>
      </c>
      <c r="AH69" s="175">
        <f>IF(AG$9="","",IF(AG69=0,0,HLOOKUP(AG$9,CPPE!$A$1:$CY$175,AF69,FALSE)))</f>
        <v>0</v>
      </c>
      <c r="AI69" s="176" t="str">
        <f>IF(AH69="","",IF(AH69=0,"",IF(LandUse!$N62=2,"",IF(AH69&gt;=$E$5,AG69,""))))</f>
        <v/>
      </c>
      <c r="AJ69" s="174">
        <v>61</v>
      </c>
      <c r="AK69" s="177" t="str">
        <f>+CPPE!A61</f>
        <v>397 - Aquaculture Ponds</v>
      </c>
      <c r="AL69" s="175">
        <f>IF(AK$9="","",IF(AK69=0,0,HLOOKUP(AK$9,CPPE!$A$1:$CY$175,AJ69,FALSE)))</f>
        <v>0</v>
      </c>
      <c r="AM69" s="176" t="str">
        <f>IF(AL69="","",IF(AL69=0,"",IF(LandUse!$N62=2,"",IF(AL69&gt;=$E$5,AK69,""))))</f>
        <v/>
      </c>
      <c r="AN69" s="174">
        <v>61</v>
      </c>
      <c r="AO69" s="177" t="str">
        <f>+CPPE!A61</f>
        <v>397 - Aquaculture Ponds</v>
      </c>
      <c r="AP69" s="175">
        <f>IF(AO$9="","",IF(AO69=0,0,HLOOKUP(AO$9,CPPE!$A$1:$CY$175,AN69,FALSE)))</f>
        <v>0</v>
      </c>
      <c r="AQ69" s="176" t="str">
        <f>IF(AP69="","",IF(AP69=0,"",IF(LandUse!$N62=2,"",IF(AP69&gt;=$E$5,AO69,""))))</f>
        <v/>
      </c>
      <c r="AR69" s="174">
        <v>61</v>
      </c>
      <c r="AS69" s="177" t="str">
        <f>+CPPE!A61</f>
        <v>397 - Aquaculture Ponds</v>
      </c>
      <c r="AT69" s="175">
        <f>IF(AS$9="","",IF(AS69=0,0,HLOOKUP(AS$9,CPPE!$A$1:$CY$175,AR69,FALSE)))</f>
        <v>0</v>
      </c>
      <c r="AU69" s="176" t="str">
        <f>IF(AT69="","",IF(AT69=0,"",IF(LandUse!$N62=2,"",IF(AT69&gt;=$E$5,AS69,""))))</f>
        <v/>
      </c>
      <c r="AV69" s="174">
        <v>61</v>
      </c>
      <c r="AW69" s="177" t="str">
        <f>+CPPE!A61</f>
        <v>397 - Aquaculture Ponds</v>
      </c>
      <c r="AX69" s="175">
        <f>IF(AW$9="","",IF(AW69=0,0,HLOOKUP(AW$9,CPPE!$A$1:$CY$175,AV69,FALSE)))</f>
        <v>0</v>
      </c>
      <c r="AY69" s="176" t="str">
        <f>IF(AX69="","",IF(AX69=0,"",IF(LandUse!$N62=2,"",IF(AX69&gt;=$E$5,AW69,""))))</f>
        <v/>
      </c>
      <c r="AZ69" s="174">
        <v>61</v>
      </c>
      <c r="BA69" s="177" t="str">
        <f>+CPPE!A61</f>
        <v>397 - Aquaculture Ponds</v>
      </c>
      <c r="BB69" s="175">
        <f>IF(BA$9="","",IF(BA69=0,0,HLOOKUP(BA$9,CPPE!$A$1:$CY$175,AZ69,FALSE)))</f>
        <v>0</v>
      </c>
      <c r="BC69" s="176" t="str">
        <f>IF(BB69="","",IF(BB69=0,"",IF(LandUse!$N62=2,"",IF(BB69&gt;=$E$5,BA69,""))))</f>
        <v/>
      </c>
      <c r="BD69" s="174">
        <v>61</v>
      </c>
      <c r="BE69" s="177" t="str">
        <f>+CPPE!A61</f>
        <v>397 - Aquaculture Ponds</v>
      </c>
      <c r="BF69" s="175">
        <f>IF(BE$9="","",IF(BE69=0,0,HLOOKUP(BE$9,CPPE!$A$1:$CY$175,BD69,FALSE)))</f>
        <v>-2</v>
      </c>
      <c r="BG69" s="176" t="str">
        <f>IF(BF69="","",IF(BF69=0,"",IF(LandUse!$N62=2,"",IF(BF69&gt;=$E$5,BE69,""))))</f>
        <v/>
      </c>
      <c r="BH69" s="174">
        <v>61</v>
      </c>
      <c r="BI69" s="177" t="str">
        <f>+CPPE!A61</f>
        <v>397 - Aquaculture Ponds</v>
      </c>
      <c r="BJ69" s="175">
        <f>IF(BI$9="","",IF(BI69=0,0,HLOOKUP(BI$9,CPPE!$A$1:$CY$175,BH69,FALSE)))</f>
        <v>0</v>
      </c>
      <c r="BK69" s="176" t="str">
        <f>IF(BJ69="","",IF(BJ69=0,"",IF(LandUse!$N62=2,"",IF(BJ69&gt;=$E$5,BI69,""))))</f>
        <v/>
      </c>
      <c r="BM69" s="99" t="str">
        <f t="shared" si="0"/>
        <v/>
      </c>
      <c r="BN69" s="99" t="str">
        <f t="shared" si="1"/>
        <v/>
      </c>
      <c r="BO69" s="99" t="str">
        <f t="shared" si="2"/>
        <v/>
      </c>
      <c r="BP69" s="99" t="str">
        <f t="shared" si="3"/>
        <v/>
      </c>
      <c r="BQ69" s="99" t="str">
        <f t="shared" si="4"/>
        <v/>
      </c>
      <c r="BR69" s="99" t="str">
        <f t="shared" si="5"/>
        <v/>
      </c>
      <c r="BS69" s="99" t="str">
        <f t="shared" si="6"/>
        <v/>
      </c>
      <c r="BT69" s="99" t="str">
        <f t="shared" si="7"/>
        <v/>
      </c>
      <c r="BU69" s="99" t="str">
        <f t="shared" si="8"/>
        <v/>
      </c>
      <c r="BV69" s="99" t="str">
        <f t="shared" si="9"/>
        <v/>
      </c>
      <c r="BX69"/>
    </row>
    <row r="70" spans="2:76" x14ac:dyDescent="0.2">
      <c r="B70" s="178"/>
      <c r="C70" s="179"/>
      <c r="D70" s="178"/>
      <c r="E70" s="180"/>
      <c r="F70" s="178"/>
      <c r="G70" s="181"/>
      <c r="H70" s="178"/>
      <c r="I70" s="180"/>
      <c r="J70" s="178"/>
      <c r="K70" s="180"/>
      <c r="L70" s="178"/>
      <c r="M70" s="180"/>
      <c r="N70" s="178"/>
      <c r="O70" s="180"/>
      <c r="P70" s="178"/>
      <c r="Q70" s="180"/>
      <c r="R70" s="178"/>
      <c r="S70" s="180"/>
      <c r="T70" s="178"/>
      <c r="U70" s="180"/>
      <c r="V70" s="151"/>
      <c r="W70" s="173" t="str">
        <f>+CPPE!A62</f>
        <v>398 - Fish Raceway or Tank</v>
      </c>
      <c r="X70" s="174">
        <v>62</v>
      </c>
      <c r="Y70" s="173" t="str">
        <f>+CPPE!A62</f>
        <v>398 - Fish Raceway or Tank</v>
      </c>
      <c r="Z70" s="175">
        <f>IF(Y$9="","",IF(Y70=0,0,HLOOKUP(Y$9,CPPE!$A$1:$CY$175,X70,FALSE)))</f>
        <v>0</v>
      </c>
      <c r="AA70" s="176" t="str">
        <f>IF(Z70="","",IF(Z70=0,"",IF(LandUse!$N63=2,"",IF(Z70&gt;=$E$5,Y70,""))))</f>
        <v/>
      </c>
      <c r="AB70" s="174">
        <v>62</v>
      </c>
      <c r="AC70" s="177" t="str">
        <f>+CPPE!A62</f>
        <v>398 - Fish Raceway or Tank</v>
      </c>
      <c r="AD70" s="175">
        <f>IF(AC$9="","",IF(AC70=0,0,HLOOKUP(AC$9,CPPE!$A$1:$CY$175,AB70,FALSE)))</f>
        <v>0</v>
      </c>
      <c r="AE70" s="176" t="str">
        <f>IF(AD70="","",IF(AD70=0,"",IF(LandUse!$N63=2,"",IF(AD70&gt;=$E$5,AC70,""))))</f>
        <v/>
      </c>
      <c r="AF70" s="174">
        <v>62</v>
      </c>
      <c r="AG70" s="177" t="str">
        <f>+CPPE!A62</f>
        <v>398 - Fish Raceway or Tank</v>
      </c>
      <c r="AH70" s="175">
        <f>IF(AG$9="","",IF(AG70=0,0,HLOOKUP(AG$9,CPPE!$A$1:$CY$175,AF70,FALSE)))</f>
        <v>0</v>
      </c>
      <c r="AI70" s="176" t="str">
        <f>IF(AH70="","",IF(AH70=0,"",IF(LandUse!$N63=2,"",IF(AH70&gt;=$E$5,AG70,""))))</f>
        <v/>
      </c>
      <c r="AJ70" s="174">
        <v>62</v>
      </c>
      <c r="AK70" s="177" t="str">
        <f>+CPPE!A62</f>
        <v>398 - Fish Raceway or Tank</v>
      </c>
      <c r="AL70" s="175">
        <f>IF(AK$9="","",IF(AK70=0,0,HLOOKUP(AK$9,CPPE!$A$1:$CY$175,AJ70,FALSE)))</f>
        <v>0</v>
      </c>
      <c r="AM70" s="176" t="str">
        <f>IF(AL70="","",IF(AL70=0,"",IF(LandUse!$N63=2,"",IF(AL70&gt;=$E$5,AK70,""))))</f>
        <v/>
      </c>
      <c r="AN70" s="174">
        <v>62</v>
      </c>
      <c r="AO70" s="177" t="str">
        <f>+CPPE!A62</f>
        <v>398 - Fish Raceway or Tank</v>
      </c>
      <c r="AP70" s="175">
        <f>IF(AO$9="","",IF(AO70=0,0,HLOOKUP(AO$9,CPPE!$A$1:$CY$175,AN70,FALSE)))</f>
        <v>0</v>
      </c>
      <c r="AQ70" s="176" t="str">
        <f>IF(AP70="","",IF(AP70=0,"",IF(LandUse!$N63=2,"",IF(AP70&gt;=$E$5,AO70,""))))</f>
        <v/>
      </c>
      <c r="AR70" s="174">
        <v>62</v>
      </c>
      <c r="AS70" s="177" t="str">
        <f>+CPPE!A62</f>
        <v>398 - Fish Raceway or Tank</v>
      </c>
      <c r="AT70" s="175">
        <f>IF(AS$9="","",IF(AS70=0,0,HLOOKUP(AS$9,CPPE!$A$1:$CY$175,AR70,FALSE)))</f>
        <v>0</v>
      </c>
      <c r="AU70" s="176" t="str">
        <f>IF(AT70="","",IF(AT70=0,"",IF(LandUse!$N63=2,"",IF(AT70&gt;=$E$5,AS70,""))))</f>
        <v/>
      </c>
      <c r="AV70" s="174">
        <v>62</v>
      </c>
      <c r="AW70" s="177" t="str">
        <f>+CPPE!A62</f>
        <v>398 - Fish Raceway or Tank</v>
      </c>
      <c r="AX70" s="175">
        <f>IF(AW$9="","",IF(AW70=0,0,HLOOKUP(AW$9,CPPE!$A$1:$CY$175,AV70,FALSE)))</f>
        <v>0</v>
      </c>
      <c r="AY70" s="176" t="str">
        <f>IF(AX70="","",IF(AX70=0,"",IF(LandUse!$N63=2,"",IF(AX70&gt;=$E$5,AW70,""))))</f>
        <v/>
      </c>
      <c r="AZ70" s="174">
        <v>62</v>
      </c>
      <c r="BA70" s="177" t="str">
        <f>+CPPE!A62</f>
        <v>398 - Fish Raceway or Tank</v>
      </c>
      <c r="BB70" s="175">
        <f>IF(BA$9="","",IF(BA70=0,0,HLOOKUP(BA$9,CPPE!$A$1:$CY$175,AZ70,FALSE)))</f>
        <v>0</v>
      </c>
      <c r="BC70" s="176" t="str">
        <f>IF(BB70="","",IF(BB70=0,"",IF(LandUse!$N63=2,"",IF(BB70&gt;=$E$5,BA70,""))))</f>
        <v/>
      </c>
      <c r="BD70" s="174">
        <v>62</v>
      </c>
      <c r="BE70" s="177" t="str">
        <f>+CPPE!A62</f>
        <v>398 - Fish Raceway or Tank</v>
      </c>
      <c r="BF70" s="175">
        <f>IF(BE$9="","",IF(BE70=0,0,HLOOKUP(BE$9,CPPE!$A$1:$CY$175,BD70,FALSE)))</f>
        <v>-1</v>
      </c>
      <c r="BG70" s="176" t="str">
        <f>IF(BF70="","",IF(BF70=0,"",IF(LandUse!$N63=2,"",IF(BF70&gt;=$E$5,BE70,""))))</f>
        <v/>
      </c>
      <c r="BH70" s="174">
        <v>62</v>
      </c>
      <c r="BI70" s="177" t="str">
        <f>+CPPE!A62</f>
        <v>398 - Fish Raceway or Tank</v>
      </c>
      <c r="BJ70" s="175">
        <f>IF(BI$9="","",IF(BI70=0,0,HLOOKUP(BI$9,CPPE!$A$1:$CY$175,BH70,FALSE)))</f>
        <v>0</v>
      </c>
      <c r="BK70" s="176" t="str">
        <f>IF(BJ70="","",IF(BJ70=0,"",IF(LandUse!$N63=2,"",IF(BJ70&gt;=$E$5,BI70,""))))</f>
        <v/>
      </c>
      <c r="BM70" s="99" t="str">
        <f t="shared" si="0"/>
        <v/>
      </c>
      <c r="BN70" s="99" t="str">
        <f t="shared" si="1"/>
        <v/>
      </c>
      <c r="BO70" s="99" t="str">
        <f t="shared" si="2"/>
        <v/>
      </c>
      <c r="BP70" s="99" t="str">
        <f t="shared" si="3"/>
        <v/>
      </c>
      <c r="BQ70" s="99" t="str">
        <f t="shared" si="4"/>
        <v/>
      </c>
      <c r="BR70" s="99" t="str">
        <f t="shared" si="5"/>
        <v/>
      </c>
      <c r="BS70" s="99" t="str">
        <f t="shared" si="6"/>
        <v/>
      </c>
      <c r="BT70" s="99" t="str">
        <f t="shared" si="7"/>
        <v/>
      </c>
      <c r="BU70" s="99" t="str">
        <f t="shared" si="8"/>
        <v/>
      </c>
      <c r="BV70" s="99" t="str">
        <f t="shared" si="9"/>
        <v/>
      </c>
      <c r="BX70"/>
    </row>
    <row r="71" spans="2:76" x14ac:dyDescent="0.2">
      <c r="B71" s="178"/>
      <c r="C71" s="179"/>
      <c r="D71" s="178"/>
      <c r="E71" s="180"/>
      <c r="F71" s="178"/>
      <c r="G71" s="181"/>
      <c r="H71" s="178"/>
      <c r="I71" s="180"/>
      <c r="J71" s="178"/>
      <c r="K71" s="180"/>
      <c r="L71" s="178"/>
      <c r="M71" s="180"/>
      <c r="N71" s="178"/>
      <c r="O71" s="180"/>
      <c r="P71" s="178"/>
      <c r="Q71" s="180"/>
      <c r="R71" s="178"/>
      <c r="S71" s="180"/>
      <c r="T71" s="178"/>
      <c r="U71" s="180"/>
      <c r="V71" s="151"/>
      <c r="W71" s="173" t="str">
        <f>+CPPE!A63</f>
        <v>399 - Fishpond Management</v>
      </c>
      <c r="X71" s="174">
        <v>63</v>
      </c>
      <c r="Y71" s="173" t="str">
        <f>+CPPE!A63</f>
        <v>399 - Fishpond Management</v>
      </c>
      <c r="Z71" s="175">
        <f>IF(Y$9="","",IF(Y71=0,0,HLOOKUP(Y$9,CPPE!$A$1:$CY$175,X71,FALSE)))</f>
        <v>0</v>
      </c>
      <c r="AA71" s="176" t="str">
        <f>IF(Z71="","",IF(Z71=0,"",IF(LandUse!$N64=2,"",IF(Z71&gt;=$E$5,Y71,""))))</f>
        <v/>
      </c>
      <c r="AB71" s="174">
        <v>63</v>
      </c>
      <c r="AC71" s="177" t="str">
        <f>+CPPE!A63</f>
        <v>399 - Fishpond Management</v>
      </c>
      <c r="AD71" s="175">
        <f>IF(AC$9="","",IF(AC71=0,0,HLOOKUP(AC$9,CPPE!$A$1:$CY$175,AB71,FALSE)))</f>
        <v>0</v>
      </c>
      <c r="AE71" s="176" t="str">
        <f>IF(AD71="","",IF(AD71=0,"",IF(LandUse!$N64=2,"",IF(AD71&gt;=$E$5,AC71,""))))</f>
        <v/>
      </c>
      <c r="AF71" s="174">
        <v>63</v>
      </c>
      <c r="AG71" s="177" t="str">
        <f>+CPPE!A63</f>
        <v>399 - Fishpond Management</v>
      </c>
      <c r="AH71" s="175">
        <f>IF(AG$9="","",IF(AG71=0,0,HLOOKUP(AG$9,CPPE!$A$1:$CY$175,AF71,FALSE)))</f>
        <v>0</v>
      </c>
      <c r="AI71" s="176" t="str">
        <f>IF(AH71="","",IF(AH71=0,"",IF(LandUse!$N64=2,"",IF(AH71&gt;=$E$5,AG71,""))))</f>
        <v/>
      </c>
      <c r="AJ71" s="174">
        <v>63</v>
      </c>
      <c r="AK71" s="177" t="str">
        <f>+CPPE!A63</f>
        <v>399 - Fishpond Management</v>
      </c>
      <c r="AL71" s="175">
        <f>IF(AK$9="","",IF(AK71=0,0,HLOOKUP(AK$9,CPPE!$A$1:$CY$175,AJ71,FALSE)))</f>
        <v>0</v>
      </c>
      <c r="AM71" s="176" t="str">
        <f>IF(AL71="","",IF(AL71=0,"",IF(LandUse!$N64=2,"",IF(AL71&gt;=$E$5,AK71,""))))</f>
        <v/>
      </c>
      <c r="AN71" s="174">
        <v>63</v>
      </c>
      <c r="AO71" s="177" t="str">
        <f>+CPPE!A63</f>
        <v>399 - Fishpond Management</v>
      </c>
      <c r="AP71" s="175">
        <f>IF(AO$9="","",IF(AO71=0,0,HLOOKUP(AO$9,CPPE!$A$1:$CY$175,AN71,FALSE)))</f>
        <v>0</v>
      </c>
      <c r="AQ71" s="176" t="str">
        <f>IF(AP71="","",IF(AP71=0,"",IF(LandUse!$N64=2,"",IF(AP71&gt;=$E$5,AO71,""))))</f>
        <v/>
      </c>
      <c r="AR71" s="174">
        <v>63</v>
      </c>
      <c r="AS71" s="177" t="str">
        <f>+CPPE!A63</f>
        <v>399 - Fishpond Management</v>
      </c>
      <c r="AT71" s="175">
        <f>IF(AS$9="","",IF(AS71=0,0,HLOOKUP(AS$9,CPPE!$A$1:$CY$175,AR71,FALSE)))</f>
        <v>0</v>
      </c>
      <c r="AU71" s="176" t="str">
        <f>IF(AT71="","",IF(AT71=0,"",IF(LandUse!$N64=2,"",IF(AT71&gt;=$E$5,AS71,""))))</f>
        <v/>
      </c>
      <c r="AV71" s="174">
        <v>63</v>
      </c>
      <c r="AW71" s="177" t="str">
        <f>+CPPE!A63</f>
        <v>399 - Fishpond Management</v>
      </c>
      <c r="AX71" s="175">
        <f>IF(AW$9="","",IF(AW71=0,0,HLOOKUP(AW$9,CPPE!$A$1:$CY$175,AV71,FALSE)))</f>
        <v>0</v>
      </c>
      <c r="AY71" s="176" t="str">
        <f>IF(AX71="","",IF(AX71=0,"",IF(LandUse!$N64=2,"",IF(AX71&gt;=$E$5,AW71,""))))</f>
        <v/>
      </c>
      <c r="AZ71" s="174">
        <v>63</v>
      </c>
      <c r="BA71" s="177" t="str">
        <f>+CPPE!A63</f>
        <v>399 - Fishpond Management</v>
      </c>
      <c r="BB71" s="175">
        <f>IF(BA$9="","",IF(BA71=0,0,HLOOKUP(BA$9,CPPE!$A$1:$CY$175,AZ71,FALSE)))</f>
        <v>0</v>
      </c>
      <c r="BC71" s="176" t="str">
        <f>IF(BB71="","",IF(BB71=0,"",IF(LandUse!$N64=2,"",IF(BB71&gt;=$E$5,BA71,""))))</f>
        <v/>
      </c>
      <c r="BD71" s="174">
        <v>63</v>
      </c>
      <c r="BE71" s="177" t="str">
        <f>+CPPE!A63</f>
        <v>399 - Fishpond Management</v>
      </c>
      <c r="BF71" s="175">
        <f>IF(BE$9="","",IF(BE71=0,0,HLOOKUP(BE$9,CPPE!$A$1:$CY$175,BD71,FALSE)))</f>
        <v>0</v>
      </c>
      <c r="BG71" s="176" t="str">
        <f>IF(BF71="","",IF(BF71=0,"",IF(LandUse!$N64=2,"",IF(BF71&gt;=$E$5,BE71,""))))</f>
        <v/>
      </c>
      <c r="BH71" s="174">
        <v>63</v>
      </c>
      <c r="BI71" s="177" t="str">
        <f>+CPPE!A63</f>
        <v>399 - Fishpond Management</v>
      </c>
      <c r="BJ71" s="175">
        <f>IF(BI$9="","",IF(BI71=0,0,HLOOKUP(BI$9,CPPE!$A$1:$CY$175,BH71,FALSE)))</f>
        <v>4</v>
      </c>
      <c r="BK71" s="176" t="str">
        <f>IF(BJ71="","",IF(BJ71=0,"",IF(LandUse!$N64=2,"",IF(BJ71&gt;=$E$5,BI71,""))))</f>
        <v/>
      </c>
      <c r="BM71" s="99" t="str">
        <f t="shared" si="0"/>
        <v/>
      </c>
      <c r="BN71" s="99" t="str">
        <f t="shared" si="1"/>
        <v/>
      </c>
      <c r="BO71" s="99" t="str">
        <f t="shared" si="2"/>
        <v/>
      </c>
      <c r="BP71" s="99" t="str">
        <f t="shared" si="3"/>
        <v/>
      </c>
      <c r="BQ71" s="99" t="str">
        <f t="shared" si="4"/>
        <v/>
      </c>
      <c r="BR71" s="99" t="str">
        <f t="shared" si="5"/>
        <v/>
      </c>
      <c r="BS71" s="99" t="str">
        <f t="shared" si="6"/>
        <v/>
      </c>
      <c r="BT71" s="99" t="str">
        <f t="shared" si="7"/>
        <v/>
      </c>
      <c r="BU71" s="99" t="str">
        <f t="shared" si="8"/>
        <v/>
      </c>
      <c r="BV71" s="99" t="str">
        <f t="shared" si="9"/>
        <v/>
      </c>
      <c r="BX71"/>
    </row>
    <row r="72" spans="2:76" x14ac:dyDescent="0.2">
      <c r="B72" s="178"/>
      <c r="C72" s="179"/>
      <c r="D72" s="178"/>
      <c r="E72" s="180"/>
      <c r="F72" s="178"/>
      <c r="G72" s="181"/>
      <c r="H72" s="178"/>
      <c r="I72" s="180"/>
      <c r="J72" s="178"/>
      <c r="K72" s="180"/>
      <c r="L72" s="178"/>
      <c r="M72" s="180"/>
      <c r="N72" s="178"/>
      <c r="O72" s="180"/>
      <c r="P72" s="178"/>
      <c r="Q72" s="180"/>
      <c r="R72" s="178"/>
      <c r="S72" s="180"/>
      <c r="T72" s="178"/>
      <c r="U72" s="180"/>
      <c r="V72" s="151"/>
      <c r="W72" s="173" t="str">
        <f>+CPPE!A64</f>
        <v>400 - Bivalve Aquaculture Gear and Biofouling Control</v>
      </c>
      <c r="X72" s="174">
        <v>64</v>
      </c>
      <c r="Y72" s="173" t="str">
        <f>+CPPE!A64</f>
        <v>400 - Bivalve Aquaculture Gear and Biofouling Control</v>
      </c>
      <c r="Z72" s="175">
        <f>IF(Y$9="","",IF(Y72=0,0,HLOOKUP(Y$9,CPPE!$A$1:$CY$175,X72,FALSE)))</f>
        <v>0</v>
      </c>
      <c r="AA72" s="176" t="str">
        <f>IF(Z72="","",IF(Z72=0,"",IF(LandUse!$N65=2,"",IF(Z72&gt;=$E$5,Y72,""))))</f>
        <v/>
      </c>
      <c r="AB72" s="174">
        <v>64</v>
      </c>
      <c r="AC72" s="177" t="str">
        <f>+CPPE!A64</f>
        <v>400 - Bivalve Aquaculture Gear and Biofouling Control</v>
      </c>
      <c r="AD72" s="175">
        <f>IF(AC$9="","",IF(AC72=0,0,HLOOKUP(AC$9,CPPE!$A$1:$CY$175,AB72,FALSE)))</f>
        <v>0</v>
      </c>
      <c r="AE72" s="176" t="str">
        <f>IF(AD72="","",IF(AD72=0,"",IF(LandUse!$N65=2,"",IF(AD72&gt;=$E$5,AC72,""))))</f>
        <v/>
      </c>
      <c r="AF72" s="174">
        <v>64</v>
      </c>
      <c r="AG72" s="177" t="str">
        <f>+CPPE!A64</f>
        <v>400 - Bivalve Aquaculture Gear and Biofouling Control</v>
      </c>
      <c r="AH72" s="175">
        <f>IF(AG$9="","",IF(AG72=0,0,HLOOKUP(AG$9,CPPE!$A$1:$CY$175,AF72,FALSE)))</f>
        <v>0</v>
      </c>
      <c r="AI72" s="176" t="str">
        <f>IF(AH72="","",IF(AH72=0,"",IF(LandUse!$N65=2,"",IF(AH72&gt;=$E$5,AG72,""))))</f>
        <v/>
      </c>
      <c r="AJ72" s="174">
        <v>64</v>
      </c>
      <c r="AK72" s="177" t="str">
        <f>+CPPE!A64</f>
        <v>400 - Bivalve Aquaculture Gear and Biofouling Control</v>
      </c>
      <c r="AL72" s="175">
        <f>IF(AK$9="","",IF(AK72=0,0,HLOOKUP(AK$9,CPPE!$A$1:$CY$175,AJ72,FALSE)))</f>
        <v>0</v>
      </c>
      <c r="AM72" s="176" t="str">
        <f>IF(AL72="","",IF(AL72=0,"",IF(LandUse!$N65=2,"",IF(AL72&gt;=$E$5,AK72,""))))</f>
        <v/>
      </c>
      <c r="AN72" s="174">
        <v>64</v>
      </c>
      <c r="AO72" s="177" t="str">
        <f>+CPPE!A64</f>
        <v>400 - Bivalve Aquaculture Gear and Biofouling Control</v>
      </c>
      <c r="AP72" s="175">
        <f>IF(AO$9="","",IF(AO72=0,0,HLOOKUP(AO$9,CPPE!$A$1:$CY$175,AN72,FALSE)))</f>
        <v>0</v>
      </c>
      <c r="AQ72" s="176" t="str">
        <f>IF(AP72="","",IF(AP72=0,"",IF(LandUse!$N65=2,"",IF(AP72&gt;=$E$5,AO72,""))))</f>
        <v/>
      </c>
      <c r="AR72" s="174">
        <v>64</v>
      </c>
      <c r="AS72" s="177" t="str">
        <f>+CPPE!A64</f>
        <v>400 - Bivalve Aquaculture Gear and Biofouling Control</v>
      </c>
      <c r="AT72" s="175">
        <f>IF(AS$9="","",IF(AS72=0,0,HLOOKUP(AS$9,CPPE!$A$1:$CY$175,AR72,FALSE)))</f>
        <v>0</v>
      </c>
      <c r="AU72" s="176" t="str">
        <f>IF(AT72="","",IF(AT72=0,"",IF(LandUse!$N65=2,"",IF(AT72&gt;=$E$5,AS72,""))))</f>
        <v/>
      </c>
      <c r="AV72" s="174">
        <v>64</v>
      </c>
      <c r="AW72" s="177" t="str">
        <f>+CPPE!A64</f>
        <v>400 - Bivalve Aquaculture Gear and Biofouling Control</v>
      </c>
      <c r="AX72" s="175">
        <f>IF(AW$9="","",IF(AW72=0,0,HLOOKUP(AW$9,CPPE!$A$1:$CY$175,AV72,FALSE)))</f>
        <v>0</v>
      </c>
      <c r="AY72" s="176" t="str">
        <f>IF(AX72="","",IF(AX72=0,"",IF(LandUse!$N65=2,"",IF(AX72&gt;=$E$5,AW72,""))))</f>
        <v/>
      </c>
      <c r="AZ72" s="174">
        <v>64</v>
      </c>
      <c r="BA72" s="177" t="str">
        <f>+CPPE!A64</f>
        <v>400 - Bivalve Aquaculture Gear and Biofouling Control</v>
      </c>
      <c r="BB72" s="175">
        <f>IF(BA$9="","",IF(BA72=0,0,HLOOKUP(BA$9,CPPE!$A$1:$CY$175,AZ72,FALSE)))</f>
        <v>0</v>
      </c>
      <c r="BC72" s="176" t="str">
        <f>IF(BB72="","",IF(BB72=0,"",IF(LandUse!$N65=2,"",IF(BB72&gt;=$E$5,BA72,""))))</f>
        <v/>
      </c>
      <c r="BD72" s="174">
        <v>64</v>
      </c>
      <c r="BE72" s="177" t="str">
        <f>+CPPE!A64</f>
        <v>400 - Bivalve Aquaculture Gear and Biofouling Control</v>
      </c>
      <c r="BF72" s="175">
        <f>IF(BE$9="","",IF(BE72=0,0,HLOOKUP(BE$9,CPPE!$A$1:$CY$175,BD72,FALSE)))</f>
        <v>2</v>
      </c>
      <c r="BG72" s="176" t="str">
        <f>IF(BF72="","",IF(BF72=0,"",IF(LandUse!$N65=2,"",IF(BF72&gt;=$E$5,BE72,""))))</f>
        <v/>
      </c>
      <c r="BH72" s="174">
        <v>64</v>
      </c>
      <c r="BI72" s="177" t="str">
        <f>+CPPE!A64</f>
        <v>400 - Bivalve Aquaculture Gear and Biofouling Control</v>
      </c>
      <c r="BJ72" s="175">
        <f>IF(BI$9="","",IF(BI72=0,0,HLOOKUP(BI$9,CPPE!$A$1:$CY$175,BH72,FALSE)))</f>
        <v>0</v>
      </c>
      <c r="BK72" s="176" t="str">
        <f>IF(BJ72="","",IF(BJ72=0,"",IF(LandUse!$N65=2,"",IF(BJ72&gt;=$E$5,BI72,""))))</f>
        <v/>
      </c>
      <c r="BM72" s="99" t="str">
        <f t="shared" si="0"/>
        <v/>
      </c>
      <c r="BN72" s="99" t="str">
        <f t="shared" si="1"/>
        <v/>
      </c>
      <c r="BO72" s="99" t="str">
        <f t="shared" si="2"/>
        <v/>
      </c>
      <c r="BP72" s="99" t="str">
        <f t="shared" si="3"/>
        <v/>
      </c>
      <c r="BQ72" s="99" t="str">
        <f t="shared" si="4"/>
        <v/>
      </c>
      <c r="BR72" s="99" t="str">
        <f t="shared" si="5"/>
        <v/>
      </c>
      <c r="BS72" s="99" t="str">
        <f t="shared" si="6"/>
        <v/>
      </c>
      <c r="BT72" s="99" t="str">
        <f t="shared" si="7"/>
        <v/>
      </c>
      <c r="BU72" s="99" t="str">
        <f t="shared" si="8"/>
        <v/>
      </c>
      <c r="BV72" s="99" t="str">
        <f t="shared" si="9"/>
        <v/>
      </c>
      <c r="BX72"/>
    </row>
    <row r="73" spans="2:76" x14ac:dyDescent="0.2">
      <c r="B73" s="178"/>
      <c r="C73" s="179"/>
      <c r="D73" s="178"/>
      <c r="E73" s="180"/>
      <c r="F73" s="178"/>
      <c r="G73" s="181"/>
      <c r="H73" s="178"/>
      <c r="I73" s="180"/>
      <c r="J73" s="178"/>
      <c r="K73" s="180"/>
      <c r="L73" s="178"/>
      <c r="M73" s="180"/>
      <c r="N73" s="178"/>
      <c r="O73" s="180"/>
      <c r="P73" s="178"/>
      <c r="Q73" s="180"/>
      <c r="R73" s="178"/>
      <c r="S73" s="180"/>
      <c r="T73" s="178"/>
      <c r="U73" s="180"/>
      <c r="V73" s="151"/>
      <c r="W73" s="173" t="str">
        <f>+CPPE!A65</f>
        <v>402 - Dam</v>
      </c>
      <c r="X73" s="174">
        <v>65</v>
      </c>
      <c r="Y73" s="173" t="str">
        <f>+CPPE!A65</f>
        <v>402 - Dam</v>
      </c>
      <c r="Z73" s="175">
        <f>IF(Y$9="","",IF(Y73=0,0,HLOOKUP(Y$9,CPPE!$A$1:$CY$175,X73,FALSE)))</f>
        <v>0</v>
      </c>
      <c r="AA73" s="176" t="str">
        <f>IF(Z73="","",IF(Z73=0,"",IF(LandUse!$N66=2,"",IF(Z73&gt;=$E$5,Y73,""))))</f>
        <v/>
      </c>
      <c r="AB73" s="174">
        <v>65</v>
      </c>
      <c r="AC73" s="177" t="str">
        <f>+CPPE!A65</f>
        <v>402 - Dam</v>
      </c>
      <c r="AD73" s="175">
        <f>IF(AC$9="","",IF(AC73=0,0,HLOOKUP(AC$9,CPPE!$A$1:$CY$175,AB73,FALSE)))</f>
        <v>0</v>
      </c>
      <c r="AE73" s="176" t="str">
        <f>IF(AD73="","",IF(AD73=0,"",IF(LandUse!$N66=2,"",IF(AD73&gt;=$E$5,AC73,""))))</f>
        <v/>
      </c>
      <c r="AF73" s="174">
        <v>65</v>
      </c>
      <c r="AG73" s="177" t="str">
        <f>+CPPE!A65</f>
        <v>402 - Dam</v>
      </c>
      <c r="AH73" s="175">
        <f>IF(AG$9="","",IF(AG73=0,0,HLOOKUP(AG$9,CPPE!$A$1:$CY$175,AF73,FALSE)))</f>
        <v>0</v>
      </c>
      <c r="AI73" s="176" t="str">
        <f>IF(AH73="","",IF(AH73=0,"",IF(LandUse!$N66=2,"",IF(AH73&gt;=$E$5,AG73,""))))</f>
        <v/>
      </c>
      <c r="AJ73" s="174">
        <v>65</v>
      </c>
      <c r="AK73" s="177" t="str">
        <f>+CPPE!A65</f>
        <v>402 - Dam</v>
      </c>
      <c r="AL73" s="175">
        <f>IF(AK$9="","",IF(AK73=0,0,HLOOKUP(AK$9,CPPE!$A$1:$CY$175,AJ73,FALSE)))</f>
        <v>0</v>
      </c>
      <c r="AM73" s="176" t="str">
        <f>IF(AL73="","",IF(AL73=0,"",IF(LandUse!$N66=2,"",IF(AL73&gt;=$E$5,AK73,""))))</f>
        <v/>
      </c>
      <c r="AN73" s="174">
        <v>65</v>
      </c>
      <c r="AO73" s="177" t="str">
        <f>+CPPE!A65</f>
        <v>402 - Dam</v>
      </c>
      <c r="AP73" s="175">
        <f>IF(AO$9="","",IF(AO73=0,0,HLOOKUP(AO$9,CPPE!$A$1:$CY$175,AN73,FALSE)))</f>
        <v>0</v>
      </c>
      <c r="AQ73" s="176" t="str">
        <f>IF(AP73="","",IF(AP73=0,"",IF(LandUse!$N66=2,"",IF(AP73&gt;=$E$5,AO73,""))))</f>
        <v/>
      </c>
      <c r="AR73" s="174">
        <v>65</v>
      </c>
      <c r="AS73" s="177" t="str">
        <f>+CPPE!A65</f>
        <v>402 - Dam</v>
      </c>
      <c r="AT73" s="175">
        <f>IF(AS$9="","",IF(AS73=0,0,HLOOKUP(AS$9,CPPE!$A$1:$CY$175,AR73,FALSE)))</f>
        <v>1</v>
      </c>
      <c r="AU73" s="176" t="str">
        <f>IF(AT73="","",IF(AT73=0,"",IF(LandUse!$N66=2,"",IF(AT73&gt;=$E$5,AS73,""))))</f>
        <v/>
      </c>
      <c r="AV73" s="174">
        <v>65</v>
      </c>
      <c r="AW73" s="177" t="str">
        <f>+CPPE!A65</f>
        <v>402 - Dam</v>
      </c>
      <c r="AX73" s="175">
        <f>IF(AW$9="","",IF(AW73=0,0,HLOOKUP(AW$9,CPPE!$A$1:$CY$175,AV73,FALSE)))</f>
        <v>2</v>
      </c>
      <c r="AY73" s="176" t="str">
        <f>IF(AX73="","",IF(AX73=0,"",IF(LandUse!$N66=2,"",IF(AX73&gt;=$E$5,AW73,""))))</f>
        <v/>
      </c>
      <c r="AZ73" s="174">
        <v>65</v>
      </c>
      <c r="BA73" s="177" t="str">
        <f>+CPPE!A65</f>
        <v>402 - Dam</v>
      </c>
      <c r="BB73" s="175">
        <f>IF(BA$9="","",IF(BA73=0,0,HLOOKUP(BA$9,CPPE!$A$1:$CY$175,AZ73,FALSE)))</f>
        <v>0</v>
      </c>
      <c r="BC73" s="176" t="str">
        <f>IF(BB73="","",IF(BB73=0,"",IF(LandUse!$N66=2,"",IF(BB73&gt;=$E$5,BA73,""))))</f>
        <v/>
      </c>
      <c r="BD73" s="174">
        <v>65</v>
      </c>
      <c r="BE73" s="177" t="str">
        <f>+CPPE!A65</f>
        <v>402 - Dam</v>
      </c>
      <c r="BF73" s="175">
        <f>IF(BE$9="","",IF(BE73=0,0,HLOOKUP(BE$9,CPPE!$A$1:$CY$175,BD73,FALSE)))</f>
        <v>0</v>
      </c>
      <c r="BG73" s="176" t="str">
        <f>IF(BF73="","",IF(BF73=0,"",IF(LandUse!$N66=2,"",IF(BF73&gt;=$E$5,BE73,""))))</f>
        <v/>
      </c>
      <c r="BH73" s="174">
        <v>65</v>
      </c>
      <c r="BI73" s="177" t="str">
        <f>+CPPE!A65</f>
        <v>402 - Dam</v>
      </c>
      <c r="BJ73" s="175">
        <f>IF(BI$9="","",IF(BI73=0,0,HLOOKUP(BI$9,CPPE!$A$1:$CY$175,BH73,FALSE)))</f>
        <v>0</v>
      </c>
      <c r="BK73" s="176" t="str">
        <f>IF(BJ73="","",IF(BJ73=0,"",IF(LandUse!$N66=2,"",IF(BJ73&gt;=$E$5,BI73,""))))</f>
        <v/>
      </c>
      <c r="BM73" s="99" t="str">
        <f t="shared" si="0"/>
        <v/>
      </c>
      <c r="BN73" s="99" t="str">
        <f t="shared" si="1"/>
        <v/>
      </c>
      <c r="BO73" s="99" t="str">
        <f t="shared" si="2"/>
        <v/>
      </c>
      <c r="BP73" s="99" t="str">
        <f t="shared" si="3"/>
        <v/>
      </c>
      <c r="BQ73" s="99" t="str">
        <f t="shared" si="4"/>
        <v/>
      </c>
      <c r="BR73" s="99" t="str">
        <f t="shared" si="5"/>
        <v/>
      </c>
      <c r="BS73" s="99" t="str">
        <f t="shared" si="6"/>
        <v/>
      </c>
      <c r="BT73" s="99" t="str">
        <f t="shared" si="7"/>
        <v/>
      </c>
      <c r="BU73" s="99" t="str">
        <f t="shared" si="8"/>
        <v/>
      </c>
      <c r="BV73" s="99" t="str">
        <f t="shared" si="9"/>
        <v/>
      </c>
      <c r="BX73"/>
    </row>
    <row r="74" spans="2:76" x14ac:dyDescent="0.2">
      <c r="B74" s="178"/>
      <c r="C74" s="179"/>
      <c r="D74" s="178"/>
      <c r="E74" s="180"/>
      <c r="F74" s="178"/>
      <c r="G74" s="181"/>
      <c r="H74" s="178"/>
      <c r="I74" s="180"/>
      <c r="J74" s="178"/>
      <c r="K74" s="180"/>
      <c r="L74" s="178"/>
      <c r="M74" s="180"/>
      <c r="N74" s="178"/>
      <c r="O74" s="180"/>
      <c r="P74" s="178"/>
      <c r="Q74" s="180"/>
      <c r="R74" s="178"/>
      <c r="S74" s="180"/>
      <c r="T74" s="178"/>
      <c r="U74" s="180"/>
      <c r="V74" s="151"/>
      <c r="W74" s="173" t="str">
        <f>+CPPE!A66</f>
        <v>410 - Grade Stabilization Structure</v>
      </c>
      <c r="X74" s="174">
        <v>66</v>
      </c>
      <c r="Y74" s="173" t="str">
        <f>+CPPE!A66</f>
        <v>410 - Grade Stabilization Structure</v>
      </c>
      <c r="Z74" s="175">
        <f>IF(Y$9="","",IF(Y74=0,0,HLOOKUP(Y$9,CPPE!$A$1:$CY$175,X74,FALSE)))</f>
        <v>0</v>
      </c>
      <c r="AA74" s="176" t="str">
        <f>IF(Z74="","",IF(Z74=0,"",IF(LandUse!$N67=2,"",IF(Z74&gt;=$E$5,Y74,""))))</f>
        <v/>
      </c>
      <c r="AB74" s="174">
        <v>66</v>
      </c>
      <c r="AC74" s="177" t="str">
        <f>+CPPE!A66</f>
        <v>410 - Grade Stabilization Structure</v>
      </c>
      <c r="AD74" s="175">
        <f>IF(AC$9="","",IF(AC74=0,0,HLOOKUP(AC$9,CPPE!$A$1:$CY$175,AB74,FALSE)))</f>
        <v>0</v>
      </c>
      <c r="AE74" s="176" t="str">
        <f>IF(AD74="","",IF(AD74=0,"",IF(LandUse!$N67=2,"",IF(AD74&gt;=$E$5,AC74,""))))</f>
        <v/>
      </c>
      <c r="AF74" s="174">
        <v>66</v>
      </c>
      <c r="AG74" s="177" t="str">
        <f>+CPPE!A66</f>
        <v>410 - Grade Stabilization Structure</v>
      </c>
      <c r="AH74" s="175">
        <f>IF(AG$9="","",IF(AG74=0,0,HLOOKUP(AG$9,CPPE!$A$1:$CY$175,AF74,FALSE)))</f>
        <v>0</v>
      </c>
      <c r="AI74" s="176" t="str">
        <f>IF(AH74="","",IF(AH74=0,"",IF(LandUse!$N67=2,"",IF(AH74&gt;=$E$5,AG74,""))))</f>
        <v/>
      </c>
      <c r="AJ74" s="174">
        <v>66</v>
      </c>
      <c r="AK74" s="177" t="str">
        <f>+CPPE!A66</f>
        <v>410 - Grade Stabilization Structure</v>
      </c>
      <c r="AL74" s="175">
        <f>IF(AK$9="","",IF(AK74=0,0,HLOOKUP(AK$9,CPPE!$A$1:$CY$175,AJ74,FALSE)))</f>
        <v>0</v>
      </c>
      <c r="AM74" s="176" t="str">
        <f>IF(AL74="","",IF(AL74=0,"",IF(LandUse!$N67=2,"",IF(AL74&gt;=$E$5,AK74,""))))</f>
        <v/>
      </c>
      <c r="AN74" s="174">
        <v>66</v>
      </c>
      <c r="AO74" s="177" t="str">
        <f>+CPPE!A66</f>
        <v>410 - Grade Stabilization Structure</v>
      </c>
      <c r="AP74" s="175">
        <f>IF(AO$9="","",IF(AO74=0,0,HLOOKUP(AO$9,CPPE!$A$1:$CY$175,AN74,FALSE)))</f>
        <v>0</v>
      </c>
      <c r="AQ74" s="176" t="str">
        <f>IF(AP74="","",IF(AP74=0,"",IF(LandUse!$N67=2,"",IF(AP74&gt;=$E$5,AO74,""))))</f>
        <v/>
      </c>
      <c r="AR74" s="174">
        <v>66</v>
      </c>
      <c r="AS74" s="177" t="str">
        <f>+CPPE!A66</f>
        <v>410 - Grade Stabilization Structure</v>
      </c>
      <c r="AT74" s="175">
        <f>IF(AS$9="","",IF(AS74=0,0,HLOOKUP(AS$9,CPPE!$A$1:$CY$175,AR74,FALSE)))</f>
        <v>2</v>
      </c>
      <c r="AU74" s="176" t="str">
        <f>IF(AT74="","",IF(AT74=0,"",IF(LandUse!$N67=2,"",IF(AT74&gt;=$E$5,AS74,""))))</f>
        <v/>
      </c>
      <c r="AV74" s="174">
        <v>66</v>
      </c>
      <c r="AW74" s="177" t="str">
        <f>+CPPE!A66</f>
        <v>410 - Grade Stabilization Structure</v>
      </c>
      <c r="AX74" s="175">
        <f>IF(AW$9="","",IF(AW74=0,0,HLOOKUP(AW$9,CPPE!$A$1:$CY$175,AV74,FALSE)))</f>
        <v>2</v>
      </c>
      <c r="AY74" s="176" t="str">
        <f>IF(AX74="","",IF(AX74=0,"",IF(LandUse!$N67=2,"",IF(AX74&gt;=$E$5,AW74,""))))</f>
        <v/>
      </c>
      <c r="AZ74" s="174">
        <v>66</v>
      </c>
      <c r="BA74" s="177" t="str">
        <f>+CPPE!A66</f>
        <v>410 - Grade Stabilization Structure</v>
      </c>
      <c r="BB74" s="175">
        <f>IF(BA$9="","",IF(BA74=0,0,HLOOKUP(BA$9,CPPE!$A$1:$CY$175,AZ74,FALSE)))</f>
        <v>0</v>
      </c>
      <c r="BC74" s="176" t="str">
        <f>IF(BB74="","",IF(BB74=0,"",IF(LandUse!$N67=2,"",IF(BB74&gt;=$E$5,BA74,""))))</f>
        <v/>
      </c>
      <c r="BD74" s="174">
        <v>66</v>
      </c>
      <c r="BE74" s="177" t="str">
        <f>+CPPE!A66</f>
        <v>410 - Grade Stabilization Structure</v>
      </c>
      <c r="BF74" s="175">
        <f>IF(BE$9="","",IF(BE74=0,0,HLOOKUP(BE$9,CPPE!$A$1:$CY$175,BD74,FALSE)))</f>
        <v>0</v>
      </c>
      <c r="BG74" s="176" t="str">
        <f>IF(BF74="","",IF(BF74=0,"",IF(LandUse!$N67=2,"",IF(BF74&gt;=$E$5,BE74,""))))</f>
        <v/>
      </c>
      <c r="BH74" s="174">
        <v>66</v>
      </c>
      <c r="BI74" s="177" t="str">
        <f>+CPPE!A66</f>
        <v>410 - Grade Stabilization Structure</v>
      </c>
      <c r="BJ74" s="175">
        <f>IF(BI$9="","",IF(BI74=0,0,HLOOKUP(BI$9,CPPE!$A$1:$CY$175,BH74,FALSE)))</f>
        <v>0</v>
      </c>
      <c r="BK74" s="176" t="str">
        <f>IF(BJ74="","",IF(BJ74=0,"",IF(LandUse!$N67=2,"",IF(BJ74&gt;=$E$5,BI74,""))))</f>
        <v/>
      </c>
      <c r="BM74" s="99" t="str">
        <f t="shared" si="0"/>
        <v/>
      </c>
      <c r="BN74" s="99" t="str">
        <f t="shared" si="1"/>
        <v/>
      </c>
      <c r="BO74" s="99" t="str">
        <f t="shared" si="2"/>
        <v/>
      </c>
      <c r="BP74" s="99" t="str">
        <f t="shared" si="3"/>
        <v/>
      </c>
      <c r="BQ74" s="99" t="str">
        <f t="shared" si="4"/>
        <v/>
      </c>
      <c r="BR74" s="99" t="str">
        <f t="shared" si="5"/>
        <v/>
      </c>
      <c r="BS74" s="99" t="str">
        <f t="shared" si="6"/>
        <v/>
      </c>
      <c r="BT74" s="99" t="str">
        <f t="shared" si="7"/>
        <v/>
      </c>
      <c r="BU74" s="99" t="str">
        <f t="shared" si="8"/>
        <v/>
      </c>
      <c r="BV74" s="99" t="str">
        <f t="shared" si="9"/>
        <v/>
      </c>
      <c r="BX74"/>
    </row>
    <row r="75" spans="2:76" x14ac:dyDescent="0.2">
      <c r="B75" s="178"/>
      <c r="C75" s="179"/>
      <c r="D75" s="178"/>
      <c r="E75" s="180"/>
      <c r="F75" s="178"/>
      <c r="G75" s="181"/>
      <c r="H75" s="178"/>
      <c r="I75" s="180"/>
      <c r="J75" s="178"/>
      <c r="K75" s="180"/>
      <c r="L75" s="178"/>
      <c r="M75" s="180"/>
      <c r="N75" s="178"/>
      <c r="O75" s="180"/>
      <c r="P75" s="178"/>
      <c r="Q75" s="180"/>
      <c r="R75" s="178"/>
      <c r="S75" s="180"/>
      <c r="T75" s="178"/>
      <c r="U75" s="180"/>
      <c r="V75" s="151"/>
      <c r="W75" s="173" t="str">
        <f>+CPPE!A67</f>
        <v>412 - Grassed Waterway</v>
      </c>
      <c r="X75" s="174">
        <v>67</v>
      </c>
      <c r="Y75" s="173" t="str">
        <f>+CPPE!A67</f>
        <v>412 - Grassed Waterway</v>
      </c>
      <c r="Z75" s="175">
        <f>IF(Y$9="","",IF(Y75=0,0,HLOOKUP(Y$9,CPPE!$A$1:$CY$175,X75,FALSE)))</f>
        <v>0</v>
      </c>
      <c r="AA75" s="176" t="str">
        <f>IF(Z75="","",IF(Z75=0,"",IF(LandUse!$N68=2,"",IF(Z75&gt;=$E$5,Y75,""))))</f>
        <v/>
      </c>
      <c r="AB75" s="174">
        <v>67</v>
      </c>
      <c r="AC75" s="177" t="str">
        <f>+CPPE!A67</f>
        <v>412 - Grassed Waterway</v>
      </c>
      <c r="AD75" s="175">
        <f>IF(AC$9="","",IF(AC75=0,0,HLOOKUP(AC$9,CPPE!$A$1:$CY$175,AB75,FALSE)))</f>
        <v>0</v>
      </c>
      <c r="AE75" s="176" t="str">
        <f>IF(AD75="","",IF(AD75=0,"",IF(LandUse!$N68=2,"",IF(AD75&gt;=$E$5,AC75,""))))</f>
        <v/>
      </c>
      <c r="AF75" s="174">
        <v>67</v>
      </c>
      <c r="AG75" s="177" t="str">
        <f>+CPPE!A67</f>
        <v>412 - Grassed Waterway</v>
      </c>
      <c r="AH75" s="175">
        <f>IF(AG$9="","",IF(AG75=0,0,HLOOKUP(AG$9,CPPE!$A$1:$CY$175,AF75,FALSE)))</f>
        <v>0</v>
      </c>
      <c r="AI75" s="176" t="str">
        <f>IF(AH75="","",IF(AH75=0,"",IF(LandUse!$N68=2,"",IF(AH75&gt;=$E$5,AG75,""))))</f>
        <v/>
      </c>
      <c r="AJ75" s="174">
        <v>67</v>
      </c>
      <c r="AK75" s="177" t="str">
        <f>+CPPE!A67</f>
        <v>412 - Grassed Waterway</v>
      </c>
      <c r="AL75" s="175">
        <f>IF(AK$9="","",IF(AK75=0,0,HLOOKUP(AK$9,CPPE!$A$1:$CY$175,AJ75,FALSE)))</f>
        <v>0</v>
      </c>
      <c r="AM75" s="176" t="str">
        <f>IF(AL75="","",IF(AL75=0,"",IF(LandUse!$N68=2,"",IF(AL75&gt;=$E$5,AK75,""))))</f>
        <v/>
      </c>
      <c r="AN75" s="174">
        <v>67</v>
      </c>
      <c r="AO75" s="177" t="str">
        <f>+CPPE!A67</f>
        <v>412 - Grassed Waterway</v>
      </c>
      <c r="AP75" s="175">
        <f>IF(AO$9="","",IF(AO75=0,0,HLOOKUP(AO$9,CPPE!$A$1:$CY$175,AN75,FALSE)))</f>
        <v>3</v>
      </c>
      <c r="AQ75" s="176" t="str">
        <f>IF(AP75="","",IF(AP75=0,"",IF(LandUse!$N68=2,"",IF(AP75&gt;=$E$5,AO75,""))))</f>
        <v/>
      </c>
      <c r="AR75" s="174">
        <v>67</v>
      </c>
      <c r="AS75" s="177" t="str">
        <f>+CPPE!A67</f>
        <v>412 - Grassed Waterway</v>
      </c>
      <c r="AT75" s="175">
        <f>IF(AS$9="","",IF(AS75=0,0,HLOOKUP(AS$9,CPPE!$A$1:$CY$175,AR75,FALSE)))</f>
        <v>2</v>
      </c>
      <c r="AU75" s="176" t="str">
        <f>IF(AT75="","",IF(AT75=0,"",IF(LandUse!$N68=2,"",IF(AT75&gt;=$E$5,AS75,""))))</f>
        <v/>
      </c>
      <c r="AV75" s="174">
        <v>67</v>
      </c>
      <c r="AW75" s="177" t="str">
        <f>+CPPE!A67</f>
        <v>412 - Grassed Waterway</v>
      </c>
      <c r="AX75" s="175">
        <f>IF(AW$9="","",IF(AW75=0,0,HLOOKUP(AW$9,CPPE!$A$1:$CY$175,AV75,FALSE)))</f>
        <v>3</v>
      </c>
      <c r="AY75" s="176" t="str">
        <f>IF(AX75="","",IF(AX75=0,"",IF(LandUse!$N68=2,"",IF(AX75&gt;=$E$5,AW75,""))))</f>
        <v/>
      </c>
      <c r="AZ75" s="174">
        <v>67</v>
      </c>
      <c r="BA75" s="177" t="str">
        <f>+CPPE!A67</f>
        <v>412 - Grassed Waterway</v>
      </c>
      <c r="BB75" s="175">
        <f>IF(BA$9="","",IF(BA75=0,0,HLOOKUP(BA$9,CPPE!$A$1:$CY$175,AZ75,FALSE)))</f>
        <v>0</v>
      </c>
      <c r="BC75" s="176" t="str">
        <f>IF(BB75="","",IF(BB75=0,"",IF(LandUse!$N68=2,"",IF(BB75&gt;=$E$5,BA75,""))))</f>
        <v/>
      </c>
      <c r="BD75" s="174">
        <v>67</v>
      </c>
      <c r="BE75" s="177" t="str">
        <f>+CPPE!A67</f>
        <v>412 - Grassed Waterway</v>
      </c>
      <c r="BF75" s="175">
        <f>IF(BE$9="","",IF(BE75=0,0,HLOOKUP(BE$9,CPPE!$A$1:$CY$175,BD75,FALSE)))</f>
        <v>2</v>
      </c>
      <c r="BG75" s="176" t="str">
        <f>IF(BF75="","",IF(BF75=0,"",IF(LandUse!$N68=2,"",IF(BF75&gt;=$E$5,BE75,""))))</f>
        <v/>
      </c>
      <c r="BH75" s="174">
        <v>67</v>
      </c>
      <c r="BI75" s="177" t="str">
        <f>+CPPE!A67</f>
        <v>412 - Grassed Waterway</v>
      </c>
      <c r="BJ75" s="175">
        <f>IF(BI$9="","",IF(BI75=0,0,HLOOKUP(BI$9,CPPE!$A$1:$CY$175,BH75,FALSE)))</f>
        <v>5</v>
      </c>
      <c r="BK75" s="176" t="str">
        <f>IF(BJ75="","",IF(BJ75=0,"",IF(LandUse!$N68=2,"",IF(BJ75&gt;=$E$5,BI75,""))))</f>
        <v/>
      </c>
      <c r="BM75" s="99" t="str">
        <f t="shared" ref="BM75:BM90" si="10">IF(B75="","",C75)</f>
        <v/>
      </c>
      <c r="BN75" s="99" t="str">
        <f t="shared" ref="BN75:BN90" si="11">IF(D75="","",E75)</f>
        <v/>
      </c>
      <c r="BO75" s="99" t="str">
        <f t="shared" ref="BO75:BO90" si="12">IF(F75="","",G75)</f>
        <v/>
      </c>
      <c r="BP75" s="99" t="str">
        <f t="shared" ref="BP75:BP90" si="13">IF(H75="","",I75)</f>
        <v/>
      </c>
      <c r="BQ75" s="99" t="str">
        <f t="shared" ref="BQ75:BQ90" si="14">IF(J75="","",K75)</f>
        <v/>
      </c>
      <c r="BR75" s="99" t="str">
        <f t="shared" ref="BR75:BR90" si="15">IF(L75="","",M75)</f>
        <v/>
      </c>
      <c r="BS75" s="99" t="str">
        <f t="shared" ref="BS75:BS90" si="16">IF(N75="","",O75)</f>
        <v/>
      </c>
      <c r="BT75" s="99" t="str">
        <f t="shared" ref="BT75:BT90" si="17">IF(P75="","",Q75)</f>
        <v/>
      </c>
      <c r="BU75" s="99" t="str">
        <f t="shared" ref="BU75:BU90" si="18">IF(R75="","",S75)</f>
        <v/>
      </c>
      <c r="BV75" s="99" t="str">
        <f t="shared" ref="BV75:BV90" si="19">IF(T75="","",U75)</f>
        <v/>
      </c>
      <c r="BX75"/>
    </row>
    <row r="76" spans="2:76" x14ac:dyDescent="0.2">
      <c r="B76" s="178"/>
      <c r="C76" s="179"/>
      <c r="D76" s="178"/>
      <c r="E76" s="180"/>
      <c r="F76" s="178"/>
      <c r="G76" s="181"/>
      <c r="H76" s="178"/>
      <c r="I76" s="180"/>
      <c r="J76" s="178"/>
      <c r="K76" s="180"/>
      <c r="L76" s="178"/>
      <c r="M76" s="180"/>
      <c r="N76" s="178"/>
      <c r="O76" s="180"/>
      <c r="P76" s="178"/>
      <c r="Q76" s="180"/>
      <c r="R76" s="178"/>
      <c r="S76" s="180"/>
      <c r="T76" s="178"/>
      <c r="U76" s="180"/>
      <c r="V76" s="151"/>
      <c r="W76" s="173" t="str">
        <f>+CPPE!A68</f>
        <v>420 - Wildlife Habitat Planting</v>
      </c>
      <c r="X76" s="174">
        <v>68</v>
      </c>
      <c r="Y76" s="173" t="str">
        <f>+CPPE!A68</f>
        <v>420 - Wildlife Habitat Planting</v>
      </c>
      <c r="Z76" s="175">
        <f>IF(Y$9="","",IF(Y76=0,0,HLOOKUP(Y$9,CPPE!$A$1:$CY$175,X76,FALSE)))</f>
        <v>2</v>
      </c>
      <c r="AA76" s="176" t="str">
        <f>IF(Z76="","",IF(Z76=0,"",IF(LandUse!$N69=2,"",IF(Z76&gt;=$E$5,Y76,""))))</f>
        <v/>
      </c>
      <c r="AB76" s="174">
        <v>68</v>
      </c>
      <c r="AC76" s="177" t="str">
        <f>+CPPE!A68</f>
        <v>420 - Wildlife Habitat Planting</v>
      </c>
      <c r="AD76" s="175">
        <f>IF(AC$9="","",IF(AC76=0,0,HLOOKUP(AC$9,CPPE!$A$1:$CY$175,AB76,FALSE)))</f>
        <v>0</v>
      </c>
      <c r="AE76" s="176" t="str">
        <f>IF(AD76="","",IF(AD76=0,"",IF(LandUse!$N69=2,"",IF(AD76&gt;=$E$5,AC76,""))))</f>
        <v/>
      </c>
      <c r="AF76" s="174">
        <v>68</v>
      </c>
      <c r="AG76" s="177" t="str">
        <f>+CPPE!A68</f>
        <v>420 - Wildlife Habitat Planting</v>
      </c>
      <c r="AH76" s="175">
        <f>IF(AG$9="","",IF(AG76=0,0,HLOOKUP(AG$9,CPPE!$A$1:$CY$175,AF76,FALSE)))</f>
        <v>0</v>
      </c>
      <c r="AI76" s="176" t="str">
        <f>IF(AH76="","",IF(AH76=0,"",IF(LandUse!$N69=2,"",IF(AH76&gt;=$E$5,AG76,""))))</f>
        <v/>
      </c>
      <c r="AJ76" s="174">
        <v>68</v>
      </c>
      <c r="AK76" s="177" t="str">
        <f>+CPPE!A68</f>
        <v>420 - Wildlife Habitat Planting</v>
      </c>
      <c r="AL76" s="175">
        <f>IF(AK$9="","",IF(AK76=0,0,HLOOKUP(AK$9,CPPE!$A$1:$CY$175,AJ76,FALSE)))</f>
        <v>0</v>
      </c>
      <c r="AM76" s="176" t="str">
        <f>IF(AL76="","",IF(AL76=0,"",IF(LandUse!$N69=2,"",IF(AL76&gt;=$E$5,AK76,""))))</f>
        <v/>
      </c>
      <c r="AN76" s="174">
        <v>68</v>
      </c>
      <c r="AO76" s="177" t="str">
        <f>+CPPE!A68</f>
        <v>420 - Wildlife Habitat Planting</v>
      </c>
      <c r="AP76" s="175">
        <f>IF(AO$9="","",IF(AO76=0,0,HLOOKUP(AO$9,CPPE!$A$1:$CY$175,AN76,FALSE)))</f>
        <v>0</v>
      </c>
      <c r="AQ76" s="176" t="str">
        <f>IF(AP76="","",IF(AP76=0,"",IF(LandUse!$N69=2,"",IF(AP76&gt;=$E$5,AO76,""))))</f>
        <v/>
      </c>
      <c r="AR76" s="174">
        <v>68</v>
      </c>
      <c r="AS76" s="177" t="str">
        <f>+CPPE!A68</f>
        <v>420 - Wildlife Habitat Planting</v>
      </c>
      <c r="AT76" s="175">
        <f>IF(AS$9="","",IF(AS76=0,0,HLOOKUP(AS$9,CPPE!$A$1:$CY$175,AR76,FALSE)))</f>
        <v>0</v>
      </c>
      <c r="AU76" s="176" t="str">
        <f>IF(AT76="","",IF(AT76=0,"",IF(LandUse!$N69=2,"",IF(AT76&gt;=$E$5,AS76,""))))</f>
        <v/>
      </c>
      <c r="AV76" s="174">
        <v>68</v>
      </c>
      <c r="AW76" s="177" t="str">
        <f>+CPPE!A68</f>
        <v>420 - Wildlife Habitat Planting</v>
      </c>
      <c r="AX76" s="175">
        <f>IF(AW$9="","",IF(AW76=0,0,HLOOKUP(AW$9,CPPE!$A$1:$CY$175,AV76,FALSE)))</f>
        <v>0</v>
      </c>
      <c r="AY76" s="176" t="str">
        <f>IF(AX76="","",IF(AX76=0,"",IF(LandUse!$N69=2,"",IF(AX76&gt;=$E$5,AW76,""))))</f>
        <v/>
      </c>
      <c r="AZ76" s="174">
        <v>68</v>
      </c>
      <c r="BA76" s="177" t="str">
        <f>+CPPE!A68</f>
        <v>420 - Wildlife Habitat Planting</v>
      </c>
      <c r="BB76" s="175">
        <f>IF(BA$9="","",IF(BA76=0,0,HLOOKUP(BA$9,CPPE!$A$1:$CY$175,AZ76,FALSE)))</f>
        <v>0</v>
      </c>
      <c r="BC76" s="176" t="str">
        <f>IF(BB76="","",IF(BB76=0,"",IF(LandUse!$N69=2,"",IF(BB76&gt;=$E$5,BA76,""))))</f>
        <v/>
      </c>
      <c r="BD76" s="174">
        <v>68</v>
      </c>
      <c r="BE76" s="177" t="str">
        <f>+CPPE!A68</f>
        <v>420 - Wildlife Habitat Planting</v>
      </c>
      <c r="BF76" s="175">
        <f>IF(BE$9="","",IF(BE76=0,0,HLOOKUP(BE$9,CPPE!$A$1:$CY$175,BD76,FALSE)))</f>
        <v>1</v>
      </c>
      <c r="BG76" s="176" t="str">
        <f>IF(BF76="","",IF(BF76=0,"",IF(LandUse!$N69=2,"",IF(BF76&gt;=$E$5,BE76,""))))</f>
        <v/>
      </c>
      <c r="BH76" s="174">
        <v>68</v>
      </c>
      <c r="BI76" s="177" t="str">
        <f>+CPPE!A68</f>
        <v>420 - Wildlife Habitat Planting</v>
      </c>
      <c r="BJ76" s="175">
        <f>IF(BI$9="","",IF(BI76=0,0,HLOOKUP(BI$9,CPPE!$A$1:$CY$175,BH76,FALSE)))</f>
        <v>1</v>
      </c>
      <c r="BK76" s="176" t="str">
        <f>IF(BJ76="","",IF(BJ76=0,"",IF(LandUse!$N69=2,"",IF(BJ76&gt;=$E$5,BI76,""))))</f>
        <v/>
      </c>
      <c r="BM76" s="99" t="str">
        <f t="shared" si="10"/>
        <v/>
      </c>
      <c r="BN76" s="99" t="str">
        <f t="shared" si="11"/>
        <v/>
      </c>
      <c r="BO76" s="99" t="str">
        <f t="shared" si="12"/>
        <v/>
      </c>
      <c r="BP76" s="99" t="str">
        <f t="shared" si="13"/>
        <v/>
      </c>
      <c r="BQ76" s="99" t="str">
        <f t="shared" si="14"/>
        <v/>
      </c>
      <c r="BR76" s="99" t="str">
        <f t="shared" si="15"/>
        <v/>
      </c>
      <c r="BS76" s="99" t="str">
        <f t="shared" si="16"/>
        <v/>
      </c>
      <c r="BT76" s="99" t="str">
        <f t="shared" si="17"/>
        <v/>
      </c>
      <c r="BU76" s="99" t="str">
        <f t="shared" si="18"/>
        <v/>
      </c>
      <c r="BV76" s="99" t="str">
        <f t="shared" si="19"/>
        <v/>
      </c>
      <c r="BX76"/>
    </row>
    <row r="77" spans="2:76" x14ac:dyDescent="0.2">
      <c r="B77" s="178"/>
      <c r="C77" s="179"/>
      <c r="D77" s="178"/>
      <c r="E77" s="180"/>
      <c r="F77" s="178"/>
      <c r="G77" s="181"/>
      <c r="H77" s="178"/>
      <c r="I77" s="180"/>
      <c r="J77" s="178"/>
      <c r="K77" s="180"/>
      <c r="L77" s="178"/>
      <c r="M77" s="180"/>
      <c r="N77" s="178"/>
      <c r="O77" s="180"/>
      <c r="P77" s="178"/>
      <c r="Q77" s="180"/>
      <c r="R77" s="178"/>
      <c r="S77" s="180"/>
      <c r="T77" s="178"/>
      <c r="U77" s="180"/>
      <c r="V77" s="151"/>
      <c r="W77" s="173" t="str">
        <f>+CPPE!A69</f>
        <v>422 - Hedgerow Planting</v>
      </c>
      <c r="X77" s="174">
        <v>69</v>
      </c>
      <c r="Y77" s="173" t="str">
        <f>+CPPE!A69</f>
        <v>422 - Hedgerow Planting</v>
      </c>
      <c r="Z77" s="175">
        <f>IF(Y$9="","",IF(Y77=0,0,HLOOKUP(Y$9,CPPE!$A$1:$CY$175,X77,FALSE)))</f>
        <v>0</v>
      </c>
      <c r="AA77" s="176" t="str">
        <f>IF(Z77="","",IF(Z77=0,"",IF(LandUse!$N70=2,"",IF(Z77&gt;=$E$5,Y77,""))))</f>
        <v/>
      </c>
      <c r="AB77" s="174">
        <v>69</v>
      </c>
      <c r="AC77" s="177" t="str">
        <f>+CPPE!A69</f>
        <v>422 - Hedgerow Planting</v>
      </c>
      <c r="AD77" s="175">
        <f>IF(AC$9="","",IF(AC77=0,0,HLOOKUP(AC$9,CPPE!$A$1:$CY$175,AB77,FALSE)))</f>
        <v>1</v>
      </c>
      <c r="AE77" s="176" t="str">
        <f>IF(AD77="","",IF(AD77=0,"",IF(LandUse!$N70=2,"",IF(AD77&gt;=$E$5,AC77,""))))</f>
        <v/>
      </c>
      <c r="AF77" s="174">
        <v>69</v>
      </c>
      <c r="AG77" s="177" t="str">
        <f>+CPPE!A69</f>
        <v>422 - Hedgerow Planting</v>
      </c>
      <c r="AH77" s="175">
        <f>IF(AG$9="","",IF(AG77=0,0,HLOOKUP(AG$9,CPPE!$A$1:$CY$175,AF77,FALSE)))</f>
        <v>0</v>
      </c>
      <c r="AI77" s="176" t="str">
        <f>IF(AH77="","",IF(AH77=0,"",IF(LandUse!$N70=2,"",IF(AH77&gt;=$E$5,AG77,""))))</f>
        <v/>
      </c>
      <c r="AJ77" s="174">
        <v>69</v>
      </c>
      <c r="AK77" s="177" t="str">
        <f>+CPPE!A69</f>
        <v>422 - Hedgerow Planting</v>
      </c>
      <c r="AL77" s="175">
        <f>IF(AK$9="","",IF(AK77=0,0,HLOOKUP(AK$9,CPPE!$A$1:$CY$175,AJ77,FALSE)))</f>
        <v>1</v>
      </c>
      <c r="AM77" s="176" t="str">
        <f>IF(AL77="","",IF(AL77=0,"",IF(LandUse!$N70=2,"",IF(AL77&gt;=$E$5,AK77,""))))</f>
        <v/>
      </c>
      <c r="AN77" s="174">
        <v>69</v>
      </c>
      <c r="AO77" s="177" t="str">
        <f>+CPPE!A69</f>
        <v>422 - Hedgerow Planting</v>
      </c>
      <c r="AP77" s="175">
        <f>IF(AO$9="","",IF(AO77=0,0,HLOOKUP(AO$9,CPPE!$A$1:$CY$175,AN77,FALSE)))</f>
        <v>2</v>
      </c>
      <c r="AQ77" s="176" t="str">
        <f>IF(AP77="","",IF(AP77=0,"",IF(LandUse!$N70=2,"",IF(AP77&gt;=$E$5,AO77,""))))</f>
        <v/>
      </c>
      <c r="AR77" s="174">
        <v>69</v>
      </c>
      <c r="AS77" s="177" t="str">
        <f>+CPPE!A69</f>
        <v>422 - Hedgerow Planting</v>
      </c>
      <c r="AT77" s="175">
        <f>IF(AS$9="","",IF(AS77=0,0,HLOOKUP(AS$9,CPPE!$A$1:$CY$175,AR77,FALSE)))</f>
        <v>0</v>
      </c>
      <c r="AU77" s="176" t="str">
        <f>IF(AT77="","",IF(AT77=0,"",IF(LandUse!$N70=2,"",IF(AT77&gt;=$E$5,AS77,""))))</f>
        <v/>
      </c>
      <c r="AV77" s="174">
        <v>69</v>
      </c>
      <c r="AW77" s="177" t="str">
        <f>+CPPE!A69</f>
        <v>422 - Hedgerow Planting</v>
      </c>
      <c r="AX77" s="175">
        <f>IF(AW$9="","",IF(AW77=0,0,HLOOKUP(AW$9,CPPE!$A$1:$CY$175,AV77,FALSE)))</f>
        <v>0</v>
      </c>
      <c r="AY77" s="176" t="str">
        <f>IF(AX77="","",IF(AX77=0,"",IF(LandUse!$N70=2,"",IF(AX77&gt;=$E$5,AW77,""))))</f>
        <v/>
      </c>
      <c r="AZ77" s="174">
        <v>69</v>
      </c>
      <c r="BA77" s="177" t="str">
        <f>+CPPE!A69</f>
        <v>422 - Hedgerow Planting</v>
      </c>
      <c r="BB77" s="175">
        <f>IF(BA$9="","",IF(BA77=0,0,HLOOKUP(BA$9,CPPE!$A$1:$CY$175,AZ77,FALSE)))</f>
        <v>2</v>
      </c>
      <c r="BC77" s="176" t="str">
        <f>IF(BB77="","",IF(BB77=0,"",IF(LandUse!$N70=2,"",IF(BB77&gt;=$E$5,BA77,""))))</f>
        <v/>
      </c>
      <c r="BD77" s="174">
        <v>69</v>
      </c>
      <c r="BE77" s="177" t="str">
        <f>+CPPE!A69</f>
        <v>422 - Hedgerow Planting</v>
      </c>
      <c r="BF77" s="175">
        <f>IF(BE$9="","",IF(BE77=0,0,HLOOKUP(BE$9,CPPE!$A$1:$CY$175,BD77,FALSE)))</f>
        <v>2</v>
      </c>
      <c r="BG77" s="176" t="str">
        <f>IF(BF77="","",IF(BF77=0,"",IF(LandUse!$N70=2,"",IF(BF77&gt;=$E$5,BE77,""))))</f>
        <v/>
      </c>
      <c r="BH77" s="174">
        <v>69</v>
      </c>
      <c r="BI77" s="177" t="str">
        <f>+CPPE!A69</f>
        <v>422 - Hedgerow Planting</v>
      </c>
      <c r="BJ77" s="175">
        <f>IF(BI$9="","",IF(BI77=0,0,HLOOKUP(BI$9,CPPE!$A$1:$CY$175,BH77,FALSE)))</f>
        <v>2</v>
      </c>
      <c r="BK77" s="176" t="str">
        <f>IF(BJ77="","",IF(BJ77=0,"",IF(LandUse!$N70=2,"",IF(BJ77&gt;=$E$5,BI77,""))))</f>
        <v/>
      </c>
      <c r="BM77" s="99" t="str">
        <f t="shared" si="10"/>
        <v/>
      </c>
      <c r="BN77" s="99" t="str">
        <f t="shared" si="11"/>
        <v/>
      </c>
      <c r="BO77" s="99" t="str">
        <f t="shared" si="12"/>
        <v/>
      </c>
      <c r="BP77" s="99" t="str">
        <f t="shared" si="13"/>
        <v/>
      </c>
      <c r="BQ77" s="99" t="str">
        <f t="shared" si="14"/>
        <v/>
      </c>
      <c r="BR77" s="99" t="str">
        <f t="shared" si="15"/>
        <v/>
      </c>
      <c r="BS77" s="99" t="str">
        <f t="shared" si="16"/>
        <v/>
      </c>
      <c r="BT77" s="99" t="str">
        <f t="shared" si="17"/>
        <v/>
      </c>
      <c r="BU77" s="99" t="str">
        <f t="shared" si="18"/>
        <v/>
      </c>
      <c r="BV77" s="99" t="str">
        <f t="shared" si="19"/>
        <v/>
      </c>
      <c r="BX77"/>
    </row>
    <row r="78" spans="2:76" x14ac:dyDescent="0.2">
      <c r="B78" s="178"/>
      <c r="C78" s="179"/>
      <c r="D78" s="178"/>
      <c r="E78" s="180"/>
      <c r="F78" s="178"/>
      <c r="G78" s="181"/>
      <c r="H78" s="178"/>
      <c r="I78" s="180"/>
      <c r="J78" s="178"/>
      <c r="K78" s="180"/>
      <c r="L78" s="178"/>
      <c r="M78" s="180"/>
      <c r="N78" s="178"/>
      <c r="O78" s="180"/>
      <c r="P78" s="178"/>
      <c r="Q78" s="180"/>
      <c r="R78" s="178"/>
      <c r="S78" s="180"/>
      <c r="T78" s="178"/>
      <c r="U78" s="180"/>
      <c r="V78" s="151"/>
      <c r="W78" s="173" t="str">
        <f>+CPPE!A70</f>
        <v>423 - Hillside Ditch</v>
      </c>
      <c r="X78" s="174">
        <v>70</v>
      </c>
      <c r="Y78" s="173" t="str">
        <f>+CPPE!A70</f>
        <v>423 - Hillside Ditch</v>
      </c>
      <c r="Z78" s="175">
        <f>IF(Y$9="","",IF(Y78=0,0,HLOOKUP(Y$9,CPPE!$A$1:$CY$175,X78,FALSE)))</f>
        <v>2</v>
      </c>
      <c r="AA78" s="176" t="str">
        <f>IF(Z78="","",IF(Z78=0,"",IF(LandUse!$N71=2,"",IF(Z78&gt;=$E$5,Y78,""))))</f>
        <v/>
      </c>
      <c r="AB78" s="174">
        <v>70</v>
      </c>
      <c r="AC78" s="177" t="str">
        <f>+CPPE!A70</f>
        <v>423 - Hillside Ditch</v>
      </c>
      <c r="AD78" s="175">
        <f>IF(AC$9="","",IF(AC78=0,0,HLOOKUP(AC$9,CPPE!$A$1:$CY$175,AB78,FALSE)))</f>
        <v>0</v>
      </c>
      <c r="AE78" s="176" t="str">
        <f>IF(AD78="","",IF(AD78=0,"",IF(LandUse!$N71=2,"",IF(AD78&gt;=$E$5,AC78,""))))</f>
        <v/>
      </c>
      <c r="AF78" s="174">
        <v>70</v>
      </c>
      <c r="AG78" s="177" t="str">
        <f>+CPPE!A70</f>
        <v>423 - Hillside Ditch</v>
      </c>
      <c r="AH78" s="175">
        <f>IF(AG$9="","",IF(AG78=0,0,HLOOKUP(AG$9,CPPE!$A$1:$CY$175,AF78,FALSE)))</f>
        <v>0</v>
      </c>
      <c r="AI78" s="176" t="str">
        <f>IF(AH78="","",IF(AH78=0,"",IF(LandUse!$N71=2,"",IF(AH78&gt;=$E$5,AG78,""))))</f>
        <v/>
      </c>
      <c r="AJ78" s="174">
        <v>70</v>
      </c>
      <c r="AK78" s="177" t="str">
        <f>+CPPE!A70</f>
        <v>423 - Hillside Ditch</v>
      </c>
      <c r="AL78" s="175">
        <f>IF(AK$9="","",IF(AK78=0,0,HLOOKUP(AK$9,CPPE!$A$1:$CY$175,AJ78,FALSE)))</f>
        <v>0</v>
      </c>
      <c r="AM78" s="176" t="str">
        <f>IF(AL78="","",IF(AL78=0,"",IF(LandUse!$N71=2,"",IF(AL78&gt;=$E$5,AK78,""))))</f>
        <v/>
      </c>
      <c r="AN78" s="174">
        <v>70</v>
      </c>
      <c r="AO78" s="177" t="str">
        <f>+CPPE!A70</f>
        <v>423 - Hillside Ditch</v>
      </c>
      <c r="AP78" s="175">
        <f>IF(AO$9="","",IF(AO78=0,0,HLOOKUP(AO$9,CPPE!$A$1:$CY$175,AN78,FALSE)))</f>
        <v>0</v>
      </c>
      <c r="AQ78" s="176" t="str">
        <f>IF(AP78="","",IF(AP78=0,"",IF(LandUse!$N71=2,"",IF(AP78&gt;=$E$5,AO78,""))))</f>
        <v/>
      </c>
      <c r="AR78" s="174">
        <v>70</v>
      </c>
      <c r="AS78" s="177" t="str">
        <f>+CPPE!A70</f>
        <v>423 - Hillside Ditch</v>
      </c>
      <c r="AT78" s="175">
        <f>IF(AS$9="","",IF(AS78=0,0,HLOOKUP(AS$9,CPPE!$A$1:$CY$175,AR78,FALSE)))</f>
        <v>0</v>
      </c>
      <c r="AU78" s="176" t="str">
        <f>IF(AT78="","",IF(AT78=0,"",IF(LandUse!$N71=2,"",IF(AT78&gt;=$E$5,AS78,""))))</f>
        <v/>
      </c>
      <c r="AV78" s="174">
        <v>70</v>
      </c>
      <c r="AW78" s="177" t="str">
        <f>+CPPE!A70</f>
        <v>423 - Hillside Ditch</v>
      </c>
      <c r="AX78" s="175">
        <f>IF(AW$9="","",IF(AW78=0,0,HLOOKUP(AW$9,CPPE!$A$1:$CY$175,AV78,FALSE)))</f>
        <v>0</v>
      </c>
      <c r="AY78" s="176" t="str">
        <f>IF(AX78="","",IF(AX78=0,"",IF(LandUse!$N71=2,"",IF(AX78&gt;=$E$5,AW78,""))))</f>
        <v/>
      </c>
      <c r="AZ78" s="174">
        <v>70</v>
      </c>
      <c r="BA78" s="177" t="str">
        <f>+CPPE!A70</f>
        <v>423 - Hillside Ditch</v>
      </c>
      <c r="BB78" s="175">
        <f>IF(BA$9="","",IF(BA78=0,0,HLOOKUP(BA$9,CPPE!$A$1:$CY$175,AZ78,FALSE)))</f>
        <v>0</v>
      </c>
      <c r="BC78" s="176" t="str">
        <f>IF(BB78="","",IF(BB78=0,"",IF(LandUse!$N71=2,"",IF(BB78&gt;=$E$5,BA78,""))))</f>
        <v/>
      </c>
      <c r="BD78" s="174">
        <v>70</v>
      </c>
      <c r="BE78" s="177" t="str">
        <f>+CPPE!A70</f>
        <v>423 - Hillside Ditch</v>
      </c>
      <c r="BF78" s="175">
        <f>IF(BE$9="","",IF(BE78=0,0,HLOOKUP(BE$9,CPPE!$A$1:$CY$175,BD78,FALSE)))</f>
        <v>-1</v>
      </c>
      <c r="BG78" s="176" t="str">
        <f>IF(BF78="","",IF(BF78=0,"",IF(LandUse!$N71=2,"",IF(BF78&gt;=$E$5,BE78,""))))</f>
        <v/>
      </c>
      <c r="BH78" s="174">
        <v>70</v>
      </c>
      <c r="BI78" s="177" t="str">
        <f>+CPPE!A70</f>
        <v>423 - Hillside Ditch</v>
      </c>
      <c r="BJ78" s="175">
        <f>IF(BI$9="","",IF(BI78=0,0,HLOOKUP(BI$9,CPPE!$A$1:$CY$175,BH78,FALSE)))</f>
        <v>1</v>
      </c>
      <c r="BK78" s="176" t="str">
        <f>IF(BJ78="","",IF(BJ78=0,"",IF(LandUse!$N71=2,"",IF(BJ78&gt;=$E$5,BI78,""))))</f>
        <v/>
      </c>
      <c r="BM78" s="99" t="str">
        <f t="shared" si="10"/>
        <v/>
      </c>
      <c r="BN78" s="99" t="str">
        <f t="shared" si="11"/>
        <v/>
      </c>
      <c r="BO78" s="99" t="str">
        <f t="shared" si="12"/>
        <v/>
      </c>
      <c r="BP78" s="99" t="str">
        <f t="shared" si="13"/>
        <v/>
      </c>
      <c r="BQ78" s="99" t="str">
        <f t="shared" si="14"/>
        <v/>
      </c>
      <c r="BR78" s="99" t="str">
        <f t="shared" si="15"/>
        <v/>
      </c>
      <c r="BS78" s="99" t="str">
        <f t="shared" si="16"/>
        <v/>
      </c>
      <c r="BT78" s="99" t="str">
        <f t="shared" si="17"/>
        <v/>
      </c>
      <c r="BU78" s="99" t="str">
        <f t="shared" si="18"/>
        <v/>
      </c>
      <c r="BV78" s="99" t="str">
        <f t="shared" si="19"/>
        <v/>
      </c>
      <c r="BX78"/>
    </row>
    <row r="79" spans="2:76" x14ac:dyDescent="0.2">
      <c r="B79" s="178"/>
      <c r="C79" s="179"/>
      <c r="D79" s="178"/>
      <c r="E79" s="180"/>
      <c r="F79" s="178"/>
      <c r="G79" s="181"/>
      <c r="H79" s="178"/>
      <c r="I79" s="180"/>
      <c r="J79" s="178"/>
      <c r="K79" s="180"/>
      <c r="L79" s="178"/>
      <c r="M79" s="180"/>
      <c r="N79" s="178"/>
      <c r="O79" s="180"/>
      <c r="P79" s="178"/>
      <c r="Q79" s="180"/>
      <c r="R79" s="178"/>
      <c r="S79" s="180"/>
      <c r="T79" s="178"/>
      <c r="U79" s="180"/>
      <c r="V79" s="151"/>
      <c r="W79" s="173" t="str">
        <f>+CPPE!A71</f>
        <v>428 - Irrigation Ditch Lining</v>
      </c>
      <c r="X79" s="174">
        <v>71</v>
      </c>
      <c r="Y79" s="173" t="str">
        <f>+CPPE!A71</f>
        <v>428 - Irrigation Ditch Lining</v>
      </c>
      <c r="Z79" s="175">
        <f>IF(Y$9="","",IF(Y79=0,0,HLOOKUP(Y$9,CPPE!$A$1:$CY$175,X79,FALSE)))</f>
        <v>0</v>
      </c>
      <c r="AA79" s="176" t="str">
        <f>IF(Z79="","",IF(Z79=0,"",IF(LandUse!$N72=2,"",IF(Z79&gt;=$E$5,Y79,""))))</f>
        <v/>
      </c>
      <c r="AB79" s="174">
        <v>71</v>
      </c>
      <c r="AC79" s="177" t="str">
        <f>+CPPE!A71</f>
        <v>428 - Irrigation Ditch Lining</v>
      </c>
      <c r="AD79" s="175">
        <f>IF(AC$9="","",IF(AC79=0,0,HLOOKUP(AC$9,CPPE!$A$1:$CY$175,AB79,FALSE)))</f>
        <v>0</v>
      </c>
      <c r="AE79" s="176" t="str">
        <f>IF(AD79="","",IF(AD79=0,"",IF(LandUse!$N72=2,"",IF(AD79&gt;=$E$5,AC79,""))))</f>
        <v/>
      </c>
      <c r="AF79" s="174">
        <v>71</v>
      </c>
      <c r="AG79" s="177" t="str">
        <f>+CPPE!A71</f>
        <v>428 - Irrigation Ditch Lining</v>
      </c>
      <c r="AH79" s="175">
        <f>IF(AG$9="","",IF(AG79=0,0,HLOOKUP(AG$9,CPPE!$A$1:$CY$175,AF79,FALSE)))</f>
        <v>0</v>
      </c>
      <c r="AI79" s="176" t="str">
        <f>IF(AH79="","",IF(AH79=0,"",IF(LandUse!$N72=2,"",IF(AH79&gt;=$E$5,AG79,""))))</f>
        <v/>
      </c>
      <c r="AJ79" s="174">
        <v>71</v>
      </c>
      <c r="AK79" s="177" t="str">
        <f>+CPPE!A71</f>
        <v>428 - Irrigation Ditch Lining</v>
      </c>
      <c r="AL79" s="175">
        <f>IF(AK$9="","",IF(AK79=0,0,HLOOKUP(AK$9,CPPE!$A$1:$CY$175,AJ79,FALSE)))</f>
        <v>0</v>
      </c>
      <c r="AM79" s="176" t="str">
        <f>IF(AL79="","",IF(AL79=0,"",IF(LandUse!$N72=2,"",IF(AL79&gt;=$E$5,AK79,""))))</f>
        <v/>
      </c>
      <c r="AN79" s="174">
        <v>71</v>
      </c>
      <c r="AO79" s="177" t="str">
        <f>+CPPE!A71</f>
        <v>428 - Irrigation Ditch Lining</v>
      </c>
      <c r="AP79" s="175">
        <f>IF(AO$9="","",IF(AO79=0,0,HLOOKUP(AO$9,CPPE!$A$1:$CY$175,AN79,FALSE)))</f>
        <v>0</v>
      </c>
      <c r="AQ79" s="176" t="str">
        <f>IF(AP79="","",IF(AP79=0,"",IF(LandUse!$N72=2,"",IF(AP79&gt;=$E$5,AO79,""))))</f>
        <v/>
      </c>
      <c r="AR79" s="174">
        <v>71</v>
      </c>
      <c r="AS79" s="177" t="str">
        <f>+CPPE!A71</f>
        <v>428 - Irrigation Ditch Lining</v>
      </c>
      <c r="AT79" s="175">
        <f>IF(AS$9="","",IF(AS79=0,0,HLOOKUP(AS$9,CPPE!$A$1:$CY$175,AR79,FALSE)))</f>
        <v>0</v>
      </c>
      <c r="AU79" s="176" t="str">
        <f>IF(AT79="","",IF(AT79=0,"",IF(LandUse!$N72=2,"",IF(AT79&gt;=$E$5,AS79,""))))</f>
        <v/>
      </c>
      <c r="AV79" s="174">
        <v>71</v>
      </c>
      <c r="AW79" s="177" t="str">
        <f>+CPPE!A71</f>
        <v>428 - Irrigation Ditch Lining</v>
      </c>
      <c r="AX79" s="175">
        <f>IF(AW$9="","",IF(AW79=0,0,HLOOKUP(AW$9,CPPE!$A$1:$CY$175,AV79,FALSE)))</f>
        <v>0</v>
      </c>
      <c r="AY79" s="176" t="str">
        <f>IF(AX79="","",IF(AX79=0,"",IF(LandUse!$N72=2,"",IF(AX79&gt;=$E$5,AW79,""))))</f>
        <v/>
      </c>
      <c r="AZ79" s="174">
        <v>71</v>
      </c>
      <c r="BA79" s="177" t="str">
        <f>+CPPE!A71</f>
        <v>428 - Irrigation Ditch Lining</v>
      </c>
      <c r="BB79" s="175">
        <f>IF(BA$9="","",IF(BA79=0,0,HLOOKUP(BA$9,CPPE!$A$1:$CY$175,AZ79,FALSE)))</f>
        <v>0</v>
      </c>
      <c r="BC79" s="176" t="str">
        <f>IF(BB79="","",IF(BB79=0,"",IF(LandUse!$N72=2,"",IF(BB79&gt;=$E$5,BA79,""))))</f>
        <v/>
      </c>
      <c r="BD79" s="174">
        <v>71</v>
      </c>
      <c r="BE79" s="177" t="str">
        <f>+CPPE!A71</f>
        <v>428 - Irrigation Ditch Lining</v>
      </c>
      <c r="BF79" s="175">
        <f>IF(BE$9="","",IF(BE79=0,0,HLOOKUP(BE$9,CPPE!$A$1:$CY$175,BD79,FALSE)))</f>
        <v>1</v>
      </c>
      <c r="BG79" s="176" t="str">
        <f>IF(BF79="","",IF(BF79=0,"",IF(LandUse!$N72=2,"",IF(BF79&gt;=$E$5,BE79,""))))</f>
        <v/>
      </c>
      <c r="BH79" s="174">
        <v>71</v>
      </c>
      <c r="BI79" s="177" t="str">
        <f>+CPPE!A71</f>
        <v>428 - Irrigation Ditch Lining</v>
      </c>
      <c r="BJ79" s="175">
        <f>IF(BI$9="","",IF(BI79=0,0,HLOOKUP(BI$9,CPPE!$A$1:$CY$175,BH79,FALSE)))</f>
        <v>2</v>
      </c>
      <c r="BK79" s="176" t="str">
        <f>IF(BJ79="","",IF(BJ79=0,"",IF(LandUse!$N72=2,"",IF(BJ79&gt;=$E$5,BI79,""))))</f>
        <v/>
      </c>
      <c r="BM79" s="99" t="str">
        <f t="shared" si="10"/>
        <v/>
      </c>
      <c r="BN79" s="99" t="str">
        <f t="shared" si="11"/>
        <v/>
      </c>
      <c r="BO79" s="99" t="str">
        <f t="shared" si="12"/>
        <v/>
      </c>
      <c r="BP79" s="99" t="str">
        <f t="shared" si="13"/>
        <v/>
      </c>
      <c r="BQ79" s="99" t="str">
        <f t="shared" si="14"/>
        <v/>
      </c>
      <c r="BR79" s="99" t="str">
        <f t="shared" si="15"/>
        <v/>
      </c>
      <c r="BS79" s="99" t="str">
        <f t="shared" si="16"/>
        <v/>
      </c>
      <c r="BT79" s="99" t="str">
        <f t="shared" si="17"/>
        <v/>
      </c>
      <c r="BU79" s="99" t="str">
        <f t="shared" si="18"/>
        <v/>
      </c>
      <c r="BV79" s="99" t="str">
        <f t="shared" si="19"/>
        <v/>
      </c>
      <c r="BX79"/>
    </row>
    <row r="80" spans="2:76" x14ac:dyDescent="0.2">
      <c r="B80" s="178"/>
      <c r="C80" s="179"/>
      <c r="D80" s="178"/>
      <c r="E80" s="180"/>
      <c r="F80" s="178"/>
      <c r="G80" s="181"/>
      <c r="H80" s="178"/>
      <c r="I80" s="180"/>
      <c r="J80" s="178"/>
      <c r="K80" s="180"/>
      <c r="L80" s="178"/>
      <c r="M80" s="180"/>
      <c r="N80" s="178"/>
      <c r="O80" s="180"/>
      <c r="P80" s="178"/>
      <c r="Q80" s="180"/>
      <c r="R80" s="178"/>
      <c r="S80" s="180"/>
      <c r="T80" s="178"/>
      <c r="U80" s="180"/>
      <c r="V80" s="151"/>
      <c r="W80" s="173" t="str">
        <f>+CPPE!A72</f>
        <v>430 - Irrigation Pipeline</v>
      </c>
      <c r="X80" s="174">
        <v>72</v>
      </c>
      <c r="Y80" s="173" t="str">
        <f>+CPPE!A72</f>
        <v>430 - Irrigation Pipeline</v>
      </c>
      <c r="Z80" s="175">
        <f>IF(Y$9="","",IF(Y80=0,0,HLOOKUP(Y$9,CPPE!$A$1:$CY$175,X80,FALSE)))</f>
        <v>0</v>
      </c>
      <c r="AA80" s="176" t="str">
        <f>IF(Z80="","",IF(Z80=0,"",IF(LandUse!$N73=2,"",IF(Z80&gt;=$E$5,Y80,""))))</f>
        <v/>
      </c>
      <c r="AB80" s="174">
        <v>72</v>
      </c>
      <c r="AC80" s="177" t="str">
        <f>+CPPE!A72</f>
        <v>430 - Irrigation Pipeline</v>
      </c>
      <c r="AD80" s="175">
        <f>IF(AC$9="","",IF(AC80=0,0,HLOOKUP(AC$9,CPPE!$A$1:$CY$175,AB80,FALSE)))</f>
        <v>0</v>
      </c>
      <c r="AE80" s="176" t="str">
        <f>IF(AD80="","",IF(AD80=0,"",IF(LandUse!$N73=2,"",IF(AD80&gt;=$E$5,AC80,""))))</f>
        <v/>
      </c>
      <c r="AF80" s="174">
        <v>72</v>
      </c>
      <c r="AG80" s="177" t="str">
        <f>+CPPE!A72</f>
        <v>430 - Irrigation Pipeline</v>
      </c>
      <c r="AH80" s="175">
        <f>IF(AG$9="","",IF(AG80=0,0,HLOOKUP(AG$9,CPPE!$A$1:$CY$175,AF80,FALSE)))</f>
        <v>0</v>
      </c>
      <c r="AI80" s="176" t="str">
        <f>IF(AH80="","",IF(AH80=0,"",IF(LandUse!$N73=2,"",IF(AH80&gt;=$E$5,AG80,""))))</f>
        <v/>
      </c>
      <c r="AJ80" s="174">
        <v>72</v>
      </c>
      <c r="AK80" s="177" t="str">
        <f>+CPPE!A72</f>
        <v>430 - Irrigation Pipeline</v>
      </c>
      <c r="AL80" s="175">
        <f>IF(AK$9="","",IF(AK80=0,0,HLOOKUP(AK$9,CPPE!$A$1:$CY$175,AJ80,FALSE)))</f>
        <v>0</v>
      </c>
      <c r="AM80" s="176" t="str">
        <f>IF(AL80="","",IF(AL80=0,"",IF(LandUse!$N73=2,"",IF(AL80&gt;=$E$5,AK80,""))))</f>
        <v/>
      </c>
      <c r="AN80" s="174">
        <v>72</v>
      </c>
      <c r="AO80" s="177" t="str">
        <f>+CPPE!A72</f>
        <v>430 - Irrigation Pipeline</v>
      </c>
      <c r="AP80" s="175">
        <f>IF(AO$9="","",IF(AO80=0,0,HLOOKUP(AO$9,CPPE!$A$1:$CY$175,AN80,FALSE)))</f>
        <v>0</v>
      </c>
      <c r="AQ80" s="176" t="str">
        <f>IF(AP80="","",IF(AP80=0,"",IF(LandUse!$N73=2,"",IF(AP80&gt;=$E$5,AO80,""))))</f>
        <v/>
      </c>
      <c r="AR80" s="174">
        <v>72</v>
      </c>
      <c r="AS80" s="177" t="str">
        <f>+CPPE!A72</f>
        <v>430 - Irrigation Pipeline</v>
      </c>
      <c r="AT80" s="175">
        <f>IF(AS$9="","",IF(AS80=0,0,HLOOKUP(AS$9,CPPE!$A$1:$CY$175,AR80,FALSE)))</f>
        <v>0</v>
      </c>
      <c r="AU80" s="176" t="str">
        <f>IF(AT80="","",IF(AT80=0,"",IF(LandUse!$N73=2,"",IF(AT80&gt;=$E$5,AS80,""))))</f>
        <v/>
      </c>
      <c r="AV80" s="174">
        <v>72</v>
      </c>
      <c r="AW80" s="177" t="str">
        <f>+CPPE!A72</f>
        <v>430 - Irrigation Pipeline</v>
      </c>
      <c r="AX80" s="175">
        <f>IF(AW$9="","",IF(AW80=0,0,HLOOKUP(AW$9,CPPE!$A$1:$CY$175,AV80,FALSE)))</f>
        <v>0</v>
      </c>
      <c r="AY80" s="176" t="str">
        <f>IF(AX80="","",IF(AX80=0,"",IF(LandUse!$N73=2,"",IF(AX80&gt;=$E$5,AW80,""))))</f>
        <v/>
      </c>
      <c r="AZ80" s="174">
        <v>72</v>
      </c>
      <c r="BA80" s="177" t="str">
        <f>+CPPE!A72</f>
        <v>430 - Irrigation Pipeline</v>
      </c>
      <c r="BB80" s="175">
        <f>IF(BA$9="","",IF(BA80=0,0,HLOOKUP(BA$9,CPPE!$A$1:$CY$175,AZ80,FALSE)))</f>
        <v>0</v>
      </c>
      <c r="BC80" s="176" t="str">
        <f>IF(BB80="","",IF(BB80=0,"",IF(LandUse!$N73=2,"",IF(BB80&gt;=$E$5,BA80,""))))</f>
        <v/>
      </c>
      <c r="BD80" s="174">
        <v>72</v>
      </c>
      <c r="BE80" s="177" t="str">
        <f>+CPPE!A72</f>
        <v>430 - Irrigation Pipeline</v>
      </c>
      <c r="BF80" s="175">
        <f>IF(BE$9="","",IF(BE80=0,0,HLOOKUP(BE$9,CPPE!$A$1:$CY$175,BD80,FALSE)))</f>
        <v>1</v>
      </c>
      <c r="BG80" s="176" t="str">
        <f>IF(BF80="","",IF(BF80=0,"",IF(LandUse!$N73=2,"",IF(BF80&gt;=$E$5,BE80,""))))</f>
        <v/>
      </c>
      <c r="BH80" s="174">
        <v>72</v>
      </c>
      <c r="BI80" s="177" t="str">
        <f>+CPPE!A72</f>
        <v>430 - Irrigation Pipeline</v>
      </c>
      <c r="BJ80" s="175">
        <f>IF(BI$9="","",IF(BI80=0,0,HLOOKUP(BI$9,CPPE!$A$1:$CY$175,BH80,FALSE)))</f>
        <v>2</v>
      </c>
      <c r="BK80" s="176" t="str">
        <f>IF(BJ80="","",IF(BJ80=0,"",IF(LandUse!$N73=2,"",IF(BJ80&gt;=$E$5,BI80,""))))</f>
        <v/>
      </c>
      <c r="BM80" s="99" t="str">
        <f t="shared" si="10"/>
        <v/>
      </c>
      <c r="BN80" s="99" t="str">
        <f t="shared" si="11"/>
        <v/>
      </c>
      <c r="BO80" s="99" t="str">
        <f t="shared" si="12"/>
        <v/>
      </c>
      <c r="BP80" s="99" t="str">
        <f t="shared" si="13"/>
        <v/>
      </c>
      <c r="BQ80" s="99" t="str">
        <f t="shared" si="14"/>
        <v/>
      </c>
      <c r="BR80" s="99" t="str">
        <f t="shared" si="15"/>
        <v/>
      </c>
      <c r="BS80" s="99" t="str">
        <f t="shared" si="16"/>
        <v/>
      </c>
      <c r="BT80" s="99" t="str">
        <f t="shared" si="17"/>
        <v/>
      </c>
      <c r="BU80" s="99" t="str">
        <f t="shared" si="18"/>
        <v/>
      </c>
      <c r="BV80" s="99" t="str">
        <f t="shared" si="19"/>
        <v/>
      </c>
      <c r="BX80"/>
    </row>
    <row r="81" spans="2:76" x14ac:dyDescent="0.2">
      <c r="B81" s="178"/>
      <c r="C81" s="179"/>
      <c r="D81" s="178"/>
      <c r="E81" s="180"/>
      <c r="F81" s="178"/>
      <c r="G81" s="181"/>
      <c r="H81" s="178"/>
      <c r="I81" s="180"/>
      <c r="J81" s="178"/>
      <c r="K81" s="180"/>
      <c r="L81" s="178"/>
      <c r="M81" s="180"/>
      <c r="N81" s="178"/>
      <c r="O81" s="180"/>
      <c r="P81" s="178"/>
      <c r="Q81" s="180"/>
      <c r="R81" s="178"/>
      <c r="S81" s="180"/>
      <c r="T81" s="178"/>
      <c r="U81" s="180"/>
      <c r="V81" s="151"/>
      <c r="W81" s="173" t="str">
        <f>+CPPE!A73</f>
        <v>432 - Dry Hydrant</v>
      </c>
      <c r="X81" s="174">
        <v>73</v>
      </c>
      <c r="Y81" s="173" t="str">
        <f>+CPPE!A73</f>
        <v>432 - Dry Hydrant</v>
      </c>
      <c r="Z81" s="175">
        <f>IF(Y$9="","",IF(Y81=0,0,HLOOKUP(Y$9,CPPE!$A$1:$CY$175,X81,FALSE)))</f>
        <v>0</v>
      </c>
      <c r="AA81" s="176" t="str">
        <f>IF(Z81="","",IF(Z81=0,"",IF(LandUse!$N74=2,"",IF(Z81&gt;=$E$5,Y81,""))))</f>
        <v/>
      </c>
      <c r="AB81" s="174">
        <v>73</v>
      </c>
      <c r="AC81" s="177" t="str">
        <f>+CPPE!A73</f>
        <v>432 - Dry Hydrant</v>
      </c>
      <c r="AD81" s="175">
        <f>IF(AC$9="","",IF(AC81=0,0,HLOOKUP(AC$9,CPPE!$A$1:$CY$175,AB81,FALSE)))</f>
        <v>0</v>
      </c>
      <c r="AE81" s="176" t="str">
        <f>IF(AD81="","",IF(AD81=0,"",IF(LandUse!$N74=2,"",IF(AD81&gt;=$E$5,AC81,""))))</f>
        <v/>
      </c>
      <c r="AF81" s="174">
        <v>73</v>
      </c>
      <c r="AG81" s="177" t="str">
        <f>+CPPE!A73</f>
        <v>432 - Dry Hydrant</v>
      </c>
      <c r="AH81" s="175">
        <f>IF(AG$9="","",IF(AG81=0,0,HLOOKUP(AG$9,CPPE!$A$1:$CY$175,AF81,FALSE)))</f>
        <v>0</v>
      </c>
      <c r="AI81" s="176" t="str">
        <f>IF(AH81="","",IF(AH81=0,"",IF(LandUse!$N74=2,"",IF(AH81&gt;=$E$5,AG81,""))))</f>
        <v/>
      </c>
      <c r="AJ81" s="174">
        <v>73</v>
      </c>
      <c r="AK81" s="177" t="str">
        <f>+CPPE!A73</f>
        <v>432 - Dry Hydrant</v>
      </c>
      <c r="AL81" s="175">
        <f>IF(AK$9="","",IF(AK81=0,0,HLOOKUP(AK$9,CPPE!$A$1:$CY$175,AJ81,FALSE)))</f>
        <v>0</v>
      </c>
      <c r="AM81" s="176" t="str">
        <f>IF(AL81="","",IF(AL81=0,"",IF(LandUse!$N74=2,"",IF(AL81&gt;=$E$5,AK81,""))))</f>
        <v/>
      </c>
      <c r="AN81" s="174">
        <v>73</v>
      </c>
      <c r="AO81" s="177" t="str">
        <f>+CPPE!A73</f>
        <v>432 - Dry Hydrant</v>
      </c>
      <c r="AP81" s="175">
        <f>IF(AO$9="","",IF(AO81=0,0,HLOOKUP(AO$9,CPPE!$A$1:$CY$175,AN81,FALSE)))</f>
        <v>0</v>
      </c>
      <c r="AQ81" s="176" t="str">
        <f>IF(AP81="","",IF(AP81=0,"",IF(LandUse!$N74=2,"",IF(AP81&gt;=$E$5,AO81,""))))</f>
        <v/>
      </c>
      <c r="AR81" s="174">
        <v>73</v>
      </c>
      <c r="AS81" s="177" t="str">
        <f>+CPPE!A73</f>
        <v>432 - Dry Hydrant</v>
      </c>
      <c r="AT81" s="175">
        <f>IF(AS$9="","",IF(AS81=0,0,HLOOKUP(AS$9,CPPE!$A$1:$CY$175,AR81,FALSE)))</f>
        <v>0</v>
      </c>
      <c r="AU81" s="176" t="str">
        <f>IF(AT81="","",IF(AT81=0,"",IF(LandUse!$N74=2,"",IF(AT81&gt;=$E$5,AS81,""))))</f>
        <v/>
      </c>
      <c r="AV81" s="174">
        <v>73</v>
      </c>
      <c r="AW81" s="177" t="str">
        <f>+CPPE!A73</f>
        <v>432 - Dry Hydrant</v>
      </c>
      <c r="AX81" s="175">
        <f>IF(AW$9="","",IF(AW81=0,0,HLOOKUP(AW$9,CPPE!$A$1:$CY$175,AV81,FALSE)))</f>
        <v>0</v>
      </c>
      <c r="AY81" s="176" t="str">
        <f>IF(AX81="","",IF(AX81=0,"",IF(LandUse!$N74=2,"",IF(AX81&gt;=$E$5,AW81,""))))</f>
        <v/>
      </c>
      <c r="AZ81" s="174">
        <v>73</v>
      </c>
      <c r="BA81" s="177" t="str">
        <f>+CPPE!A73</f>
        <v>432 - Dry Hydrant</v>
      </c>
      <c r="BB81" s="175">
        <f>IF(BA$9="","",IF(BA81=0,0,HLOOKUP(BA$9,CPPE!$A$1:$CY$175,AZ81,FALSE)))</f>
        <v>0</v>
      </c>
      <c r="BC81" s="176" t="str">
        <f>IF(BB81="","",IF(BB81=0,"",IF(LandUse!$N74=2,"",IF(BB81&gt;=$E$5,BA81,""))))</f>
        <v/>
      </c>
      <c r="BD81" s="174">
        <v>73</v>
      </c>
      <c r="BE81" s="177" t="str">
        <f>+CPPE!A73</f>
        <v>432 - Dry Hydrant</v>
      </c>
      <c r="BF81" s="175">
        <f>IF(BE$9="","",IF(BE81=0,0,HLOOKUP(BE$9,CPPE!$A$1:$CY$175,BD81,FALSE)))</f>
        <v>0</v>
      </c>
      <c r="BG81" s="176" t="str">
        <f>IF(BF81="","",IF(BF81=0,"",IF(LandUse!$N74=2,"",IF(BF81&gt;=$E$5,BE81,""))))</f>
        <v/>
      </c>
      <c r="BH81" s="174">
        <v>73</v>
      </c>
      <c r="BI81" s="177" t="str">
        <f>+CPPE!A73</f>
        <v>432 - Dry Hydrant</v>
      </c>
      <c r="BJ81" s="175">
        <f>IF(BI$9="","",IF(BI81=0,0,HLOOKUP(BI$9,CPPE!$A$1:$CY$175,BH81,FALSE)))</f>
        <v>2</v>
      </c>
      <c r="BK81" s="176" t="str">
        <f>IF(BJ81="","",IF(BJ81=0,"",IF(LandUse!$N74=2,"",IF(BJ81&gt;=$E$5,BI81,""))))</f>
        <v/>
      </c>
      <c r="BM81" s="99" t="str">
        <f t="shared" si="10"/>
        <v/>
      </c>
      <c r="BN81" s="99" t="str">
        <f t="shared" si="11"/>
        <v/>
      </c>
      <c r="BO81" s="99" t="str">
        <f t="shared" si="12"/>
        <v/>
      </c>
      <c r="BP81" s="99" t="str">
        <f t="shared" si="13"/>
        <v/>
      </c>
      <c r="BQ81" s="99" t="str">
        <f t="shared" si="14"/>
        <v/>
      </c>
      <c r="BR81" s="99" t="str">
        <f t="shared" si="15"/>
        <v/>
      </c>
      <c r="BS81" s="99" t="str">
        <f t="shared" si="16"/>
        <v/>
      </c>
      <c r="BT81" s="99" t="str">
        <f t="shared" si="17"/>
        <v/>
      </c>
      <c r="BU81" s="99" t="str">
        <f t="shared" si="18"/>
        <v/>
      </c>
      <c r="BV81" s="99" t="str">
        <f t="shared" si="19"/>
        <v/>
      </c>
      <c r="BX81"/>
    </row>
    <row r="82" spans="2:76" x14ac:dyDescent="0.2">
      <c r="B82" s="178"/>
      <c r="C82" s="179"/>
      <c r="D82" s="178"/>
      <c r="E82" s="180"/>
      <c r="F82" s="178"/>
      <c r="G82" s="181"/>
      <c r="H82" s="178"/>
      <c r="I82" s="180"/>
      <c r="J82" s="178"/>
      <c r="K82" s="180"/>
      <c r="L82" s="178"/>
      <c r="M82" s="180"/>
      <c r="N82" s="178"/>
      <c r="O82" s="180"/>
      <c r="P82" s="178"/>
      <c r="Q82" s="180"/>
      <c r="R82" s="178"/>
      <c r="S82" s="180"/>
      <c r="T82" s="178"/>
      <c r="U82" s="180"/>
      <c r="V82" s="151"/>
      <c r="W82" s="173" t="str">
        <f>+CPPE!A74</f>
        <v>436 - Irrigation Reservoir</v>
      </c>
      <c r="X82" s="174">
        <v>74</v>
      </c>
      <c r="Y82" s="173" t="str">
        <f>+CPPE!A74</f>
        <v>436 - Irrigation Reservoir</v>
      </c>
      <c r="Z82" s="175">
        <f>IF(Y$9="","",IF(Y82=0,0,HLOOKUP(Y$9,CPPE!$A$1:$CY$175,X82,FALSE)))</f>
        <v>0</v>
      </c>
      <c r="AA82" s="176" t="str">
        <f>IF(Z82="","",IF(Z82=0,"",IF(LandUse!$N75=2,"",IF(Z82&gt;=$E$5,Y82,""))))</f>
        <v/>
      </c>
      <c r="AB82" s="174">
        <v>74</v>
      </c>
      <c r="AC82" s="177" t="str">
        <f>+CPPE!A74</f>
        <v>436 - Irrigation Reservoir</v>
      </c>
      <c r="AD82" s="175">
        <f>IF(AC$9="","",IF(AC82=0,0,HLOOKUP(AC$9,CPPE!$A$1:$CY$175,AB82,FALSE)))</f>
        <v>0</v>
      </c>
      <c r="AE82" s="176" t="str">
        <f>IF(AD82="","",IF(AD82=0,"",IF(LandUse!$N75=2,"",IF(AD82&gt;=$E$5,AC82,""))))</f>
        <v/>
      </c>
      <c r="AF82" s="174">
        <v>74</v>
      </c>
      <c r="AG82" s="177" t="str">
        <f>+CPPE!A74</f>
        <v>436 - Irrigation Reservoir</v>
      </c>
      <c r="AH82" s="175">
        <f>IF(AG$9="","",IF(AG82=0,0,HLOOKUP(AG$9,CPPE!$A$1:$CY$175,AF82,FALSE)))</f>
        <v>0</v>
      </c>
      <c r="AI82" s="176" t="str">
        <f>IF(AH82="","",IF(AH82=0,"",IF(LandUse!$N75=2,"",IF(AH82&gt;=$E$5,AG82,""))))</f>
        <v/>
      </c>
      <c r="AJ82" s="174">
        <v>74</v>
      </c>
      <c r="AK82" s="177" t="str">
        <f>+CPPE!A74</f>
        <v>436 - Irrigation Reservoir</v>
      </c>
      <c r="AL82" s="175">
        <f>IF(AK$9="","",IF(AK82=0,0,HLOOKUP(AK$9,CPPE!$A$1:$CY$175,AJ82,FALSE)))</f>
        <v>0</v>
      </c>
      <c r="AM82" s="176" t="str">
        <f>IF(AL82="","",IF(AL82=0,"",IF(LandUse!$N75=2,"",IF(AL82&gt;=$E$5,AK82,""))))</f>
        <v/>
      </c>
      <c r="AN82" s="174">
        <v>74</v>
      </c>
      <c r="AO82" s="177" t="str">
        <f>+CPPE!A74</f>
        <v>436 - Irrigation Reservoir</v>
      </c>
      <c r="AP82" s="175">
        <f>IF(AO$9="","",IF(AO82=0,0,HLOOKUP(AO$9,CPPE!$A$1:$CY$175,AN82,FALSE)))</f>
        <v>0</v>
      </c>
      <c r="AQ82" s="176" t="str">
        <f>IF(AP82="","",IF(AP82=0,"",IF(LandUse!$N75=2,"",IF(AP82&gt;=$E$5,AO82,""))))</f>
        <v/>
      </c>
      <c r="AR82" s="174">
        <v>74</v>
      </c>
      <c r="AS82" s="177" t="str">
        <f>+CPPE!A74</f>
        <v>436 - Irrigation Reservoir</v>
      </c>
      <c r="AT82" s="175">
        <f>IF(AS$9="","",IF(AS82=0,0,HLOOKUP(AS$9,CPPE!$A$1:$CY$175,AR82,FALSE)))</f>
        <v>0</v>
      </c>
      <c r="AU82" s="176" t="str">
        <f>IF(AT82="","",IF(AT82=0,"",IF(LandUse!$N75=2,"",IF(AT82&gt;=$E$5,AS82,""))))</f>
        <v/>
      </c>
      <c r="AV82" s="174">
        <v>74</v>
      </c>
      <c r="AW82" s="177" t="str">
        <f>+CPPE!A74</f>
        <v>436 - Irrigation Reservoir</v>
      </c>
      <c r="AX82" s="175">
        <f>IF(AW$9="","",IF(AW82=0,0,HLOOKUP(AW$9,CPPE!$A$1:$CY$175,AV82,FALSE)))</f>
        <v>0</v>
      </c>
      <c r="AY82" s="176" t="str">
        <f>IF(AX82="","",IF(AX82=0,"",IF(LandUse!$N75=2,"",IF(AX82&gt;=$E$5,AW82,""))))</f>
        <v/>
      </c>
      <c r="AZ82" s="174">
        <v>74</v>
      </c>
      <c r="BA82" s="177" t="str">
        <f>+CPPE!A74</f>
        <v>436 - Irrigation Reservoir</v>
      </c>
      <c r="BB82" s="175">
        <f>IF(BA$9="","",IF(BA82=0,0,HLOOKUP(BA$9,CPPE!$A$1:$CY$175,AZ82,FALSE)))</f>
        <v>0</v>
      </c>
      <c r="BC82" s="176" t="str">
        <f>IF(BB82="","",IF(BB82=0,"",IF(LandUse!$N75=2,"",IF(BB82&gt;=$E$5,BA82,""))))</f>
        <v/>
      </c>
      <c r="BD82" s="174">
        <v>74</v>
      </c>
      <c r="BE82" s="177" t="str">
        <f>+CPPE!A74</f>
        <v>436 - Irrigation Reservoir</v>
      </c>
      <c r="BF82" s="175">
        <f>IF(BE$9="","",IF(BE82=0,0,HLOOKUP(BE$9,CPPE!$A$1:$CY$175,BD82,FALSE)))</f>
        <v>0</v>
      </c>
      <c r="BG82" s="176" t="str">
        <f>IF(BF82="","",IF(BF82=0,"",IF(LandUse!$N75=2,"",IF(BF82&gt;=$E$5,BE82,""))))</f>
        <v/>
      </c>
      <c r="BH82" s="174">
        <v>74</v>
      </c>
      <c r="BI82" s="177" t="str">
        <f>+CPPE!A74</f>
        <v>436 - Irrigation Reservoir</v>
      </c>
      <c r="BJ82" s="175">
        <f>IF(BI$9="","",IF(BI82=0,0,HLOOKUP(BI$9,CPPE!$A$1:$CY$175,BH82,FALSE)))</f>
        <v>2</v>
      </c>
      <c r="BK82" s="176" t="str">
        <f>IF(BJ82="","",IF(BJ82=0,"",IF(LandUse!$N75=2,"",IF(BJ82&gt;=$E$5,BI82,""))))</f>
        <v/>
      </c>
      <c r="BM82" s="99" t="str">
        <f t="shared" si="10"/>
        <v/>
      </c>
      <c r="BN82" s="99" t="str">
        <f t="shared" si="11"/>
        <v/>
      </c>
      <c r="BO82" s="99" t="str">
        <f t="shared" si="12"/>
        <v/>
      </c>
      <c r="BP82" s="99" t="str">
        <f t="shared" si="13"/>
        <v/>
      </c>
      <c r="BQ82" s="99" t="str">
        <f t="shared" si="14"/>
        <v/>
      </c>
      <c r="BR82" s="99" t="str">
        <f t="shared" si="15"/>
        <v/>
      </c>
      <c r="BS82" s="99" t="str">
        <f t="shared" si="16"/>
        <v/>
      </c>
      <c r="BT82" s="99" t="str">
        <f t="shared" si="17"/>
        <v/>
      </c>
      <c r="BU82" s="99" t="str">
        <f t="shared" si="18"/>
        <v/>
      </c>
      <c r="BV82" s="99" t="str">
        <f t="shared" si="19"/>
        <v/>
      </c>
      <c r="BX82"/>
    </row>
    <row r="83" spans="2:76" x14ac:dyDescent="0.2">
      <c r="B83" s="178"/>
      <c r="C83" s="179"/>
      <c r="D83" s="178"/>
      <c r="E83" s="180"/>
      <c r="F83" s="178"/>
      <c r="G83" s="181"/>
      <c r="H83" s="178"/>
      <c r="I83" s="180"/>
      <c r="J83" s="178"/>
      <c r="K83" s="180"/>
      <c r="L83" s="178"/>
      <c r="M83" s="180"/>
      <c r="N83" s="178"/>
      <c r="O83" s="180"/>
      <c r="P83" s="178"/>
      <c r="Q83" s="180"/>
      <c r="R83" s="178"/>
      <c r="S83" s="180"/>
      <c r="T83" s="178"/>
      <c r="U83" s="180"/>
      <c r="V83" s="151"/>
      <c r="W83" s="173" t="str">
        <f>+CPPE!A75</f>
        <v>441 - Irrigation System, Microirrigation</v>
      </c>
      <c r="X83" s="174">
        <v>75</v>
      </c>
      <c r="Y83" s="173" t="str">
        <f>+CPPE!A75</f>
        <v>441 - Irrigation System, Microirrigation</v>
      </c>
      <c r="Z83" s="175">
        <f>IF(Y$9="","",IF(Y83=0,0,HLOOKUP(Y$9,CPPE!$A$1:$CY$175,X83,FALSE)))</f>
        <v>0</v>
      </c>
      <c r="AA83" s="176" t="str">
        <f>IF(Z83="","",IF(Z83=0,"",IF(LandUse!$N76=2,"",IF(Z83&gt;=$E$5,Y83,""))))</f>
        <v/>
      </c>
      <c r="AB83" s="174">
        <v>75</v>
      </c>
      <c r="AC83" s="177" t="str">
        <f>+CPPE!A75</f>
        <v>441 - Irrigation System, Microirrigation</v>
      </c>
      <c r="AD83" s="175">
        <f>IF(AC$9="","",IF(AC83=0,0,HLOOKUP(AC$9,CPPE!$A$1:$CY$175,AB83,FALSE)))</f>
        <v>0</v>
      </c>
      <c r="AE83" s="176" t="str">
        <f>IF(AD83="","",IF(AD83=0,"",IF(LandUse!$N76=2,"",IF(AD83&gt;=$E$5,AC83,""))))</f>
        <v/>
      </c>
      <c r="AF83" s="174">
        <v>75</v>
      </c>
      <c r="AG83" s="177" t="str">
        <f>+CPPE!A75</f>
        <v>441 - Irrigation System, Microirrigation</v>
      </c>
      <c r="AH83" s="175">
        <f>IF(AG$9="","",IF(AG83=0,0,HLOOKUP(AG$9,CPPE!$A$1:$CY$175,AF83,FALSE)))</f>
        <v>0</v>
      </c>
      <c r="AI83" s="176" t="str">
        <f>IF(AH83="","",IF(AH83=0,"",IF(LandUse!$N76=2,"",IF(AH83&gt;=$E$5,AG83,""))))</f>
        <v/>
      </c>
      <c r="AJ83" s="174">
        <v>75</v>
      </c>
      <c r="AK83" s="177" t="str">
        <f>+CPPE!A75</f>
        <v>441 - Irrigation System, Microirrigation</v>
      </c>
      <c r="AL83" s="175">
        <f>IF(AK$9="","",IF(AK83=0,0,HLOOKUP(AK$9,CPPE!$A$1:$CY$175,AJ83,FALSE)))</f>
        <v>0</v>
      </c>
      <c r="AM83" s="176" t="str">
        <f>IF(AL83="","",IF(AL83=0,"",IF(LandUse!$N76=2,"",IF(AL83&gt;=$E$5,AK83,""))))</f>
        <v/>
      </c>
      <c r="AN83" s="174">
        <v>75</v>
      </c>
      <c r="AO83" s="177" t="str">
        <f>+CPPE!A75</f>
        <v>441 - Irrigation System, Microirrigation</v>
      </c>
      <c r="AP83" s="175">
        <f>IF(AO$9="","",IF(AO83=0,0,HLOOKUP(AO$9,CPPE!$A$1:$CY$175,AN83,FALSE)))</f>
        <v>0</v>
      </c>
      <c r="AQ83" s="176" t="str">
        <f>IF(AP83="","",IF(AP83=0,"",IF(LandUse!$N76=2,"",IF(AP83&gt;=$E$5,AO83,""))))</f>
        <v/>
      </c>
      <c r="AR83" s="174">
        <v>75</v>
      </c>
      <c r="AS83" s="177" t="str">
        <f>+CPPE!A75</f>
        <v>441 - Irrigation System, Microirrigation</v>
      </c>
      <c r="AT83" s="175">
        <f>IF(AS$9="","",IF(AS83=0,0,HLOOKUP(AS$9,CPPE!$A$1:$CY$175,AR83,FALSE)))</f>
        <v>0</v>
      </c>
      <c r="AU83" s="176" t="str">
        <f>IF(AT83="","",IF(AT83=0,"",IF(LandUse!$N76=2,"",IF(AT83&gt;=$E$5,AS83,""))))</f>
        <v/>
      </c>
      <c r="AV83" s="174">
        <v>75</v>
      </c>
      <c r="AW83" s="177" t="str">
        <f>+CPPE!A75</f>
        <v>441 - Irrigation System, Microirrigation</v>
      </c>
      <c r="AX83" s="175">
        <f>IF(AW$9="","",IF(AW83=0,0,HLOOKUP(AW$9,CPPE!$A$1:$CY$175,AV83,FALSE)))</f>
        <v>0</v>
      </c>
      <c r="AY83" s="176" t="str">
        <f>IF(AX83="","",IF(AX83=0,"",IF(LandUse!$N76=2,"",IF(AX83&gt;=$E$5,AW83,""))))</f>
        <v/>
      </c>
      <c r="AZ83" s="174">
        <v>75</v>
      </c>
      <c r="BA83" s="177" t="str">
        <f>+CPPE!A75</f>
        <v>441 - Irrigation System, Microirrigation</v>
      </c>
      <c r="BB83" s="175">
        <f>IF(BA$9="","",IF(BA83=0,0,HLOOKUP(BA$9,CPPE!$A$1:$CY$175,AZ83,FALSE)))</f>
        <v>0</v>
      </c>
      <c r="BC83" s="176" t="str">
        <f>IF(BB83="","",IF(BB83=0,"",IF(LandUse!$N76=2,"",IF(BB83&gt;=$E$5,BA83,""))))</f>
        <v/>
      </c>
      <c r="BD83" s="174">
        <v>75</v>
      </c>
      <c r="BE83" s="177" t="str">
        <f>+CPPE!A75</f>
        <v>441 - Irrigation System, Microirrigation</v>
      </c>
      <c r="BF83" s="175">
        <f>IF(BE$9="","",IF(BE83=0,0,HLOOKUP(BE$9,CPPE!$A$1:$CY$175,BD83,FALSE)))</f>
        <v>2</v>
      </c>
      <c r="BG83" s="176" t="str">
        <f>IF(BF83="","",IF(BF83=0,"",IF(LandUse!$N76=2,"",IF(BF83&gt;=$E$5,BE83,""))))</f>
        <v/>
      </c>
      <c r="BH83" s="174">
        <v>75</v>
      </c>
      <c r="BI83" s="177" t="str">
        <f>+CPPE!A75</f>
        <v>441 - Irrigation System, Microirrigation</v>
      </c>
      <c r="BJ83" s="175">
        <f>IF(BI$9="","",IF(BI83=0,0,HLOOKUP(BI$9,CPPE!$A$1:$CY$175,BH83,FALSE)))</f>
        <v>2</v>
      </c>
      <c r="BK83" s="176" t="str">
        <f>IF(BJ83="","",IF(BJ83=0,"",IF(LandUse!$N76=2,"",IF(BJ83&gt;=$E$5,BI83,""))))</f>
        <v/>
      </c>
      <c r="BM83" s="99" t="str">
        <f t="shared" si="10"/>
        <v/>
      </c>
      <c r="BN83" s="99" t="str">
        <f t="shared" si="11"/>
        <v/>
      </c>
      <c r="BO83" s="99" t="str">
        <f t="shared" si="12"/>
        <v/>
      </c>
      <c r="BP83" s="99" t="str">
        <f t="shared" si="13"/>
        <v/>
      </c>
      <c r="BQ83" s="99" t="str">
        <f t="shared" si="14"/>
        <v/>
      </c>
      <c r="BR83" s="99" t="str">
        <f t="shared" si="15"/>
        <v/>
      </c>
      <c r="BS83" s="99" t="str">
        <f t="shared" si="16"/>
        <v/>
      </c>
      <c r="BT83" s="99" t="str">
        <f t="shared" si="17"/>
        <v/>
      </c>
      <c r="BU83" s="99" t="str">
        <f t="shared" si="18"/>
        <v/>
      </c>
      <c r="BV83" s="99" t="str">
        <f t="shared" si="19"/>
        <v/>
      </c>
      <c r="BX83"/>
    </row>
    <row r="84" spans="2:76" x14ac:dyDescent="0.2">
      <c r="B84" s="178"/>
      <c r="C84" s="179"/>
      <c r="D84" s="178"/>
      <c r="E84" s="180"/>
      <c r="F84" s="178"/>
      <c r="G84" s="181"/>
      <c r="H84" s="178"/>
      <c r="I84" s="180"/>
      <c r="J84" s="178"/>
      <c r="K84" s="180"/>
      <c r="L84" s="178"/>
      <c r="M84" s="180"/>
      <c r="N84" s="178"/>
      <c r="O84" s="180"/>
      <c r="P84" s="178"/>
      <c r="Q84" s="180"/>
      <c r="R84" s="178"/>
      <c r="S84" s="180"/>
      <c r="T84" s="178"/>
      <c r="U84" s="180"/>
      <c r="V84" s="151"/>
      <c r="W84" s="173" t="str">
        <f>+CPPE!A76</f>
        <v>442 - Sprinkler System</v>
      </c>
      <c r="X84" s="174">
        <v>76</v>
      </c>
      <c r="Y84" s="173" t="str">
        <f>+CPPE!A76</f>
        <v>442 - Sprinkler System</v>
      </c>
      <c r="Z84" s="175">
        <f>IF(Y$9="","",IF(Y84=0,0,HLOOKUP(Y$9,CPPE!$A$1:$CY$175,X84,FALSE)))</f>
        <v>0</v>
      </c>
      <c r="AA84" s="176" t="str">
        <f>IF(Z84="","",IF(Z84=0,"",IF(LandUse!$N77=2,"",IF(Z84&gt;=$E$5,Y84,""))))</f>
        <v/>
      </c>
      <c r="AB84" s="174">
        <v>76</v>
      </c>
      <c r="AC84" s="177" t="str">
        <f>+CPPE!A76</f>
        <v>442 - Sprinkler System</v>
      </c>
      <c r="AD84" s="175">
        <f>IF(AC$9="","",IF(AC84=0,0,HLOOKUP(AC$9,CPPE!$A$1:$CY$175,AB84,FALSE)))</f>
        <v>2</v>
      </c>
      <c r="AE84" s="176" t="str">
        <f>IF(AD84="","",IF(AD84=0,"",IF(LandUse!$N77=2,"",IF(AD84&gt;=$E$5,AC84,""))))</f>
        <v/>
      </c>
      <c r="AF84" s="174">
        <v>76</v>
      </c>
      <c r="AG84" s="177" t="str">
        <f>+CPPE!A76</f>
        <v>442 - Sprinkler System</v>
      </c>
      <c r="AH84" s="175">
        <f>IF(AG$9="","",IF(AG84=0,0,HLOOKUP(AG$9,CPPE!$A$1:$CY$175,AF84,FALSE)))</f>
        <v>0</v>
      </c>
      <c r="AI84" s="176" t="str">
        <f>IF(AH84="","",IF(AH84=0,"",IF(LandUse!$N77=2,"",IF(AH84&gt;=$E$5,AG84,""))))</f>
        <v/>
      </c>
      <c r="AJ84" s="174">
        <v>76</v>
      </c>
      <c r="AK84" s="177" t="str">
        <f>+CPPE!A76</f>
        <v>442 - Sprinkler System</v>
      </c>
      <c r="AL84" s="175">
        <f>IF(AK$9="","",IF(AK84=0,0,HLOOKUP(AK$9,CPPE!$A$1:$CY$175,AJ84,FALSE)))</f>
        <v>-1</v>
      </c>
      <c r="AM84" s="176" t="str">
        <f>IF(AL84="","",IF(AL84=0,"",IF(LandUse!$N77=2,"",IF(AL84&gt;=$E$5,AK84,""))))</f>
        <v/>
      </c>
      <c r="AN84" s="174">
        <v>76</v>
      </c>
      <c r="AO84" s="177" t="str">
        <f>+CPPE!A76</f>
        <v>442 - Sprinkler System</v>
      </c>
      <c r="AP84" s="175">
        <f>IF(AO$9="","",IF(AO84=0,0,HLOOKUP(AO$9,CPPE!$A$1:$CY$175,AN84,FALSE)))</f>
        <v>0</v>
      </c>
      <c r="AQ84" s="176" t="str">
        <f>IF(AP84="","",IF(AP84=0,"",IF(LandUse!$N77=2,"",IF(AP84&gt;=$E$5,AO84,""))))</f>
        <v/>
      </c>
      <c r="AR84" s="174">
        <v>76</v>
      </c>
      <c r="AS84" s="177" t="str">
        <f>+CPPE!A76</f>
        <v>442 - Sprinkler System</v>
      </c>
      <c r="AT84" s="175">
        <f>IF(AS$9="","",IF(AS84=0,0,HLOOKUP(AS$9,CPPE!$A$1:$CY$175,AR84,FALSE)))</f>
        <v>0</v>
      </c>
      <c r="AU84" s="176" t="str">
        <f>IF(AT84="","",IF(AT84=0,"",IF(LandUse!$N77=2,"",IF(AT84&gt;=$E$5,AS84,""))))</f>
        <v/>
      </c>
      <c r="AV84" s="174">
        <v>76</v>
      </c>
      <c r="AW84" s="177" t="str">
        <f>+CPPE!A76</f>
        <v>442 - Sprinkler System</v>
      </c>
      <c r="AX84" s="175">
        <f>IF(AW$9="","",IF(AW84=0,0,HLOOKUP(AW$9,CPPE!$A$1:$CY$175,AV84,FALSE)))</f>
        <v>0</v>
      </c>
      <c r="AY84" s="176" t="str">
        <f>IF(AX84="","",IF(AX84=0,"",IF(LandUse!$N77=2,"",IF(AX84&gt;=$E$5,AW84,""))))</f>
        <v/>
      </c>
      <c r="AZ84" s="174">
        <v>76</v>
      </c>
      <c r="BA84" s="177" t="str">
        <f>+CPPE!A76</f>
        <v>442 - Sprinkler System</v>
      </c>
      <c r="BB84" s="175">
        <f>IF(BA$9="","",IF(BA84=0,0,HLOOKUP(BA$9,CPPE!$A$1:$CY$175,AZ84,FALSE)))</f>
        <v>0</v>
      </c>
      <c r="BC84" s="176" t="str">
        <f>IF(BB84="","",IF(BB84=0,"",IF(LandUse!$N77=2,"",IF(BB84&gt;=$E$5,BA84,""))))</f>
        <v/>
      </c>
      <c r="BD84" s="174">
        <v>76</v>
      </c>
      <c r="BE84" s="177" t="str">
        <f>+CPPE!A76</f>
        <v>442 - Sprinkler System</v>
      </c>
      <c r="BF84" s="175">
        <f>IF(BE$9="","",IF(BE84=0,0,HLOOKUP(BE$9,CPPE!$A$1:$CY$175,BD84,FALSE)))</f>
        <v>2</v>
      </c>
      <c r="BG84" s="176" t="str">
        <f>IF(BF84="","",IF(BF84=0,"",IF(LandUse!$N77=2,"",IF(BF84&gt;=$E$5,BE84,""))))</f>
        <v/>
      </c>
      <c r="BH84" s="174">
        <v>76</v>
      </c>
      <c r="BI84" s="177" t="str">
        <f>+CPPE!A76</f>
        <v>442 - Sprinkler System</v>
      </c>
      <c r="BJ84" s="175">
        <f>IF(BI$9="","",IF(BI84=0,0,HLOOKUP(BI$9,CPPE!$A$1:$CY$175,BH84,FALSE)))</f>
        <v>2</v>
      </c>
      <c r="BK84" s="176" t="str">
        <f>IF(BJ84="","",IF(BJ84=0,"",IF(LandUse!$N77=2,"",IF(BJ84&gt;=$E$5,BI84,""))))</f>
        <v/>
      </c>
      <c r="BM84" s="99" t="str">
        <f t="shared" si="10"/>
        <v/>
      </c>
      <c r="BN84" s="99" t="str">
        <f t="shared" si="11"/>
        <v/>
      </c>
      <c r="BO84" s="99" t="str">
        <f t="shared" si="12"/>
        <v/>
      </c>
      <c r="BP84" s="99" t="str">
        <f t="shared" si="13"/>
        <v/>
      </c>
      <c r="BQ84" s="99" t="str">
        <f t="shared" si="14"/>
        <v/>
      </c>
      <c r="BR84" s="99" t="str">
        <f t="shared" si="15"/>
        <v/>
      </c>
      <c r="BS84" s="99" t="str">
        <f t="shared" si="16"/>
        <v/>
      </c>
      <c r="BT84" s="99" t="str">
        <f t="shared" si="17"/>
        <v/>
      </c>
      <c r="BU84" s="99" t="str">
        <f t="shared" si="18"/>
        <v/>
      </c>
      <c r="BV84" s="99" t="str">
        <f t="shared" si="19"/>
        <v/>
      </c>
      <c r="BX84"/>
    </row>
    <row r="85" spans="2:76" x14ac:dyDescent="0.2">
      <c r="B85" s="178"/>
      <c r="C85" s="179"/>
      <c r="D85" s="178"/>
      <c r="E85" s="180"/>
      <c r="F85" s="178"/>
      <c r="G85" s="181"/>
      <c r="H85" s="178"/>
      <c r="I85" s="180"/>
      <c r="J85" s="178"/>
      <c r="K85" s="180"/>
      <c r="L85" s="178"/>
      <c r="M85" s="180"/>
      <c r="N85" s="178"/>
      <c r="O85" s="180"/>
      <c r="P85" s="178"/>
      <c r="Q85" s="180"/>
      <c r="R85" s="178"/>
      <c r="S85" s="180"/>
      <c r="T85" s="178"/>
      <c r="U85" s="180"/>
      <c r="V85" s="151"/>
      <c r="W85" s="173" t="str">
        <f>+CPPE!A77</f>
        <v>443 - Irrigation System, Surface &amp; Subsurface</v>
      </c>
      <c r="X85" s="174">
        <v>77</v>
      </c>
      <c r="Y85" s="173" t="str">
        <f>+CPPE!A77</f>
        <v>443 - Irrigation System, Surface &amp; Subsurface</v>
      </c>
      <c r="Z85" s="175">
        <f>IF(Y$9="","",IF(Y85=0,0,HLOOKUP(Y$9,CPPE!$A$1:$CY$175,X85,FALSE)))</f>
        <v>0</v>
      </c>
      <c r="AA85" s="176" t="str">
        <f>IF(Z85="","",IF(Z85=0,"",IF(LandUse!$N78=2,"",IF(Z85&gt;=$E$5,Y85,""))))</f>
        <v/>
      </c>
      <c r="AB85" s="174">
        <v>77</v>
      </c>
      <c r="AC85" s="177" t="str">
        <f>+CPPE!A77</f>
        <v>443 - Irrigation System, Surface &amp; Subsurface</v>
      </c>
      <c r="AD85" s="175">
        <f>IF(AC$9="","",IF(AC85=0,0,HLOOKUP(AC$9,CPPE!$A$1:$CY$175,AB85,FALSE)))</f>
        <v>1</v>
      </c>
      <c r="AE85" s="176" t="str">
        <f>IF(AD85="","",IF(AD85=0,"",IF(LandUse!$N78=2,"",IF(AD85&gt;=$E$5,AC85,""))))</f>
        <v/>
      </c>
      <c r="AF85" s="174">
        <v>77</v>
      </c>
      <c r="AG85" s="177" t="str">
        <f>+CPPE!A77</f>
        <v>443 - Irrigation System, Surface &amp; Subsurface</v>
      </c>
      <c r="AH85" s="175">
        <f>IF(AG$9="","",IF(AG85=0,0,HLOOKUP(AG$9,CPPE!$A$1:$CY$175,AF85,FALSE)))</f>
        <v>0</v>
      </c>
      <c r="AI85" s="176" t="str">
        <f>IF(AH85="","",IF(AH85=0,"",IF(LandUse!$N78=2,"",IF(AH85&gt;=$E$5,AG85,""))))</f>
        <v/>
      </c>
      <c r="AJ85" s="174">
        <v>77</v>
      </c>
      <c r="AK85" s="177" t="str">
        <f>+CPPE!A77</f>
        <v>443 - Irrigation System, Surface &amp; Subsurface</v>
      </c>
      <c r="AL85" s="175">
        <f>IF(AK$9="","",IF(AK85=0,0,HLOOKUP(AK$9,CPPE!$A$1:$CY$175,AJ85,FALSE)))</f>
        <v>-1</v>
      </c>
      <c r="AM85" s="176" t="str">
        <f>IF(AL85="","",IF(AL85=0,"",IF(LandUse!$N78=2,"",IF(AL85&gt;=$E$5,AK85,""))))</f>
        <v/>
      </c>
      <c r="AN85" s="174">
        <v>77</v>
      </c>
      <c r="AO85" s="177" t="str">
        <f>+CPPE!A77</f>
        <v>443 - Irrigation System, Surface &amp; Subsurface</v>
      </c>
      <c r="AP85" s="175">
        <f>IF(AO$9="","",IF(AO85=0,0,HLOOKUP(AO$9,CPPE!$A$1:$CY$175,AN85,FALSE)))</f>
        <v>0</v>
      </c>
      <c r="AQ85" s="176" t="str">
        <f>IF(AP85="","",IF(AP85=0,"",IF(LandUse!$N78=2,"",IF(AP85&gt;=$E$5,AO85,""))))</f>
        <v/>
      </c>
      <c r="AR85" s="174">
        <v>77</v>
      </c>
      <c r="AS85" s="177" t="str">
        <f>+CPPE!A77</f>
        <v>443 - Irrigation System, Surface &amp; Subsurface</v>
      </c>
      <c r="AT85" s="175">
        <f>IF(AS$9="","",IF(AS85=0,0,HLOOKUP(AS$9,CPPE!$A$1:$CY$175,AR85,FALSE)))</f>
        <v>0</v>
      </c>
      <c r="AU85" s="176" t="str">
        <f>IF(AT85="","",IF(AT85=0,"",IF(LandUse!$N78=2,"",IF(AT85&gt;=$E$5,AS85,""))))</f>
        <v/>
      </c>
      <c r="AV85" s="174">
        <v>77</v>
      </c>
      <c r="AW85" s="177" t="str">
        <f>+CPPE!A77</f>
        <v>443 - Irrigation System, Surface &amp; Subsurface</v>
      </c>
      <c r="AX85" s="175">
        <f>IF(AW$9="","",IF(AW85=0,0,HLOOKUP(AW$9,CPPE!$A$1:$CY$175,AV85,FALSE)))</f>
        <v>0</v>
      </c>
      <c r="AY85" s="176" t="str">
        <f>IF(AX85="","",IF(AX85=0,"",IF(LandUse!$N78=2,"",IF(AX85&gt;=$E$5,AW85,""))))</f>
        <v/>
      </c>
      <c r="AZ85" s="174">
        <v>77</v>
      </c>
      <c r="BA85" s="177" t="str">
        <f>+CPPE!A77</f>
        <v>443 - Irrigation System, Surface &amp; Subsurface</v>
      </c>
      <c r="BB85" s="175">
        <f>IF(BA$9="","",IF(BA85=0,0,HLOOKUP(BA$9,CPPE!$A$1:$CY$175,AZ85,FALSE)))</f>
        <v>0</v>
      </c>
      <c r="BC85" s="176" t="str">
        <f>IF(BB85="","",IF(BB85=0,"",IF(LandUse!$N78=2,"",IF(BB85&gt;=$E$5,BA85,""))))</f>
        <v/>
      </c>
      <c r="BD85" s="174">
        <v>77</v>
      </c>
      <c r="BE85" s="177" t="str">
        <f>+CPPE!A77</f>
        <v>443 - Irrigation System, Surface &amp; Subsurface</v>
      </c>
      <c r="BF85" s="175">
        <f>IF(BE$9="","",IF(BE85=0,0,HLOOKUP(BE$9,CPPE!$A$1:$CY$175,BD85,FALSE)))</f>
        <v>1</v>
      </c>
      <c r="BG85" s="176" t="str">
        <f>IF(BF85="","",IF(BF85=0,"",IF(LandUse!$N78=2,"",IF(BF85&gt;=$E$5,BE85,""))))</f>
        <v/>
      </c>
      <c r="BH85" s="174">
        <v>77</v>
      </c>
      <c r="BI85" s="177" t="str">
        <f>+CPPE!A77</f>
        <v>443 - Irrigation System, Surface &amp; Subsurface</v>
      </c>
      <c r="BJ85" s="175">
        <f>IF(BI$9="","",IF(BI85=0,0,HLOOKUP(BI$9,CPPE!$A$1:$CY$175,BH85,FALSE)))</f>
        <v>2</v>
      </c>
      <c r="BK85" s="176" t="str">
        <f>IF(BJ85="","",IF(BJ85=0,"",IF(LandUse!$N78=2,"",IF(BJ85&gt;=$E$5,BI85,""))))</f>
        <v/>
      </c>
      <c r="BM85" s="99" t="str">
        <f t="shared" si="10"/>
        <v/>
      </c>
      <c r="BN85" s="99" t="str">
        <f t="shared" si="11"/>
        <v/>
      </c>
      <c r="BO85" s="99" t="str">
        <f t="shared" si="12"/>
        <v/>
      </c>
      <c r="BP85" s="99" t="str">
        <f t="shared" si="13"/>
        <v/>
      </c>
      <c r="BQ85" s="99" t="str">
        <f t="shared" si="14"/>
        <v/>
      </c>
      <c r="BR85" s="99" t="str">
        <f t="shared" si="15"/>
        <v/>
      </c>
      <c r="BS85" s="99" t="str">
        <f t="shared" si="16"/>
        <v/>
      </c>
      <c r="BT85" s="99" t="str">
        <f t="shared" si="17"/>
        <v/>
      </c>
      <c r="BU85" s="99" t="str">
        <f t="shared" si="18"/>
        <v/>
      </c>
      <c r="BV85" s="99" t="str">
        <f t="shared" si="19"/>
        <v/>
      </c>
      <c r="BX85"/>
    </row>
    <row r="86" spans="2:76" x14ac:dyDescent="0.2">
      <c r="B86" s="178"/>
      <c r="C86" s="179"/>
      <c r="D86" s="178"/>
      <c r="E86" s="180"/>
      <c r="F86" s="178"/>
      <c r="G86" s="181"/>
      <c r="H86" s="178"/>
      <c r="I86" s="180"/>
      <c r="J86" s="178"/>
      <c r="K86" s="180"/>
      <c r="L86" s="178"/>
      <c r="M86" s="180"/>
      <c r="N86" s="178"/>
      <c r="O86" s="180"/>
      <c r="P86" s="178"/>
      <c r="Q86" s="180"/>
      <c r="R86" s="178"/>
      <c r="S86" s="180"/>
      <c r="T86" s="178"/>
      <c r="U86" s="180"/>
      <c r="V86" s="151"/>
      <c r="W86" s="173" t="str">
        <f>+CPPE!A78</f>
        <v>447 - Irrigation and Drainage Tailwater Recovery</v>
      </c>
      <c r="X86" s="174">
        <v>78</v>
      </c>
      <c r="Y86" s="173" t="str">
        <f>+CPPE!A78</f>
        <v>447 - Irrigation and Drainage Tailwater Recovery</v>
      </c>
      <c r="Z86" s="175">
        <f>IF(Y$9="","",IF(Y86=0,0,HLOOKUP(Y$9,CPPE!$A$1:$CY$175,X86,FALSE)))</f>
        <v>0</v>
      </c>
      <c r="AA86" s="176" t="str">
        <f>IF(Z86="","",IF(Z86=0,"",IF(LandUse!$N79=2,"",IF(Z86&gt;=$E$5,Y86,""))))</f>
        <v/>
      </c>
      <c r="AB86" s="174">
        <v>78</v>
      </c>
      <c r="AC86" s="177" t="str">
        <f>+CPPE!A78</f>
        <v>447 - Irrigation and Drainage Tailwater Recovery</v>
      </c>
      <c r="AD86" s="175">
        <f>IF(AC$9="","",IF(AC86=0,0,HLOOKUP(AC$9,CPPE!$A$1:$CY$175,AB86,FALSE)))</f>
        <v>0</v>
      </c>
      <c r="AE86" s="176" t="str">
        <f>IF(AD86="","",IF(AD86=0,"",IF(LandUse!$N79=2,"",IF(AD86&gt;=$E$5,AC86,""))))</f>
        <v/>
      </c>
      <c r="AF86" s="174">
        <v>78</v>
      </c>
      <c r="AG86" s="177" t="str">
        <f>+CPPE!A78</f>
        <v>447 - Irrigation and Drainage Tailwater Recovery</v>
      </c>
      <c r="AH86" s="175">
        <f>IF(AG$9="","",IF(AG86=0,0,HLOOKUP(AG$9,CPPE!$A$1:$CY$175,AF86,FALSE)))</f>
        <v>0</v>
      </c>
      <c r="AI86" s="176" t="str">
        <f>IF(AH86="","",IF(AH86=0,"",IF(LandUse!$N79=2,"",IF(AH86&gt;=$E$5,AG86,""))))</f>
        <v/>
      </c>
      <c r="AJ86" s="174">
        <v>78</v>
      </c>
      <c r="AK86" s="177" t="str">
        <f>+CPPE!A78</f>
        <v>447 - Irrigation and Drainage Tailwater Recovery</v>
      </c>
      <c r="AL86" s="175">
        <f>IF(AK$9="","",IF(AK86=0,0,HLOOKUP(AK$9,CPPE!$A$1:$CY$175,AJ86,FALSE)))</f>
        <v>-1</v>
      </c>
      <c r="AM86" s="176" t="str">
        <f>IF(AL86="","",IF(AL86=0,"",IF(LandUse!$N79=2,"",IF(AL86&gt;=$E$5,AK86,""))))</f>
        <v/>
      </c>
      <c r="AN86" s="174">
        <v>78</v>
      </c>
      <c r="AO86" s="177" t="str">
        <f>+CPPE!A78</f>
        <v>447 - Irrigation and Drainage Tailwater Recovery</v>
      </c>
      <c r="AP86" s="175">
        <f>IF(AO$9="","",IF(AO86=0,0,HLOOKUP(AO$9,CPPE!$A$1:$CY$175,AN86,FALSE)))</f>
        <v>0</v>
      </c>
      <c r="AQ86" s="176" t="str">
        <f>IF(AP86="","",IF(AP86=0,"",IF(LandUse!$N79=2,"",IF(AP86&gt;=$E$5,AO86,""))))</f>
        <v/>
      </c>
      <c r="AR86" s="174">
        <v>78</v>
      </c>
      <c r="AS86" s="177" t="str">
        <f>+CPPE!A78</f>
        <v>447 - Irrigation and Drainage Tailwater Recovery</v>
      </c>
      <c r="AT86" s="175">
        <f>IF(AS$9="","",IF(AS86=0,0,HLOOKUP(AS$9,CPPE!$A$1:$CY$175,AR86,FALSE)))</f>
        <v>0</v>
      </c>
      <c r="AU86" s="176" t="str">
        <f>IF(AT86="","",IF(AT86=0,"",IF(LandUse!$N79=2,"",IF(AT86&gt;=$E$5,AS86,""))))</f>
        <v/>
      </c>
      <c r="AV86" s="174">
        <v>78</v>
      </c>
      <c r="AW86" s="177" t="str">
        <f>+CPPE!A78</f>
        <v>447 - Irrigation and Drainage Tailwater Recovery</v>
      </c>
      <c r="AX86" s="175">
        <f>IF(AW$9="","",IF(AW86=0,0,HLOOKUP(AW$9,CPPE!$A$1:$CY$175,AV86,FALSE)))</f>
        <v>0</v>
      </c>
      <c r="AY86" s="176" t="str">
        <f>IF(AX86="","",IF(AX86=0,"",IF(LandUse!$N79=2,"",IF(AX86&gt;=$E$5,AW86,""))))</f>
        <v/>
      </c>
      <c r="AZ86" s="174">
        <v>78</v>
      </c>
      <c r="BA86" s="177" t="str">
        <f>+CPPE!A78</f>
        <v>447 - Irrigation and Drainage Tailwater Recovery</v>
      </c>
      <c r="BB86" s="175">
        <f>IF(BA$9="","",IF(BA86=0,0,HLOOKUP(BA$9,CPPE!$A$1:$CY$175,AZ86,FALSE)))</f>
        <v>0</v>
      </c>
      <c r="BC86" s="176" t="str">
        <f>IF(BB86="","",IF(BB86=0,"",IF(LandUse!$N79=2,"",IF(BB86&gt;=$E$5,BA86,""))))</f>
        <v/>
      </c>
      <c r="BD86" s="174">
        <v>78</v>
      </c>
      <c r="BE86" s="177" t="str">
        <f>+CPPE!A78</f>
        <v>447 - Irrigation and Drainage Tailwater Recovery</v>
      </c>
      <c r="BF86" s="175">
        <f>IF(BE$9="","",IF(BE86=0,0,HLOOKUP(BE$9,CPPE!$A$1:$CY$175,BD86,FALSE)))</f>
        <v>2</v>
      </c>
      <c r="BG86" s="176" t="str">
        <f>IF(BF86="","",IF(BF86=0,"",IF(LandUse!$N79=2,"",IF(BF86&gt;=$E$5,BE86,""))))</f>
        <v/>
      </c>
      <c r="BH86" s="174">
        <v>78</v>
      </c>
      <c r="BI86" s="177" t="str">
        <f>+CPPE!A78</f>
        <v>447 - Irrigation and Drainage Tailwater Recovery</v>
      </c>
      <c r="BJ86" s="175">
        <f>IF(BI$9="","",IF(BI86=0,0,HLOOKUP(BI$9,CPPE!$A$1:$CY$175,BH86,FALSE)))</f>
        <v>2</v>
      </c>
      <c r="BK86" s="176" t="str">
        <f>IF(BJ86="","",IF(BJ86=0,"",IF(LandUse!$N79=2,"",IF(BJ86&gt;=$E$5,BI86,""))))</f>
        <v/>
      </c>
      <c r="BM86" s="99" t="str">
        <f t="shared" si="10"/>
        <v/>
      </c>
      <c r="BN86" s="99" t="str">
        <f t="shared" si="11"/>
        <v/>
      </c>
      <c r="BO86" s="99" t="str">
        <f t="shared" si="12"/>
        <v/>
      </c>
      <c r="BP86" s="99" t="str">
        <f t="shared" si="13"/>
        <v/>
      </c>
      <c r="BQ86" s="99" t="str">
        <f t="shared" si="14"/>
        <v/>
      </c>
      <c r="BR86" s="99" t="str">
        <f t="shared" si="15"/>
        <v/>
      </c>
      <c r="BS86" s="99" t="str">
        <f t="shared" si="16"/>
        <v/>
      </c>
      <c r="BT86" s="99" t="str">
        <f t="shared" si="17"/>
        <v/>
      </c>
      <c r="BU86" s="99" t="str">
        <f t="shared" si="18"/>
        <v/>
      </c>
      <c r="BV86" s="99" t="str">
        <f t="shared" si="19"/>
        <v/>
      </c>
      <c r="BX86"/>
    </row>
    <row r="87" spans="2:76" x14ac:dyDescent="0.2">
      <c r="B87" s="178"/>
      <c r="C87" s="179"/>
      <c r="D87" s="178"/>
      <c r="E87" s="180"/>
      <c r="F87" s="178"/>
      <c r="G87" s="181"/>
      <c r="H87" s="178"/>
      <c r="I87" s="180"/>
      <c r="J87" s="178"/>
      <c r="K87" s="180"/>
      <c r="L87" s="178"/>
      <c r="M87" s="180"/>
      <c r="N87" s="178"/>
      <c r="O87" s="180"/>
      <c r="P87" s="178"/>
      <c r="Q87" s="180"/>
      <c r="R87" s="178"/>
      <c r="S87" s="180"/>
      <c r="T87" s="178"/>
      <c r="U87" s="180"/>
      <c r="V87" s="151"/>
      <c r="W87" s="173" t="str">
        <f>+CPPE!A79</f>
        <v>449 - Irrigation Water Management</v>
      </c>
      <c r="X87" s="174">
        <v>79</v>
      </c>
      <c r="Y87" s="173" t="str">
        <f>+CPPE!A79</f>
        <v>449 - Irrigation Water Management</v>
      </c>
      <c r="Z87" s="175">
        <f>IF(Y$9="","",IF(Y87=0,0,HLOOKUP(Y$9,CPPE!$A$1:$CY$175,X87,FALSE)))</f>
        <v>0</v>
      </c>
      <c r="AA87" s="176" t="str">
        <f>IF(Z87="","",IF(Z87=0,"",IF(LandUse!$N80=2,"",IF(Z87&gt;=$E$5,Y87,""))))</f>
        <v/>
      </c>
      <c r="AB87" s="174">
        <v>79</v>
      </c>
      <c r="AC87" s="177" t="str">
        <f>+CPPE!A79</f>
        <v>449 - Irrigation Water Management</v>
      </c>
      <c r="AD87" s="175">
        <f>IF(AC$9="","",IF(AC87=0,0,HLOOKUP(AC$9,CPPE!$A$1:$CY$175,AB87,FALSE)))</f>
        <v>2</v>
      </c>
      <c r="AE87" s="176" t="str">
        <f>IF(AD87="","",IF(AD87=0,"",IF(LandUse!$N80=2,"",IF(AD87&gt;=$E$5,AC87,""))))</f>
        <v/>
      </c>
      <c r="AF87" s="174">
        <v>79</v>
      </c>
      <c r="AG87" s="177" t="str">
        <f>+CPPE!A79</f>
        <v>449 - Irrigation Water Management</v>
      </c>
      <c r="AH87" s="175">
        <f>IF(AG$9="","",IF(AG87=0,0,HLOOKUP(AG$9,CPPE!$A$1:$CY$175,AF87,FALSE)))</f>
        <v>0</v>
      </c>
      <c r="AI87" s="176" t="str">
        <f>IF(AH87="","",IF(AH87=0,"",IF(LandUse!$N80=2,"",IF(AH87&gt;=$E$5,AG87,""))))</f>
        <v/>
      </c>
      <c r="AJ87" s="174">
        <v>79</v>
      </c>
      <c r="AK87" s="177" t="str">
        <f>+CPPE!A79</f>
        <v>449 - Irrigation Water Management</v>
      </c>
      <c r="AL87" s="175">
        <f>IF(AK$9="","",IF(AK87=0,0,HLOOKUP(AK$9,CPPE!$A$1:$CY$175,AJ87,FALSE)))</f>
        <v>0</v>
      </c>
      <c r="AM87" s="176" t="str">
        <f>IF(AL87="","",IF(AL87=0,"",IF(LandUse!$N80=2,"",IF(AL87&gt;=$E$5,AK87,""))))</f>
        <v/>
      </c>
      <c r="AN87" s="174">
        <v>79</v>
      </c>
      <c r="AO87" s="177" t="str">
        <f>+CPPE!A79</f>
        <v>449 - Irrigation Water Management</v>
      </c>
      <c r="AP87" s="175">
        <f>IF(AO$9="","",IF(AO87=0,0,HLOOKUP(AO$9,CPPE!$A$1:$CY$175,AN87,FALSE)))</f>
        <v>1</v>
      </c>
      <c r="AQ87" s="176" t="str">
        <f>IF(AP87="","",IF(AP87=0,"",IF(LandUse!$N80=2,"",IF(AP87&gt;=$E$5,AO87,""))))</f>
        <v/>
      </c>
      <c r="AR87" s="174">
        <v>79</v>
      </c>
      <c r="AS87" s="177" t="str">
        <f>+CPPE!A79</f>
        <v>449 - Irrigation Water Management</v>
      </c>
      <c r="AT87" s="175">
        <f>IF(AS$9="","",IF(AS87=0,0,HLOOKUP(AS$9,CPPE!$A$1:$CY$175,AR87,FALSE)))</f>
        <v>0</v>
      </c>
      <c r="AU87" s="176" t="str">
        <f>IF(AT87="","",IF(AT87=0,"",IF(LandUse!$N80=2,"",IF(AT87&gt;=$E$5,AS87,""))))</f>
        <v/>
      </c>
      <c r="AV87" s="174">
        <v>79</v>
      </c>
      <c r="AW87" s="177" t="str">
        <f>+CPPE!A79</f>
        <v>449 - Irrigation Water Management</v>
      </c>
      <c r="AX87" s="175">
        <f>IF(AW$9="","",IF(AW87=0,0,HLOOKUP(AW$9,CPPE!$A$1:$CY$175,AV87,FALSE)))</f>
        <v>0</v>
      </c>
      <c r="AY87" s="176" t="str">
        <f>IF(AX87="","",IF(AX87=0,"",IF(LandUse!$N80=2,"",IF(AX87&gt;=$E$5,AW87,""))))</f>
        <v/>
      </c>
      <c r="AZ87" s="174">
        <v>79</v>
      </c>
      <c r="BA87" s="177" t="str">
        <f>+CPPE!A79</f>
        <v>449 - Irrigation Water Management</v>
      </c>
      <c r="BB87" s="175">
        <f>IF(BA$9="","",IF(BA87=0,0,HLOOKUP(BA$9,CPPE!$A$1:$CY$175,AZ87,FALSE)))</f>
        <v>0</v>
      </c>
      <c r="BC87" s="176" t="str">
        <f>IF(BB87="","",IF(BB87=0,"",IF(LandUse!$N80=2,"",IF(BB87&gt;=$E$5,BA87,""))))</f>
        <v/>
      </c>
      <c r="BD87" s="174">
        <v>79</v>
      </c>
      <c r="BE87" s="177" t="str">
        <f>+CPPE!A79</f>
        <v>449 - Irrigation Water Management</v>
      </c>
      <c r="BF87" s="175">
        <f>IF(BE$9="","",IF(BE87=0,0,HLOOKUP(BE$9,CPPE!$A$1:$CY$175,BD87,FALSE)))</f>
        <v>2</v>
      </c>
      <c r="BG87" s="176" t="str">
        <f>IF(BF87="","",IF(BF87=0,"",IF(LandUse!$N80=2,"",IF(BF87&gt;=$E$5,BE87,""))))</f>
        <v/>
      </c>
      <c r="BH87" s="174">
        <v>79</v>
      </c>
      <c r="BI87" s="177" t="str">
        <f>+CPPE!A79</f>
        <v>449 - Irrigation Water Management</v>
      </c>
      <c r="BJ87" s="175">
        <f>IF(BI$9="","",IF(BI87=0,0,HLOOKUP(BI$9,CPPE!$A$1:$CY$175,BH87,FALSE)))</f>
        <v>2</v>
      </c>
      <c r="BK87" s="176" t="str">
        <f>IF(BJ87="","",IF(BJ87=0,"",IF(LandUse!$N80=2,"",IF(BJ87&gt;=$E$5,BI87,""))))</f>
        <v/>
      </c>
      <c r="BM87" s="99" t="str">
        <f t="shared" si="10"/>
        <v/>
      </c>
      <c r="BN87" s="99" t="str">
        <f t="shared" si="11"/>
        <v/>
      </c>
      <c r="BO87" s="99" t="str">
        <f t="shared" si="12"/>
        <v/>
      </c>
      <c r="BP87" s="99" t="str">
        <f t="shared" si="13"/>
        <v/>
      </c>
      <c r="BQ87" s="99" t="str">
        <f t="shared" si="14"/>
        <v/>
      </c>
      <c r="BR87" s="99" t="str">
        <f t="shared" si="15"/>
        <v/>
      </c>
      <c r="BS87" s="99" t="str">
        <f t="shared" si="16"/>
        <v/>
      </c>
      <c r="BT87" s="99" t="str">
        <f t="shared" si="17"/>
        <v/>
      </c>
      <c r="BU87" s="99" t="str">
        <f t="shared" si="18"/>
        <v/>
      </c>
      <c r="BV87" s="99" t="str">
        <f t="shared" si="19"/>
        <v/>
      </c>
      <c r="BX87"/>
    </row>
    <row r="88" spans="2:76" x14ac:dyDescent="0.2">
      <c r="B88" s="178"/>
      <c r="C88" s="179"/>
      <c r="D88" s="178"/>
      <c r="E88" s="180"/>
      <c r="F88" s="178"/>
      <c r="G88" s="181"/>
      <c r="H88" s="178"/>
      <c r="I88" s="180"/>
      <c r="J88" s="178"/>
      <c r="K88" s="180"/>
      <c r="L88" s="178"/>
      <c r="M88" s="180"/>
      <c r="N88" s="178"/>
      <c r="O88" s="180"/>
      <c r="P88" s="178"/>
      <c r="Q88" s="180"/>
      <c r="R88" s="178"/>
      <c r="S88" s="180"/>
      <c r="T88" s="178"/>
      <c r="U88" s="180"/>
      <c r="V88" s="151"/>
      <c r="W88" s="173" t="str">
        <f>+CPPE!A80</f>
        <v>450 - Anionic Polyacrylamide (PAM) Erosion Control</v>
      </c>
      <c r="X88" s="174">
        <v>80</v>
      </c>
      <c r="Y88" s="173" t="str">
        <f>+CPPE!A80</f>
        <v>450 - Anionic Polyacrylamide (PAM) Erosion Control</v>
      </c>
      <c r="Z88" s="175">
        <f>IF(Y$9="","",IF(Y88=0,0,HLOOKUP(Y$9,CPPE!$A$1:$CY$175,X88,FALSE)))</f>
        <v>2</v>
      </c>
      <c r="AA88" s="176" t="str">
        <f>IF(Z88="","",IF(Z88=0,"",IF(LandUse!$N81=2,"",IF(Z88&gt;=$E$5,Y88,""))))</f>
        <v/>
      </c>
      <c r="AB88" s="174">
        <v>80</v>
      </c>
      <c r="AC88" s="177" t="str">
        <f>+CPPE!A80</f>
        <v>450 - Anionic Polyacrylamide (PAM) Erosion Control</v>
      </c>
      <c r="AD88" s="175">
        <f>IF(AC$9="","",IF(AC88=0,0,HLOOKUP(AC$9,CPPE!$A$1:$CY$175,AB88,FALSE)))</f>
        <v>2</v>
      </c>
      <c r="AE88" s="176" t="str">
        <f>IF(AD88="","",IF(AD88=0,"",IF(LandUse!$N81=2,"",IF(AD88&gt;=$E$5,AC88,""))))</f>
        <v/>
      </c>
      <c r="AF88" s="174">
        <v>80</v>
      </c>
      <c r="AG88" s="177" t="str">
        <f>+CPPE!A80</f>
        <v>450 - Anionic Polyacrylamide (PAM) Erosion Control</v>
      </c>
      <c r="AH88" s="175">
        <f>IF(AG$9="","",IF(AG88=0,0,HLOOKUP(AG$9,CPPE!$A$1:$CY$175,AF88,FALSE)))</f>
        <v>0</v>
      </c>
      <c r="AI88" s="176" t="str">
        <f>IF(AH88="","",IF(AH88=0,"",IF(LandUse!$N81=2,"",IF(AH88&gt;=$E$5,AG88,""))))</f>
        <v/>
      </c>
      <c r="AJ88" s="174">
        <v>80</v>
      </c>
      <c r="AK88" s="177" t="str">
        <f>+CPPE!A80</f>
        <v>450 - Anionic Polyacrylamide (PAM) Erosion Control</v>
      </c>
      <c r="AL88" s="175">
        <f>IF(AK$9="","",IF(AK88=0,0,HLOOKUP(AK$9,CPPE!$A$1:$CY$175,AJ88,FALSE)))</f>
        <v>2</v>
      </c>
      <c r="AM88" s="176" t="str">
        <f>IF(AL88="","",IF(AL88=0,"",IF(LandUse!$N81=2,"",IF(AL88&gt;=$E$5,AK88,""))))</f>
        <v/>
      </c>
      <c r="AN88" s="174">
        <v>80</v>
      </c>
      <c r="AO88" s="177" t="str">
        <f>+CPPE!A80</f>
        <v>450 - Anionic Polyacrylamide (PAM) Erosion Control</v>
      </c>
      <c r="AP88" s="175">
        <f>IF(AO$9="","",IF(AO88=0,0,HLOOKUP(AO$9,CPPE!$A$1:$CY$175,AN88,FALSE)))</f>
        <v>0</v>
      </c>
      <c r="AQ88" s="176" t="str">
        <f>IF(AP88="","",IF(AP88=0,"",IF(LandUse!$N81=2,"",IF(AP88&gt;=$E$5,AO88,""))))</f>
        <v/>
      </c>
      <c r="AR88" s="174">
        <v>80</v>
      </c>
      <c r="AS88" s="177" t="str">
        <f>+CPPE!A80</f>
        <v>450 - Anionic Polyacrylamide (PAM) Erosion Control</v>
      </c>
      <c r="AT88" s="175">
        <f>IF(AS$9="","",IF(AS88=0,0,HLOOKUP(AS$9,CPPE!$A$1:$CY$175,AR88,FALSE)))</f>
        <v>0</v>
      </c>
      <c r="AU88" s="176" t="str">
        <f>IF(AT88="","",IF(AT88=0,"",IF(LandUse!$N81=2,"",IF(AT88&gt;=$E$5,AS88,""))))</f>
        <v/>
      </c>
      <c r="AV88" s="174">
        <v>80</v>
      </c>
      <c r="AW88" s="177" t="str">
        <f>+CPPE!A80</f>
        <v>450 - Anionic Polyacrylamide (PAM) Erosion Control</v>
      </c>
      <c r="AX88" s="175">
        <f>IF(AW$9="","",IF(AW88=0,0,HLOOKUP(AW$9,CPPE!$A$1:$CY$175,AV88,FALSE)))</f>
        <v>0</v>
      </c>
      <c r="AY88" s="176" t="str">
        <f>IF(AX88="","",IF(AX88=0,"",IF(LandUse!$N81=2,"",IF(AX88&gt;=$E$5,AW88,""))))</f>
        <v/>
      </c>
      <c r="AZ88" s="174">
        <v>80</v>
      </c>
      <c r="BA88" s="177" t="str">
        <f>+CPPE!A80</f>
        <v>450 - Anionic Polyacrylamide (PAM) Erosion Control</v>
      </c>
      <c r="BB88" s="175">
        <f>IF(BA$9="","",IF(BA88=0,0,HLOOKUP(BA$9,CPPE!$A$1:$CY$175,AZ88,FALSE)))</f>
        <v>0</v>
      </c>
      <c r="BC88" s="176" t="str">
        <f>IF(BB88="","",IF(BB88=0,"",IF(LandUse!$N81=2,"",IF(BB88&gt;=$E$5,BA88,""))))</f>
        <v/>
      </c>
      <c r="BD88" s="174">
        <v>80</v>
      </c>
      <c r="BE88" s="177" t="str">
        <f>+CPPE!A80</f>
        <v>450 - Anionic Polyacrylamide (PAM) Erosion Control</v>
      </c>
      <c r="BF88" s="175">
        <f>IF(BE$9="","",IF(BE88=0,0,HLOOKUP(BE$9,CPPE!$A$1:$CY$175,BD88,FALSE)))</f>
        <v>2</v>
      </c>
      <c r="BG88" s="176" t="str">
        <f>IF(BF88="","",IF(BF88=0,"",IF(LandUse!$N81=2,"",IF(BF88&gt;=$E$5,BE88,""))))</f>
        <v/>
      </c>
      <c r="BH88" s="174">
        <v>80</v>
      </c>
      <c r="BI88" s="177" t="str">
        <f>+CPPE!A80</f>
        <v>450 - Anionic Polyacrylamide (PAM) Erosion Control</v>
      </c>
      <c r="BJ88" s="175">
        <f>IF(BI$9="","",IF(BI88=0,0,HLOOKUP(BI$9,CPPE!$A$1:$CY$175,BH88,FALSE)))</f>
        <v>0</v>
      </c>
      <c r="BK88" s="176" t="str">
        <f>IF(BJ88="","",IF(BJ88=0,"",IF(LandUse!$N81=2,"",IF(BJ88&gt;=$E$5,BI88,""))))</f>
        <v/>
      </c>
      <c r="BM88" s="99" t="str">
        <f t="shared" si="10"/>
        <v/>
      </c>
      <c r="BN88" s="99" t="str">
        <f t="shared" si="11"/>
        <v/>
      </c>
      <c r="BO88" s="99" t="str">
        <f t="shared" si="12"/>
        <v/>
      </c>
      <c r="BP88" s="99" t="str">
        <f t="shared" si="13"/>
        <v/>
      </c>
      <c r="BQ88" s="99" t="str">
        <f t="shared" si="14"/>
        <v/>
      </c>
      <c r="BR88" s="99" t="str">
        <f t="shared" si="15"/>
        <v/>
      </c>
      <c r="BS88" s="99" t="str">
        <f t="shared" si="16"/>
        <v/>
      </c>
      <c r="BT88" s="99" t="str">
        <f t="shared" si="17"/>
        <v/>
      </c>
      <c r="BU88" s="99" t="str">
        <f t="shared" si="18"/>
        <v/>
      </c>
      <c r="BV88" s="99" t="str">
        <f t="shared" si="19"/>
        <v/>
      </c>
      <c r="BX88"/>
    </row>
    <row r="89" spans="2:76" x14ac:dyDescent="0.2">
      <c r="B89" s="178"/>
      <c r="C89" s="179"/>
      <c r="D89" s="178"/>
      <c r="E89" s="180"/>
      <c r="F89" s="178"/>
      <c r="G89" s="181"/>
      <c r="H89" s="178"/>
      <c r="I89" s="180"/>
      <c r="J89" s="178"/>
      <c r="K89" s="180"/>
      <c r="L89" s="178"/>
      <c r="M89" s="180"/>
      <c r="N89" s="178"/>
      <c r="O89" s="180"/>
      <c r="P89" s="178"/>
      <c r="Q89" s="180"/>
      <c r="R89" s="178"/>
      <c r="S89" s="180"/>
      <c r="T89" s="178"/>
      <c r="U89" s="180"/>
      <c r="V89" s="151"/>
      <c r="W89" s="173" t="str">
        <f>+CPPE!A81</f>
        <v>453 - Land Reclamation, Landslide Treatment</v>
      </c>
      <c r="X89" s="174">
        <v>81</v>
      </c>
      <c r="Y89" s="173" t="str">
        <f>+CPPE!A81</f>
        <v>453 - Land Reclamation, Landslide Treatment</v>
      </c>
      <c r="Z89" s="175">
        <f>IF(Y$9="","",IF(Y89=0,0,HLOOKUP(Y$9,CPPE!$A$1:$CY$175,X89,FALSE)))</f>
        <v>2</v>
      </c>
      <c r="AA89" s="176" t="str">
        <f>IF(Z89="","",IF(Z89=0,"",IF(LandUse!$N82=2,"",IF(Z89&gt;=$E$5,Y89,""))))</f>
        <v/>
      </c>
      <c r="AB89" s="174">
        <v>81</v>
      </c>
      <c r="AC89" s="177" t="str">
        <f>+CPPE!A81</f>
        <v>453 - Land Reclamation, Landslide Treatment</v>
      </c>
      <c r="AD89" s="175">
        <f>IF(AC$9="","",IF(AC89=0,0,HLOOKUP(AC$9,CPPE!$A$1:$CY$175,AB89,FALSE)))</f>
        <v>2</v>
      </c>
      <c r="AE89" s="176" t="str">
        <f>IF(AD89="","",IF(AD89=0,"",IF(LandUse!$N82=2,"",IF(AD89&gt;=$E$5,AC89,""))))</f>
        <v/>
      </c>
      <c r="AF89" s="174">
        <v>81</v>
      </c>
      <c r="AG89" s="177" t="str">
        <f>+CPPE!A81</f>
        <v>453 - Land Reclamation, Landslide Treatment</v>
      </c>
      <c r="AH89" s="175">
        <f>IF(AG$9="","",IF(AG89=0,0,HLOOKUP(AG$9,CPPE!$A$1:$CY$175,AF89,FALSE)))</f>
        <v>0</v>
      </c>
      <c r="AI89" s="176" t="str">
        <f>IF(AH89="","",IF(AH89=0,"",IF(LandUse!$N82=2,"",IF(AH89&gt;=$E$5,AG89,""))))</f>
        <v/>
      </c>
      <c r="AJ89" s="174">
        <v>81</v>
      </c>
      <c r="AK89" s="177" t="str">
        <f>+CPPE!A81</f>
        <v>453 - Land Reclamation, Landslide Treatment</v>
      </c>
      <c r="AL89" s="175">
        <f>IF(AK$9="","",IF(AK89=0,0,HLOOKUP(AK$9,CPPE!$A$1:$CY$175,AJ89,FALSE)))</f>
        <v>0</v>
      </c>
      <c r="AM89" s="176" t="str">
        <f>IF(AL89="","",IF(AL89=0,"",IF(LandUse!$N82=2,"",IF(AL89&gt;=$E$5,AK89,""))))</f>
        <v/>
      </c>
      <c r="AN89" s="174">
        <v>81</v>
      </c>
      <c r="AO89" s="177" t="str">
        <f>+CPPE!A81</f>
        <v>453 - Land Reclamation, Landslide Treatment</v>
      </c>
      <c r="AP89" s="175">
        <f>IF(AO$9="","",IF(AO89=0,0,HLOOKUP(AO$9,CPPE!$A$1:$CY$175,AN89,FALSE)))</f>
        <v>2</v>
      </c>
      <c r="AQ89" s="176" t="str">
        <f>IF(AP89="","",IF(AP89=0,"",IF(LandUse!$N82=2,"",IF(AP89&gt;=$E$5,AO89,""))))</f>
        <v/>
      </c>
      <c r="AR89" s="174">
        <v>81</v>
      </c>
      <c r="AS89" s="177" t="str">
        <f>+CPPE!A81</f>
        <v>453 - Land Reclamation, Landslide Treatment</v>
      </c>
      <c r="AT89" s="175">
        <f>IF(AS$9="","",IF(AS89=0,0,HLOOKUP(AS$9,CPPE!$A$1:$CY$175,AR89,FALSE)))</f>
        <v>0</v>
      </c>
      <c r="AU89" s="176" t="str">
        <f>IF(AT89="","",IF(AT89=0,"",IF(LandUse!$N82=2,"",IF(AT89&gt;=$E$5,AS89,""))))</f>
        <v/>
      </c>
      <c r="AV89" s="174">
        <v>81</v>
      </c>
      <c r="AW89" s="177" t="str">
        <f>+CPPE!A81</f>
        <v>453 - Land Reclamation, Landslide Treatment</v>
      </c>
      <c r="AX89" s="175">
        <f>IF(AW$9="","",IF(AW89=0,0,HLOOKUP(AW$9,CPPE!$A$1:$CY$175,AV89,FALSE)))</f>
        <v>0</v>
      </c>
      <c r="AY89" s="176" t="str">
        <f>IF(AX89="","",IF(AX89=0,"",IF(LandUse!$N82=2,"",IF(AX89&gt;=$E$5,AW89,""))))</f>
        <v/>
      </c>
      <c r="AZ89" s="174">
        <v>81</v>
      </c>
      <c r="BA89" s="177" t="str">
        <f>+CPPE!A81</f>
        <v>453 - Land Reclamation, Landslide Treatment</v>
      </c>
      <c r="BB89" s="175">
        <f>IF(BA$9="","",IF(BA89=0,0,HLOOKUP(BA$9,CPPE!$A$1:$CY$175,AZ89,FALSE)))</f>
        <v>0</v>
      </c>
      <c r="BC89" s="176" t="str">
        <f>IF(BB89="","",IF(BB89=0,"",IF(LandUse!$N82=2,"",IF(BB89&gt;=$E$5,BA89,""))))</f>
        <v/>
      </c>
      <c r="BD89" s="174">
        <v>81</v>
      </c>
      <c r="BE89" s="177" t="str">
        <f>+CPPE!A81</f>
        <v>453 - Land Reclamation, Landslide Treatment</v>
      </c>
      <c r="BF89" s="175">
        <f>IF(BE$9="","",IF(BE89=0,0,HLOOKUP(BE$9,CPPE!$A$1:$CY$175,BD89,FALSE)))</f>
        <v>0</v>
      </c>
      <c r="BG89" s="176" t="str">
        <f>IF(BF89="","",IF(BF89=0,"",IF(LandUse!$N82=2,"",IF(BF89&gt;=$E$5,BE89,""))))</f>
        <v/>
      </c>
      <c r="BH89" s="174">
        <v>81</v>
      </c>
      <c r="BI89" s="177" t="str">
        <f>+CPPE!A81</f>
        <v>453 - Land Reclamation, Landslide Treatment</v>
      </c>
      <c r="BJ89" s="175">
        <f>IF(BI$9="","",IF(BI89=0,0,HLOOKUP(BI$9,CPPE!$A$1:$CY$175,BH89,FALSE)))</f>
        <v>4</v>
      </c>
      <c r="BK89" s="176" t="str">
        <f>IF(BJ89="","",IF(BJ89=0,"",IF(LandUse!$N82=2,"",IF(BJ89&gt;=$E$5,BI89,""))))</f>
        <v/>
      </c>
      <c r="BM89" s="99" t="str">
        <f t="shared" si="10"/>
        <v/>
      </c>
      <c r="BN89" s="99" t="str">
        <f t="shared" si="11"/>
        <v/>
      </c>
      <c r="BO89" s="99" t="str">
        <f t="shared" si="12"/>
        <v/>
      </c>
      <c r="BP89" s="99" t="str">
        <f t="shared" si="13"/>
        <v/>
      </c>
      <c r="BQ89" s="99" t="str">
        <f t="shared" si="14"/>
        <v/>
      </c>
      <c r="BR89" s="99" t="str">
        <f t="shared" si="15"/>
        <v/>
      </c>
      <c r="BS89" s="99" t="str">
        <f t="shared" si="16"/>
        <v/>
      </c>
      <c r="BT89" s="99" t="str">
        <f t="shared" si="17"/>
        <v/>
      </c>
      <c r="BU89" s="99" t="str">
        <f t="shared" si="18"/>
        <v/>
      </c>
      <c r="BV89" s="99" t="str">
        <f t="shared" si="19"/>
        <v/>
      </c>
      <c r="BX89"/>
    </row>
    <row r="90" spans="2:76" x14ac:dyDescent="0.2">
      <c r="B90" s="178"/>
      <c r="C90" s="179"/>
      <c r="D90" s="178"/>
      <c r="E90" s="180"/>
      <c r="F90" s="178"/>
      <c r="G90" s="181"/>
      <c r="H90" s="178"/>
      <c r="I90" s="180"/>
      <c r="J90" s="178"/>
      <c r="K90" s="180"/>
      <c r="L90" s="178"/>
      <c r="M90" s="180"/>
      <c r="N90" s="178"/>
      <c r="O90" s="180"/>
      <c r="P90" s="178"/>
      <c r="Q90" s="180"/>
      <c r="R90" s="178"/>
      <c r="S90" s="180"/>
      <c r="T90" s="178"/>
      <c r="U90" s="180"/>
      <c r="V90" s="151"/>
      <c r="W90" s="173" t="str">
        <f>+CPPE!A82</f>
        <v>455 - Land Reclamation, Toxic Discharge Control</v>
      </c>
      <c r="X90" s="174">
        <v>82</v>
      </c>
      <c r="Y90" s="173" t="str">
        <f>+CPPE!A82</f>
        <v>455 - Land Reclamation, Toxic Discharge Control</v>
      </c>
      <c r="Z90" s="175">
        <f>IF(Y$9="","",IF(Y90=0,0,HLOOKUP(Y$9,CPPE!$A$1:$CY$175,X90,FALSE)))</f>
        <v>2</v>
      </c>
      <c r="AA90" s="176" t="str">
        <f>IF(Z90="","",IF(Z90=0,"",IF(LandUse!$N83=2,"",IF(Z90&gt;=$E$5,Y90,""))))</f>
        <v/>
      </c>
      <c r="AB90" s="174">
        <v>82</v>
      </c>
      <c r="AC90" s="177" t="str">
        <f>+CPPE!A82</f>
        <v>455 - Land Reclamation, Toxic Discharge Control</v>
      </c>
      <c r="AD90" s="175">
        <f>IF(AC$9="","",IF(AC90=0,0,HLOOKUP(AC$9,CPPE!$A$1:$CY$175,AB90,FALSE)))</f>
        <v>2</v>
      </c>
      <c r="AE90" s="176" t="str">
        <f>IF(AD90="","",IF(AD90=0,"",IF(LandUse!$N83=2,"",IF(AD90&gt;=$E$5,AC90,""))))</f>
        <v/>
      </c>
      <c r="AF90" s="174">
        <v>82</v>
      </c>
      <c r="AG90" s="177" t="str">
        <f>+CPPE!A82</f>
        <v>455 - Land Reclamation, Toxic Discharge Control</v>
      </c>
      <c r="AH90" s="175">
        <f>IF(AG$9="","",IF(AG90=0,0,HLOOKUP(AG$9,CPPE!$A$1:$CY$175,AF90,FALSE)))</f>
        <v>0</v>
      </c>
      <c r="AI90" s="176" t="str">
        <f>IF(AH90="","",IF(AH90=0,"",IF(LandUse!$N83=2,"",IF(AH90&gt;=$E$5,AG90,""))))</f>
        <v/>
      </c>
      <c r="AJ90" s="174">
        <v>82</v>
      </c>
      <c r="AK90" s="177" t="str">
        <f>+CPPE!A82</f>
        <v>455 - Land Reclamation, Toxic Discharge Control</v>
      </c>
      <c r="AL90" s="175">
        <f>IF(AK$9="","",IF(AK90=0,0,HLOOKUP(AK$9,CPPE!$A$1:$CY$175,AJ90,FALSE)))</f>
        <v>0</v>
      </c>
      <c r="AM90" s="176" t="str">
        <f>IF(AL90="","",IF(AL90=0,"",IF(LandUse!$N83=2,"",IF(AL90&gt;=$E$5,AK90,""))))</f>
        <v/>
      </c>
      <c r="AN90" s="174">
        <v>82</v>
      </c>
      <c r="AO90" s="177" t="str">
        <f>+CPPE!A82</f>
        <v>455 - Land Reclamation, Toxic Discharge Control</v>
      </c>
      <c r="AP90" s="175">
        <f>IF(AO$9="","",IF(AO90=0,0,HLOOKUP(AO$9,CPPE!$A$1:$CY$175,AN90,FALSE)))</f>
        <v>0</v>
      </c>
      <c r="AQ90" s="176" t="str">
        <f>IF(AP90="","",IF(AP90=0,"",IF(LandUse!$N83=2,"",IF(AP90&gt;=$E$5,AO90,""))))</f>
        <v/>
      </c>
      <c r="AR90" s="174">
        <v>82</v>
      </c>
      <c r="AS90" s="177" t="str">
        <f>+CPPE!A82</f>
        <v>455 - Land Reclamation, Toxic Discharge Control</v>
      </c>
      <c r="AT90" s="175">
        <f>IF(AS$9="","",IF(AS90=0,0,HLOOKUP(AS$9,CPPE!$A$1:$CY$175,AR90,FALSE)))</f>
        <v>0</v>
      </c>
      <c r="AU90" s="176" t="str">
        <f>IF(AT90="","",IF(AT90=0,"",IF(LandUse!$N83=2,"",IF(AT90&gt;=$E$5,AS90,""))))</f>
        <v/>
      </c>
      <c r="AV90" s="174">
        <v>82</v>
      </c>
      <c r="AW90" s="177" t="str">
        <f>+CPPE!A82</f>
        <v>455 - Land Reclamation, Toxic Discharge Control</v>
      </c>
      <c r="AX90" s="175">
        <f>IF(AW$9="","",IF(AW90=0,0,HLOOKUP(AW$9,CPPE!$A$1:$CY$175,AV90,FALSE)))</f>
        <v>0</v>
      </c>
      <c r="AY90" s="176" t="str">
        <f>IF(AX90="","",IF(AX90=0,"",IF(LandUse!$N83=2,"",IF(AX90&gt;=$E$5,AW90,""))))</f>
        <v/>
      </c>
      <c r="AZ90" s="174">
        <v>82</v>
      </c>
      <c r="BA90" s="177" t="str">
        <f>+CPPE!A82</f>
        <v>455 - Land Reclamation, Toxic Discharge Control</v>
      </c>
      <c r="BB90" s="175">
        <f>IF(BA$9="","",IF(BA90=0,0,HLOOKUP(BA$9,CPPE!$A$1:$CY$175,AZ90,FALSE)))</f>
        <v>0</v>
      </c>
      <c r="BC90" s="176" t="str">
        <f>IF(BB90="","",IF(BB90=0,"",IF(LandUse!$N83=2,"",IF(BB90&gt;=$E$5,BA90,""))))</f>
        <v/>
      </c>
      <c r="BD90" s="174">
        <v>82</v>
      </c>
      <c r="BE90" s="177" t="str">
        <f>+CPPE!A82</f>
        <v>455 - Land Reclamation, Toxic Discharge Control</v>
      </c>
      <c r="BF90" s="175">
        <f>IF(BE$9="","",IF(BE90=0,0,HLOOKUP(BE$9,CPPE!$A$1:$CY$175,BD90,FALSE)))</f>
        <v>0</v>
      </c>
      <c r="BG90" s="176" t="str">
        <f>IF(BF90="","",IF(BF90=0,"",IF(LandUse!$N83=2,"",IF(BF90&gt;=$E$5,BE90,""))))</f>
        <v/>
      </c>
      <c r="BH90" s="174">
        <v>82</v>
      </c>
      <c r="BI90" s="177" t="str">
        <f>+CPPE!A82</f>
        <v>455 - Land Reclamation, Toxic Discharge Control</v>
      </c>
      <c r="BJ90" s="175">
        <f>IF(BI$9="","",IF(BI90=0,0,HLOOKUP(BI$9,CPPE!$A$1:$CY$175,BH90,FALSE)))</f>
        <v>4</v>
      </c>
      <c r="BK90" s="176" t="str">
        <f>IF(BJ90="","",IF(BJ90=0,"",IF(LandUse!$N83=2,"",IF(BJ90&gt;=$E$5,BI90,""))))</f>
        <v/>
      </c>
      <c r="BM90" s="99" t="str">
        <f t="shared" si="10"/>
        <v/>
      </c>
      <c r="BN90" s="99" t="str">
        <f t="shared" si="11"/>
        <v/>
      </c>
      <c r="BO90" s="99" t="str">
        <f t="shared" si="12"/>
        <v/>
      </c>
      <c r="BP90" s="99" t="str">
        <f t="shared" si="13"/>
        <v/>
      </c>
      <c r="BQ90" s="99" t="str">
        <f t="shared" si="14"/>
        <v/>
      </c>
      <c r="BR90" s="99" t="str">
        <f t="shared" si="15"/>
        <v/>
      </c>
      <c r="BS90" s="99" t="str">
        <f t="shared" si="16"/>
        <v/>
      </c>
      <c r="BT90" s="99" t="str">
        <f t="shared" si="17"/>
        <v/>
      </c>
      <c r="BU90" s="99" t="str">
        <f t="shared" si="18"/>
        <v/>
      </c>
      <c r="BV90" s="99" t="str">
        <f t="shared" si="19"/>
        <v/>
      </c>
      <c r="BX90"/>
    </row>
    <row r="91" spans="2:76" x14ac:dyDescent="0.2">
      <c r="B91" s="178"/>
      <c r="C91" s="179"/>
      <c r="D91" s="178"/>
      <c r="E91" s="180"/>
      <c r="F91" s="178"/>
      <c r="G91" s="181"/>
      <c r="H91" s="178"/>
      <c r="I91" s="180"/>
      <c r="J91" s="178"/>
      <c r="K91" s="180"/>
      <c r="L91" s="178"/>
      <c r="M91" s="180"/>
      <c r="N91" s="178"/>
      <c r="O91" s="180"/>
      <c r="P91" s="178"/>
      <c r="Q91" s="180"/>
      <c r="R91" s="178"/>
      <c r="S91" s="180"/>
      <c r="T91" s="178"/>
      <c r="U91" s="180"/>
      <c r="V91" s="151"/>
      <c r="W91" s="173" t="str">
        <f>+CPPE!A83</f>
        <v>457 - Mine Shaft &amp; Adit Closing</v>
      </c>
      <c r="X91" s="174">
        <v>83</v>
      </c>
      <c r="Y91" s="173" t="str">
        <f>+CPPE!A83</f>
        <v>457 - Mine Shaft &amp; Adit Closing</v>
      </c>
      <c r="Z91" s="175">
        <f>IF(Y$9="","",IF(Y91=0,0,HLOOKUP(Y$9,CPPE!$A$1:$CY$175,X91,FALSE)))</f>
        <v>0</v>
      </c>
      <c r="AA91" s="176" t="str">
        <f>IF(Z91="","",IF(Z91=0,"",IF(LandUse!$N84=2,"",IF(Z91&gt;=$E$5,Y91,""))))</f>
        <v/>
      </c>
      <c r="AB91" s="174">
        <v>83</v>
      </c>
      <c r="AC91" s="177" t="str">
        <f>+CPPE!A83</f>
        <v>457 - Mine Shaft &amp; Adit Closing</v>
      </c>
      <c r="AD91" s="175">
        <f>IF(AC$9="","",IF(AC91=0,0,HLOOKUP(AC$9,CPPE!$A$1:$CY$175,AB91,FALSE)))</f>
        <v>0</v>
      </c>
      <c r="AE91" s="176" t="str">
        <f>IF(AD91="","",IF(AD91=0,"",IF(LandUse!$N84=2,"",IF(AD91&gt;=$E$5,AC91,""))))</f>
        <v/>
      </c>
      <c r="AF91" s="174">
        <v>83</v>
      </c>
      <c r="AG91" s="177" t="str">
        <f>+CPPE!A83</f>
        <v>457 - Mine Shaft &amp; Adit Closing</v>
      </c>
      <c r="AH91" s="175">
        <f>IF(AG$9="","",IF(AG91=0,0,HLOOKUP(AG$9,CPPE!$A$1:$CY$175,AF91,FALSE)))</f>
        <v>2</v>
      </c>
      <c r="AI91" s="176" t="str">
        <f>IF(AH91="","",IF(AH91=0,"",IF(LandUse!$N84=2,"",IF(AH91&gt;=$E$5,AG91,""))))</f>
        <v/>
      </c>
      <c r="AJ91" s="174">
        <v>83</v>
      </c>
      <c r="AK91" s="177" t="str">
        <f>+CPPE!A83</f>
        <v>457 - Mine Shaft &amp; Adit Closing</v>
      </c>
      <c r="AL91" s="175">
        <f>IF(AK$9="","",IF(AK91=0,0,HLOOKUP(AK$9,CPPE!$A$1:$CY$175,AJ91,FALSE)))</f>
        <v>0</v>
      </c>
      <c r="AM91" s="176" t="str">
        <f>IF(AL91="","",IF(AL91=0,"",IF(LandUse!$N84=2,"",IF(AL91&gt;=$E$5,AK91,""))))</f>
        <v/>
      </c>
      <c r="AN91" s="174">
        <v>83</v>
      </c>
      <c r="AO91" s="177" t="str">
        <f>+CPPE!A83</f>
        <v>457 - Mine Shaft &amp; Adit Closing</v>
      </c>
      <c r="AP91" s="175">
        <f>IF(AO$9="","",IF(AO91=0,0,HLOOKUP(AO$9,CPPE!$A$1:$CY$175,AN91,FALSE)))</f>
        <v>0</v>
      </c>
      <c r="AQ91" s="176" t="str">
        <f>IF(AP91="","",IF(AP91=0,"",IF(LandUse!$N84=2,"",IF(AP91&gt;=$E$5,AO91,""))))</f>
        <v/>
      </c>
      <c r="AR91" s="174">
        <v>83</v>
      </c>
      <c r="AS91" s="177" t="str">
        <f>+CPPE!A83</f>
        <v>457 - Mine Shaft &amp; Adit Closing</v>
      </c>
      <c r="AT91" s="175">
        <f>IF(AS$9="","",IF(AS91=0,0,HLOOKUP(AS$9,CPPE!$A$1:$CY$175,AR91,FALSE)))</f>
        <v>0</v>
      </c>
      <c r="AU91" s="176" t="str">
        <f>IF(AT91="","",IF(AT91=0,"",IF(LandUse!$N84=2,"",IF(AT91&gt;=$E$5,AS91,""))))</f>
        <v/>
      </c>
      <c r="AV91" s="174">
        <v>83</v>
      </c>
      <c r="AW91" s="177" t="str">
        <f>+CPPE!A83</f>
        <v>457 - Mine Shaft &amp; Adit Closing</v>
      </c>
      <c r="AX91" s="175">
        <f>IF(AW$9="","",IF(AW91=0,0,HLOOKUP(AW$9,CPPE!$A$1:$CY$175,AV91,FALSE)))</f>
        <v>0</v>
      </c>
      <c r="AY91" s="176" t="str">
        <f>IF(AX91="","",IF(AX91=0,"",IF(LandUse!$N84=2,"",IF(AX91&gt;=$E$5,AW91,""))))</f>
        <v/>
      </c>
      <c r="AZ91" s="174">
        <v>83</v>
      </c>
      <c r="BA91" s="177" t="str">
        <f>+CPPE!A83</f>
        <v>457 - Mine Shaft &amp; Adit Closing</v>
      </c>
      <c r="BB91" s="175">
        <f>IF(BA$9="","",IF(BA91=0,0,HLOOKUP(BA$9,CPPE!$A$1:$CY$175,AZ91,FALSE)))</f>
        <v>0</v>
      </c>
      <c r="BC91" s="176" t="str">
        <f>IF(BB91="","",IF(BB91=0,"",IF(LandUse!$N84=2,"",IF(BB91&gt;=$E$5,BA91,""))))</f>
        <v/>
      </c>
      <c r="BD91" s="174">
        <v>83</v>
      </c>
      <c r="BE91" s="177" t="str">
        <f>+CPPE!A83</f>
        <v>457 - Mine Shaft &amp; Adit Closing</v>
      </c>
      <c r="BF91" s="175">
        <f>IF(BE$9="","",IF(BE91=0,0,HLOOKUP(BE$9,CPPE!$A$1:$CY$175,BD91,FALSE)))</f>
        <v>0</v>
      </c>
      <c r="BG91" s="176" t="str">
        <f>IF(BF91="","",IF(BF91=0,"",IF(LandUse!$N84=2,"",IF(BF91&gt;=$E$5,BE91,""))))</f>
        <v/>
      </c>
      <c r="BH91" s="174">
        <v>83</v>
      </c>
      <c r="BI91" s="177" t="str">
        <f>+CPPE!A83</f>
        <v>457 - Mine Shaft &amp; Adit Closing</v>
      </c>
      <c r="BJ91" s="175">
        <f>IF(BI$9="","",IF(BI91=0,0,HLOOKUP(BI$9,CPPE!$A$1:$CY$175,BH91,FALSE)))</f>
        <v>0</v>
      </c>
      <c r="BK91" s="176" t="str">
        <f>IF(BJ91="","",IF(BJ91=0,"",IF(LandUse!$N84=2,"",IF(BJ91&gt;=$E$5,BI91,""))))</f>
        <v/>
      </c>
      <c r="BM91" s="99" t="str">
        <f t="shared" ref="BM91:BM122" si="20">IF(B92="","",C92)</f>
        <v/>
      </c>
      <c r="BN91" s="99" t="str">
        <f t="shared" ref="BN91:BN122" si="21">IF(D92="","",E92)</f>
        <v/>
      </c>
      <c r="BO91" s="99" t="str">
        <f t="shared" ref="BO91:BO122" si="22">IF(F92="","",G92)</f>
        <v/>
      </c>
      <c r="BP91" s="99" t="str">
        <f t="shared" ref="BP91:BP122" si="23">IF(H92="","",I92)</f>
        <v/>
      </c>
      <c r="BQ91" s="99" t="str">
        <f t="shared" ref="BQ91:BQ122" si="24">IF(J92="","",K92)</f>
        <v/>
      </c>
      <c r="BR91" s="99" t="str">
        <f t="shared" ref="BR91:BR122" si="25">IF(L92="","",M92)</f>
        <v/>
      </c>
      <c r="BS91" s="99" t="str">
        <f t="shared" ref="BS91:BS122" si="26">IF(N92="","",O92)</f>
        <v/>
      </c>
      <c r="BT91" s="99" t="str">
        <f t="shared" ref="BT91:BT122" si="27">IF(P92="","",Q92)</f>
        <v/>
      </c>
      <c r="BU91" s="99" t="str">
        <f t="shared" ref="BU91:BU122" si="28">IF(R92="","",S92)</f>
        <v/>
      </c>
      <c r="BV91" s="99" t="str">
        <f t="shared" ref="BV91:BV122" si="29">IF(T92="","",U92)</f>
        <v/>
      </c>
      <c r="BX91"/>
    </row>
    <row r="92" spans="2:76" x14ac:dyDescent="0.2">
      <c r="B92" s="178"/>
      <c r="C92" s="179"/>
      <c r="D92" s="178"/>
      <c r="E92" s="180"/>
      <c r="F92" s="178"/>
      <c r="G92" s="181"/>
      <c r="H92" s="178"/>
      <c r="I92" s="180"/>
      <c r="J92" s="178"/>
      <c r="K92" s="180"/>
      <c r="L92" s="178"/>
      <c r="M92" s="180"/>
      <c r="N92" s="178"/>
      <c r="O92" s="180"/>
      <c r="P92" s="178"/>
      <c r="Q92" s="180"/>
      <c r="R92" s="178"/>
      <c r="S92" s="180"/>
      <c r="T92" s="178"/>
      <c r="U92" s="180"/>
      <c r="V92" s="151"/>
      <c r="W92" s="173" t="str">
        <f>+CPPE!A84</f>
        <v>460 - Land Clearing</v>
      </c>
      <c r="X92" s="174">
        <v>84</v>
      </c>
      <c r="Y92" s="173" t="str">
        <f>+CPPE!A84</f>
        <v>460 - Land Clearing</v>
      </c>
      <c r="Z92" s="175">
        <f>IF(Y$9="","",IF(Y92=0,0,HLOOKUP(Y$9,CPPE!$A$1:$CY$175,X92,FALSE)))</f>
        <v>0</v>
      </c>
      <c r="AA92" s="176" t="str">
        <f>IF(Z92="","",IF(Z92=0,"",IF(LandUse!$N85=2,"",IF(Z92&gt;=$E$5,Y92,""))))</f>
        <v/>
      </c>
      <c r="AB92" s="174">
        <v>84</v>
      </c>
      <c r="AC92" s="177" t="str">
        <f>+CPPE!A84</f>
        <v>460 - Land Clearing</v>
      </c>
      <c r="AD92" s="175">
        <f>IF(AC$9="","",IF(AC92=0,0,HLOOKUP(AC$9,CPPE!$A$1:$CY$175,AB92,FALSE)))</f>
        <v>0</v>
      </c>
      <c r="AE92" s="176" t="str">
        <f>IF(AD92="","",IF(AD92=0,"",IF(LandUse!$N85=2,"",IF(AD92&gt;=$E$5,AC92,""))))</f>
        <v/>
      </c>
      <c r="AF92" s="174">
        <v>84</v>
      </c>
      <c r="AG92" s="177" t="str">
        <f>+CPPE!A84</f>
        <v>460 - Land Clearing</v>
      </c>
      <c r="AH92" s="175">
        <f>IF(AG$9="","",IF(AG92=0,0,HLOOKUP(AG$9,CPPE!$A$1:$CY$175,AF92,FALSE)))</f>
        <v>0</v>
      </c>
      <c r="AI92" s="176" t="str">
        <f>IF(AH92="","",IF(AH92=0,"",IF(LandUse!$N85=2,"",IF(AH92&gt;=$E$5,AG92,""))))</f>
        <v/>
      </c>
      <c r="AJ92" s="174">
        <v>84</v>
      </c>
      <c r="AK92" s="177" t="str">
        <f>+CPPE!A84</f>
        <v>460 - Land Clearing</v>
      </c>
      <c r="AL92" s="175">
        <f>IF(AK$9="","",IF(AK92=0,0,HLOOKUP(AK$9,CPPE!$A$1:$CY$175,AJ92,FALSE)))</f>
        <v>-1</v>
      </c>
      <c r="AM92" s="176" t="str">
        <f>IF(AL92="","",IF(AL92=0,"",IF(LandUse!$N85=2,"",IF(AL92&gt;=$E$5,AK92,""))))</f>
        <v/>
      </c>
      <c r="AN92" s="174">
        <v>84</v>
      </c>
      <c r="AO92" s="177" t="str">
        <f>+CPPE!A84</f>
        <v>460 - Land Clearing</v>
      </c>
      <c r="AP92" s="175">
        <f>IF(AO$9="","",IF(AO92=0,0,HLOOKUP(AO$9,CPPE!$A$1:$CY$175,AN92,FALSE)))</f>
        <v>-3</v>
      </c>
      <c r="AQ92" s="176" t="str">
        <f>IF(AP92="","",IF(AP92=0,"",IF(LandUse!$N85=2,"",IF(AP92&gt;=$E$5,AO92,""))))</f>
        <v/>
      </c>
      <c r="AR92" s="174">
        <v>84</v>
      </c>
      <c r="AS92" s="177" t="str">
        <f>+CPPE!A84</f>
        <v>460 - Land Clearing</v>
      </c>
      <c r="AT92" s="175">
        <f>IF(AS$9="","",IF(AS92=0,0,HLOOKUP(AS$9,CPPE!$A$1:$CY$175,AR92,FALSE)))</f>
        <v>-3</v>
      </c>
      <c r="AU92" s="176" t="str">
        <f>IF(AT92="","",IF(AT92=0,"",IF(LandUse!$N85=2,"",IF(AT92&gt;=$E$5,AS92,""))))</f>
        <v/>
      </c>
      <c r="AV92" s="174">
        <v>84</v>
      </c>
      <c r="AW92" s="177" t="str">
        <f>+CPPE!A84</f>
        <v>460 - Land Clearing</v>
      </c>
      <c r="AX92" s="175">
        <f>IF(AW$9="","",IF(AW92=0,0,HLOOKUP(AW$9,CPPE!$A$1:$CY$175,AV92,FALSE)))</f>
        <v>-4</v>
      </c>
      <c r="AY92" s="176" t="str">
        <f>IF(AX92="","",IF(AX92=0,"",IF(LandUse!$N85=2,"",IF(AX92&gt;=$E$5,AW92,""))))</f>
        <v/>
      </c>
      <c r="AZ92" s="174">
        <v>84</v>
      </c>
      <c r="BA92" s="177" t="str">
        <f>+CPPE!A84</f>
        <v>460 - Land Clearing</v>
      </c>
      <c r="BB92" s="175">
        <f>IF(BA$9="","",IF(BA92=0,0,HLOOKUP(BA$9,CPPE!$A$1:$CY$175,AZ92,FALSE)))</f>
        <v>0</v>
      </c>
      <c r="BC92" s="176" t="str">
        <f>IF(BB92="","",IF(BB92=0,"",IF(LandUse!$N85=2,"",IF(BB92&gt;=$E$5,BA92,""))))</f>
        <v/>
      </c>
      <c r="BD92" s="174">
        <v>84</v>
      </c>
      <c r="BE92" s="177" t="str">
        <f>+CPPE!A84</f>
        <v>460 - Land Clearing</v>
      </c>
      <c r="BF92" s="175">
        <f>IF(BE$9="","",IF(BE92=0,0,HLOOKUP(BE$9,CPPE!$A$1:$CY$175,BD92,FALSE)))</f>
        <v>-1</v>
      </c>
      <c r="BG92" s="176" t="str">
        <f>IF(BF92="","",IF(BF92=0,"",IF(LandUse!$N85=2,"",IF(BF92&gt;=$E$5,BE92,""))))</f>
        <v/>
      </c>
      <c r="BH92" s="174">
        <v>84</v>
      </c>
      <c r="BI92" s="177" t="str">
        <f>+CPPE!A84</f>
        <v>460 - Land Clearing</v>
      </c>
      <c r="BJ92" s="175">
        <f>IF(BI$9="","",IF(BI92=0,0,HLOOKUP(BI$9,CPPE!$A$1:$CY$175,BH92,FALSE)))</f>
        <v>2</v>
      </c>
      <c r="BK92" s="176" t="str">
        <f>IF(BJ92="","",IF(BJ92=0,"",IF(LandUse!$N85=2,"",IF(BJ92&gt;=$E$5,BI92,""))))</f>
        <v/>
      </c>
      <c r="BM92" s="99" t="str">
        <f t="shared" si="20"/>
        <v/>
      </c>
      <c r="BN92" s="99" t="str">
        <f t="shared" si="21"/>
        <v/>
      </c>
      <c r="BO92" s="99" t="str">
        <f t="shared" si="22"/>
        <v/>
      </c>
      <c r="BP92" s="99" t="str">
        <f t="shared" si="23"/>
        <v/>
      </c>
      <c r="BQ92" s="99" t="str">
        <f t="shared" si="24"/>
        <v/>
      </c>
      <c r="BR92" s="99" t="str">
        <f t="shared" si="25"/>
        <v/>
      </c>
      <c r="BS92" s="99" t="str">
        <f t="shared" si="26"/>
        <v/>
      </c>
      <c r="BT92" s="99" t="str">
        <f t="shared" si="27"/>
        <v/>
      </c>
      <c r="BU92" s="99" t="str">
        <f t="shared" si="28"/>
        <v/>
      </c>
      <c r="BV92" s="99" t="str">
        <f t="shared" si="29"/>
        <v/>
      </c>
      <c r="BX92"/>
    </row>
    <row r="93" spans="2:76" x14ac:dyDescent="0.2">
      <c r="B93" s="178"/>
      <c r="C93" s="179"/>
      <c r="D93" s="178"/>
      <c r="E93" s="180"/>
      <c r="F93" s="178"/>
      <c r="G93" s="181"/>
      <c r="H93" s="178"/>
      <c r="I93" s="180"/>
      <c r="J93" s="178"/>
      <c r="K93" s="180"/>
      <c r="L93" s="178"/>
      <c r="M93" s="180"/>
      <c r="N93" s="178"/>
      <c r="O93" s="180"/>
      <c r="P93" s="178"/>
      <c r="Q93" s="180"/>
      <c r="R93" s="178"/>
      <c r="S93" s="180"/>
      <c r="T93" s="178"/>
      <c r="U93" s="180"/>
      <c r="V93" s="151"/>
      <c r="W93" s="173" t="str">
        <f>+CPPE!A85</f>
        <v>462 - Precision Land Forming and Smoothing</v>
      </c>
      <c r="X93" s="174">
        <v>85</v>
      </c>
      <c r="Y93" s="173" t="str">
        <f>+CPPE!A85</f>
        <v>462 - Precision Land Forming and Smoothing</v>
      </c>
      <c r="Z93" s="175">
        <f>IF(Y$9="","",IF(Y93=0,0,HLOOKUP(Y$9,CPPE!$A$1:$CY$175,X93,FALSE)))</f>
        <v>0</v>
      </c>
      <c r="AA93" s="176" t="str">
        <f>IF(Z93="","",IF(Z93=0,"",IF(LandUse!$N86=2,"",IF(Z93&gt;=$E$5,Y93,""))))</f>
        <v/>
      </c>
      <c r="AB93" s="174">
        <v>85</v>
      </c>
      <c r="AC93" s="177" t="str">
        <f>+CPPE!A85</f>
        <v>462 - Precision Land Forming and Smoothing</v>
      </c>
      <c r="AD93" s="175">
        <f>IF(AC$9="","",IF(AC93=0,0,HLOOKUP(AC$9,CPPE!$A$1:$CY$175,AB93,FALSE)))</f>
        <v>0</v>
      </c>
      <c r="AE93" s="176" t="str">
        <f>IF(AD93="","",IF(AD93=0,"",IF(LandUse!$N86=2,"",IF(AD93&gt;=$E$5,AC93,""))))</f>
        <v/>
      </c>
      <c r="AF93" s="174">
        <v>85</v>
      </c>
      <c r="AG93" s="177" t="str">
        <f>+CPPE!A85</f>
        <v>462 - Precision Land Forming and Smoothing</v>
      </c>
      <c r="AH93" s="175">
        <f>IF(AG$9="","",IF(AG93=0,0,HLOOKUP(AG$9,CPPE!$A$1:$CY$175,AF93,FALSE)))</f>
        <v>0</v>
      </c>
      <c r="AI93" s="176" t="str">
        <f>IF(AH93="","",IF(AH93=0,"",IF(LandUse!$N86=2,"",IF(AH93&gt;=$E$5,AG93,""))))</f>
        <v/>
      </c>
      <c r="AJ93" s="174">
        <v>85</v>
      </c>
      <c r="AK93" s="177" t="str">
        <f>+CPPE!A85</f>
        <v>462 - Precision Land Forming and Smoothing</v>
      </c>
      <c r="AL93" s="175">
        <f>IF(AK$9="","",IF(AK93=0,0,HLOOKUP(AK$9,CPPE!$A$1:$CY$175,AJ93,FALSE)))</f>
        <v>-1</v>
      </c>
      <c r="AM93" s="176" t="str">
        <f>IF(AL93="","",IF(AL93=0,"",IF(LandUse!$N86=2,"",IF(AL93&gt;=$E$5,AK93,""))))</f>
        <v/>
      </c>
      <c r="AN93" s="174">
        <v>85</v>
      </c>
      <c r="AO93" s="177" t="str">
        <f>+CPPE!A85</f>
        <v>462 - Precision Land Forming and Smoothing</v>
      </c>
      <c r="AP93" s="175">
        <f>IF(AO$9="","",IF(AO93=0,0,HLOOKUP(AO$9,CPPE!$A$1:$CY$175,AN93,FALSE)))</f>
        <v>-2</v>
      </c>
      <c r="AQ93" s="176" t="str">
        <f>IF(AP93="","",IF(AP93=0,"",IF(LandUse!$N86=2,"",IF(AP93&gt;=$E$5,AO93,""))))</f>
        <v/>
      </c>
      <c r="AR93" s="174">
        <v>85</v>
      </c>
      <c r="AS93" s="177" t="str">
        <f>+CPPE!A85</f>
        <v>462 - Precision Land Forming and Smoothing</v>
      </c>
      <c r="AT93" s="175">
        <f>IF(AS$9="","",IF(AS93=0,0,HLOOKUP(AS$9,CPPE!$A$1:$CY$175,AR93,FALSE)))</f>
        <v>-3</v>
      </c>
      <c r="AU93" s="176" t="str">
        <f>IF(AT93="","",IF(AT93=0,"",IF(LandUse!$N86=2,"",IF(AT93&gt;=$E$5,AS93,""))))</f>
        <v/>
      </c>
      <c r="AV93" s="174">
        <v>85</v>
      </c>
      <c r="AW93" s="177" t="str">
        <f>+CPPE!A85</f>
        <v>462 - Precision Land Forming and Smoothing</v>
      </c>
      <c r="AX93" s="175">
        <f>IF(AW$9="","",IF(AW93=0,0,HLOOKUP(AW$9,CPPE!$A$1:$CY$175,AV93,FALSE)))</f>
        <v>-3</v>
      </c>
      <c r="AY93" s="176" t="str">
        <f>IF(AX93="","",IF(AX93=0,"",IF(LandUse!$N86=2,"",IF(AX93&gt;=$E$5,AW93,""))))</f>
        <v/>
      </c>
      <c r="AZ93" s="174">
        <v>85</v>
      </c>
      <c r="BA93" s="177" t="str">
        <f>+CPPE!A85</f>
        <v>462 - Precision Land Forming and Smoothing</v>
      </c>
      <c r="BB93" s="175">
        <f>IF(BA$9="","",IF(BA93=0,0,HLOOKUP(BA$9,CPPE!$A$1:$CY$175,AZ93,FALSE)))</f>
        <v>0</v>
      </c>
      <c r="BC93" s="176" t="str">
        <f>IF(BB93="","",IF(BB93=0,"",IF(LandUse!$N86=2,"",IF(BB93&gt;=$E$5,BA93,""))))</f>
        <v/>
      </c>
      <c r="BD93" s="174">
        <v>85</v>
      </c>
      <c r="BE93" s="177" t="str">
        <f>+CPPE!A85</f>
        <v>462 - Precision Land Forming and Smoothing</v>
      </c>
      <c r="BF93" s="175">
        <f>IF(BE$9="","",IF(BE93=0,0,HLOOKUP(BE$9,CPPE!$A$1:$CY$175,BD93,FALSE)))</f>
        <v>1</v>
      </c>
      <c r="BG93" s="176" t="str">
        <f>IF(BF93="","",IF(BF93=0,"",IF(LandUse!$N86=2,"",IF(BF93&gt;=$E$5,BE93,""))))</f>
        <v/>
      </c>
      <c r="BH93" s="174">
        <v>85</v>
      </c>
      <c r="BI93" s="177" t="str">
        <f>+CPPE!A85</f>
        <v>462 - Precision Land Forming and Smoothing</v>
      </c>
      <c r="BJ93" s="175">
        <f>IF(BI$9="","",IF(BI93=0,0,HLOOKUP(BI$9,CPPE!$A$1:$CY$175,BH93,FALSE)))</f>
        <v>4</v>
      </c>
      <c r="BK93" s="176" t="str">
        <f>IF(BJ93="","",IF(BJ93=0,"",IF(LandUse!$N86=2,"",IF(BJ93&gt;=$E$5,BI93,""))))</f>
        <v/>
      </c>
      <c r="BM93" s="99" t="str">
        <f t="shared" si="20"/>
        <v/>
      </c>
      <c r="BN93" s="99" t="str">
        <f t="shared" si="21"/>
        <v/>
      </c>
      <c r="BO93" s="99" t="str">
        <f t="shared" si="22"/>
        <v/>
      </c>
      <c r="BP93" s="99" t="str">
        <f t="shared" si="23"/>
        <v/>
      </c>
      <c r="BQ93" s="99" t="str">
        <f t="shared" si="24"/>
        <v/>
      </c>
      <c r="BR93" s="99" t="str">
        <f t="shared" si="25"/>
        <v/>
      </c>
      <c r="BS93" s="99" t="str">
        <f t="shared" si="26"/>
        <v/>
      </c>
      <c r="BT93" s="99" t="str">
        <f t="shared" si="27"/>
        <v/>
      </c>
      <c r="BU93" s="99" t="str">
        <f t="shared" si="28"/>
        <v/>
      </c>
      <c r="BV93" s="99" t="str">
        <f t="shared" si="29"/>
        <v/>
      </c>
      <c r="BX93"/>
    </row>
    <row r="94" spans="2:76" x14ac:dyDescent="0.2">
      <c r="B94" s="178"/>
      <c r="C94" s="179"/>
      <c r="D94" s="178"/>
      <c r="E94" s="180"/>
      <c r="F94" s="178"/>
      <c r="G94" s="181"/>
      <c r="H94" s="178"/>
      <c r="I94" s="180"/>
      <c r="J94" s="178"/>
      <c r="K94" s="180"/>
      <c r="L94" s="178"/>
      <c r="M94" s="180"/>
      <c r="N94" s="178"/>
      <c r="O94" s="180"/>
      <c r="P94" s="178"/>
      <c r="Q94" s="180"/>
      <c r="R94" s="178"/>
      <c r="S94" s="180"/>
      <c r="T94" s="178"/>
      <c r="U94" s="180"/>
      <c r="V94" s="151"/>
      <c r="W94" s="173" t="str">
        <f>+CPPE!A86</f>
        <v>464 - Irrigation Land Leveling</v>
      </c>
      <c r="X94" s="174">
        <v>86</v>
      </c>
      <c r="Y94" s="173" t="str">
        <f>+CPPE!A86</f>
        <v>464 - Irrigation Land Leveling</v>
      </c>
      <c r="Z94" s="175">
        <f>IF(Y$9="","",IF(Y94=0,0,HLOOKUP(Y$9,CPPE!$A$1:$CY$175,X94,FALSE)))</f>
        <v>1</v>
      </c>
      <c r="AA94" s="176" t="str">
        <f>IF(Z94="","",IF(Z94=0,"",IF(LandUse!$N87=2,"",IF(Z94&gt;=$E$5,Y94,""))))</f>
        <v/>
      </c>
      <c r="AB94" s="174">
        <v>86</v>
      </c>
      <c r="AC94" s="177" t="str">
        <f>+CPPE!A86</f>
        <v>464 - Irrigation Land Leveling</v>
      </c>
      <c r="AD94" s="175">
        <f>IF(AC$9="","",IF(AC94=0,0,HLOOKUP(AC$9,CPPE!$A$1:$CY$175,AB94,FALSE)))</f>
        <v>0</v>
      </c>
      <c r="AE94" s="176" t="str">
        <f>IF(AD94="","",IF(AD94=0,"",IF(LandUse!$N87=2,"",IF(AD94&gt;=$E$5,AC94,""))))</f>
        <v/>
      </c>
      <c r="AF94" s="174">
        <v>86</v>
      </c>
      <c r="AG94" s="177" t="str">
        <f>+CPPE!A86</f>
        <v>464 - Irrigation Land Leveling</v>
      </c>
      <c r="AH94" s="175">
        <f>IF(AG$9="","",IF(AG94=0,0,HLOOKUP(AG$9,CPPE!$A$1:$CY$175,AF94,FALSE)))</f>
        <v>0</v>
      </c>
      <c r="AI94" s="176" t="str">
        <f>IF(AH94="","",IF(AH94=0,"",IF(LandUse!$N87=2,"",IF(AH94&gt;=$E$5,AG94,""))))</f>
        <v/>
      </c>
      <c r="AJ94" s="174">
        <v>86</v>
      </c>
      <c r="AK94" s="177" t="str">
        <f>+CPPE!A86</f>
        <v>464 - Irrigation Land Leveling</v>
      </c>
      <c r="AL94" s="175">
        <f>IF(AK$9="","",IF(AK94=0,0,HLOOKUP(AK$9,CPPE!$A$1:$CY$175,AJ94,FALSE)))</f>
        <v>-2</v>
      </c>
      <c r="AM94" s="176" t="str">
        <f>IF(AL94="","",IF(AL94=0,"",IF(LandUse!$N87=2,"",IF(AL94&gt;=$E$5,AK94,""))))</f>
        <v/>
      </c>
      <c r="AN94" s="174">
        <v>86</v>
      </c>
      <c r="AO94" s="177" t="str">
        <f>+CPPE!A86</f>
        <v>464 - Irrigation Land Leveling</v>
      </c>
      <c r="AP94" s="175">
        <f>IF(AO$9="","",IF(AO94=0,0,HLOOKUP(AO$9,CPPE!$A$1:$CY$175,AN94,FALSE)))</f>
        <v>-2</v>
      </c>
      <c r="AQ94" s="176" t="str">
        <f>IF(AP94="","",IF(AP94=0,"",IF(LandUse!$N87=2,"",IF(AP94&gt;=$E$5,AO94,""))))</f>
        <v/>
      </c>
      <c r="AR94" s="174">
        <v>86</v>
      </c>
      <c r="AS94" s="177" t="str">
        <f>+CPPE!A86</f>
        <v>464 - Irrigation Land Leveling</v>
      </c>
      <c r="AT94" s="175">
        <f>IF(AS$9="","",IF(AS94=0,0,HLOOKUP(AS$9,CPPE!$A$1:$CY$175,AR94,FALSE)))</f>
        <v>0</v>
      </c>
      <c r="AU94" s="176" t="str">
        <f>IF(AT94="","",IF(AT94=0,"",IF(LandUse!$N87=2,"",IF(AT94&gt;=$E$5,AS94,""))))</f>
        <v/>
      </c>
      <c r="AV94" s="174">
        <v>86</v>
      </c>
      <c r="AW94" s="177" t="str">
        <f>+CPPE!A86</f>
        <v>464 - Irrigation Land Leveling</v>
      </c>
      <c r="AX94" s="175">
        <f>IF(AW$9="","",IF(AW94=0,0,HLOOKUP(AW$9,CPPE!$A$1:$CY$175,AV94,FALSE)))</f>
        <v>0</v>
      </c>
      <c r="AY94" s="176" t="str">
        <f>IF(AX94="","",IF(AX94=0,"",IF(LandUse!$N87=2,"",IF(AX94&gt;=$E$5,AW94,""))))</f>
        <v/>
      </c>
      <c r="AZ94" s="174">
        <v>86</v>
      </c>
      <c r="BA94" s="177" t="str">
        <f>+CPPE!A86</f>
        <v>464 - Irrigation Land Leveling</v>
      </c>
      <c r="BB94" s="175">
        <f>IF(BA$9="","",IF(BA94=0,0,HLOOKUP(BA$9,CPPE!$A$1:$CY$175,AZ94,FALSE)))</f>
        <v>0</v>
      </c>
      <c r="BC94" s="176" t="str">
        <f>IF(BB94="","",IF(BB94=0,"",IF(LandUse!$N87=2,"",IF(BB94&gt;=$E$5,BA94,""))))</f>
        <v/>
      </c>
      <c r="BD94" s="174">
        <v>86</v>
      </c>
      <c r="BE94" s="177" t="str">
        <f>+CPPE!A86</f>
        <v>464 - Irrigation Land Leveling</v>
      </c>
      <c r="BF94" s="175">
        <f>IF(BE$9="","",IF(BE94=0,0,HLOOKUP(BE$9,CPPE!$A$1:$CY$175,BD94,FALSE)))</f>
        <v>2</v>
      </c>
      <c r="BG94" s="176" t="str">
        <f>IF(BF94="","",IF(BF94=0,"",IF(LandUse!$N87=2,"",IF(BF94&gt;=$E$5,BE94,""))))</f>
        <v/>
      </c>
      <c r="BH94" s="174">
        <v>86</v>
      </c>
      <c r="BI94" s="177" t="str">
        <f>+CPPE!A86</f>
        <v>464 - Irrigation Land Leveling</v>
      </c>
      <c r="BJ94" s="175">
        <f>IF(BI$9="","",IF(BI94=0,0,HLOOKUP(BI$9,CPPE!$A$1:$CY$175,BH94,FALSE)))</f>
        <v>2</v>
      </c>
      <c r="BK94" s="176" t="str">
        <f>IF(BJ94="","",IF(BJ94=0,"",IF(LandUse!$N87=2,"",IF(BJ94&gt;=$E$5,BI94,""))))</f>
        <v/>
      </c>
      <c r="BM94" s="99" t="str">
        <f t="shared" si="20"/>
        <v/>
      </c>
      <c r="BN94" s="99" t="str">
        <f t="shared" si="21"/>
        <v/>
      </c>
      <c r="BO94" s="99" t="str">
        <f t="shared" si="22"/>
        <v/>
      </c>
      <c r="BP94" s="99" t="str">
        <f t="shared" si="23"/>
        <v/>
      </c>
      <c r="BQ94" s="99" t="str">
        <f t="shared" si="24"/>
        <v/>
      </c>
      <c r="BR94" s="99" t="str">
        <f t="shared" si="25"/>
        <v/>
      </c>
      <c r="BS94" s="99" t="str">
        <f t="shared" si="26"/>
        <v/>
      </c>
      <c r="BT94" s="99" t="str">
        <f t="shared" si="27"/>
        <v/>
      </c>
      <c r="BU94" s="99" t="str">
        <f t="shared" si="28"/>
        <v/>
      </c>
      <c r="BV94" s="99" t="str">
        <f t="shared" si="29"/>
        <v/>
      </c>
      <c r="BX94"/>
    </row>
    <row r="95" spans="2:76" x14ac:dyDescent="0.2">
      <c r="B95" s="178"/>
      <c r="C95" s="179"/>
      <c r="D95" s="178"/>
      <c r="E95" s="180"/>
      <c r="F95" s="178"/>
      <c r="G95" s="181"/>
      <c r="H95" s="178"/>
      <c r="I95" s="180"/>
      <c r="J95" s="178"/>
      <c r="K95" s="180"/>
      <c r="L95" s="178"/>
      <c r="M95" s="180"/>
      <c r="N95" s="178"/>
      <c r="O95" s="180"/>
      <c r="P95" s="178"/>
      <c r="Q95" s="180"/>
      <c r="R95" s="178"/>
      <c r="S95" s="180"/>
      <c r="T95" s="178"/>
      <c r="U95" s="180"/>
      <c r="V95" s="151"/>
      <c r="W95" s="173" t="str">
        <f>+CPPE!A87</f>
        <v>468 - Lined Waterway or Outlet</v>
      </c>
      <c r="X95" s="174">
        <v>87</v>
      </c>
      <c r="Y95" s="173" t="str">
        <f>+CPPE!A87</f>
        <v>468 - Lined Waterway or Outlet</v>
      </c>
      <c r="Z95" s="175">
        <f>IF(Y$9="","",IF(Y95=0,0,HLOOKUP(Y$9,CPPE!$A$1:$CY$175,X95,FALSE)))</f>
        <v>0</v>
      </c>
      <c r="AA95" s="176" t="str">
        <f>IF(Z95="","",IF(Z95=0,"",IF(LandUse!$N88=2,"",IF(Z95&gt;=$E$5,Y95,""))))</f>
        <v/>
      </c>
      <c r="AB95" s="174">
        <v>87</v>
      </c>
      <c r="AC95" s="177" t="str">
        <f>+CPPE!A87</f>
        <v>468 - Lined Waterway or Outlet</v>
      </c>
      <c r="AD95" s="175">
        <f>IF(AC$9="","",IF(AC95=0,0,HLOOKUP(AC$9,CPPE!$A$1:$CY$175,AB95,FALSE)))</f>
        <v>0</v>
      </c>
      <c r="AE95" s="176" t="str">
        <f>IF(AD95="","",IF(AD95=0,"",IF(LandUse!$N88=2,"",IF(AD95&gt;=$E$5,AC95,""))))</f>
        <v/>
      </c>
      <c r="AF95" s="174">
        <v>87</v>
      </c>
      <c r="AG95" s="177" t="str">
        <f>+CPPE!A87</f>
        <v>468 - Lined Waterway or Outlet</v>
      </c>
      <c r="AH95" s="175">
        <f>IF(AG$9="","",IF(AG95=0,0,HLOOKUP(AG$9,CPPE!$A$1:$CY$175,AF95,FALSE)))</f>
        <v>0</v>
      </c>
      <c r="AI95" s="176" t="str">
        <f>IF(AH95="","",IF(AH95=0,"",IF(LandUse!$N88=2,"",IF(AH95&gt;=$E$5,AG95,""))))</f>
        <v/>
      </c>
      <c r="AJ95" s="174">
        <v>87</v>
      </c>
      <c r="AK95" s="177" t="str">
        <f>+CPPE!A87</f>
        <v>468 - Lined Waterway or Outlet</v>
      </c>
      <c r="AL95" s="175">
        <f>IF(AK$9="","",IF(AK95=0,0,HLOOKUP(AK$9,CPPE!$A$1:$CY$175,AJ95,FALSE)))</f>
        <v>0</v>
      </c>
      <c r="AM95" s="176" t="str">
        <f>IF(AL95="","",IF(AL95=0,"",IF(LandUse!$N88=2,"",IF(AL95&gt;=$E$5,AK95,""))))</f>
        <v/>
      </c>
      <c r="AN95" s="174">
        <v>87</v>
      </c>
      <c r="AO95" s="177" t="str">
        <f>+CPPE!A87</f>
        <v>468 - Lined Waterway or Outlet</v>
      </c>
      <c r="AP95" s="175">
        <f>IF(AO$9="","",IF(AO95=0,0,HLOOKUP(AO$9,CPPE!$A$1:$CY$175,AN95,FALSE)))</f>
        <v>0</v>
      </c>
      <c r="AQ95" s="176" t="str">
        <f>IF(AP95="","",IF(AP95=0,"",IF(LandUse!$N88=2,"",IF(AP95&gt;=$E$5,AO95,""))))</f>
        <v/>
      </c>
      <c r="AR95" s="174">
        <v>87</v>
      </c>
      <c r="AS95" s="177" t="str">
        <f>+CPPE!A87</f>
        <v>468 - Lined Waterway or Outlet</v>
      </c>
      <c r="AT95" s="175">
        <f>IF(AS$9="","",IF(AS95=0,0,HLOOKUP(AS$9,CPPE!$A$1:$CY$175,AR95,FALSE)))</f>
        <v>0</v>
      </c>
      <c r="AU95" s="176" t="str">
        <f>IF(AT95="","",IF(AT95=0,"",IF(LandUse!$N88=2,"",IF(AT95&gt;=$E$5,AS95,""))))</f>
        <v/>
      </c>
      <c r="AV95" s="174">
        <v>87</v>
      </c>
      <c r="AW95" s="177" t="str">
        <f>+CPPE!A87</f>
        <v>468 - Lined Waterway or Outlet</v>
      </c>
      <c r="AX95" s="175">
        <f>IF(AW$9="","",IF(AW95=0,0,HLOOKUP(AW$9,CPPE!$A$1:$CY$175,AV95,FALSE)))</f>
        <v>1</v>
      </c>
      <c r="AY95" s="176" t="str">
        <f>IF(AX95="","",IF(AX95=0,"",IF(LandUse!$N88=2,"",IF(AX95&gt;=$E$5,AW95,""))))</f>
        <v/>
      </c>
      <c r="AZ95" s="174">
        <v>87</v>
      </c>
      <c r="BA95" s="177" t="str">
        <f>+CPPE!A87</f>
        <v>468 - Lined Waterway or Outlet</v>
      </c>
      <c r="BB95" s="175">
        <f>IF(BA$9="","",IF(BA95=0,0,HLOOKUP(BA$9,CPPE!$A$1:$CY$175,AZ95,FALSE)))</f>
        <v>0</v>
      </c>
      <c r="BC95" s="176" t="str">
        <f>IF(BB95="","",IF(BB95=0,"",IF(LandUse!$N88=2,"",IF(BB95&gt;=$E$5,BA95,""))))</f>
        <v/>
      </c>
      <c r="BD95" s="174">
        <v>87</v>
      </c>
      <c r="BE95" s="177" t="str">
        <f>+CPPE!A87</f>
        <v>468 - Lined Waterway or Outlet</v>
      </c>
      <c r="BF95" s="175">
        <f>IF(BE$9="","",IF(BE95=0,0,HLOOKUP(BE$9,CPPE!$A$1:$CY$175,BD95,FALSE)))</f>
        <v>0</v>
      </c>
      <c r="BG95" s="176" t="str">
        <f>IF(BF95="","",IF(BF95=0,"",IF(LandUse!$N88=2,"",IF(BF95&gt;=$E$5,BE95,""))))</f>
        <v/>
      </c>
      <c r="BH95" s="174">
        <v>87</v>
      </c>
      <c r="BI95" s="177" t="str">
        <f>+CPPE!A87</f>
        <v>468 - Lined Waterway or Outlet</v>
      </c>
      <c r="BJ95" s="175">
        <f>IF(BI$9="","",IF(BI95=0,0,HLOOKUP(BI$9,CPPE!$A$1:$CY$175,BH95,FALSE)))</f>
        <v>0</v>
      </c>
      <c r="BK95" s="176" t="str">
        <f>IF(BJ95="","",IF(BJ95=0,"",IF(LandUse!$N88=2,"",IF(BJ95&gt;=$E$5,BI95,""))))</f>
        <v/>
      </c>
      <c r="BM95" s="99" t="str">
        <f t="shared" si="20"/>
        <v/>
      </c>
      <c r="BN95" s="99" t="str">
        <f t="shared" si="21"/>
        <v/>
      </c>
      <c r="BO95" s="99" t="str">
        <f t="shared" si="22"/>
        <v/>
      </c>
      <c r="BP95" s="99" t="str">
        <f t="shared" si="23"/>
        <v/>
      </c>
      <c r="BQ95" s="99" t="str">
        <f t="shared" si="24"/>
        <v/>
      </c>
      <c r="BR95" s="99" t="str">
        <f t="shared" si="25"/>
        <v/>
      </c>
      <c r="BS95" s="99" t="str">
        <f t="shared" si="26"/>
        <v/>
      </c>
      <c r="BT95" s="99" t="str">
        <f t="shared" si="27"/>
        <v/>
      </c>
      <c r="BU95" s="99" t="str">
        <f t="shared" si="28"/>
        <v/>
      </c>
      <c r="BV95" s="99" t="str">
        <f t="shared" si="29"/>
        <v/>
      </c>
      <c r="BX95"/>
    </row>
    <row r="96" spans="2:76" x14ac:dyDescent="0.2">
      <c r="B96" s="178"/>
      <c r="C96" s="179"/>
      <c r="D96" s="178"/>
      <c r="E96" s="180"/>
      <c r="F96" s="178"/>
      <c r="G96" s="181"/>
      <c r="H96" s="178"/>
      <c r="I96" s="180"/>
      <c r="J96" s="178"/>
      <c r="K96" s="180"/>
      <c r="L96" s="178"/>
      <c r="M96" s="180"/>
      <c r="N96" s="178"/>
      <c r="O96" s="180"/>
      <c r="P96" s="178"/>
      <c r="Q96" s="180"/>
      <c r="R96" s="178"/>
      <c r="S96" s="180"/>
      <c r="T96" s="178"/>
      <c r="U96" s="180"/>
      <c r="V96" s="151"/>
      <c r="W96" s="173" t="str">
        <f>+CPPE!A88</f>
        <v xml:space="preserve">472 - Access Control </v>
      </c>
      <c r="X96" s="174">
        <v>88</v>
      </c>
      <c r="Y96" s="173" t="str">
        <f>+CPPE!A88</f>
        <v xml:space="preserve">472 - Access Control </v>
      </c>
      <c r="Z96" s="175">
        <f>IF(Y$9="","",IF(Y96=0,0,HLOOKUP(Y$9,CPPE!$A$1:$CY$175,X96,FALSE)))</f>
        <v>3</v>
      </c>
      <c r="AA96" s="176" t="str">
        <f>IF(Z96="","",IF(Z96=0,"",IF(LandUse!$N89=2,"",IF(Z96&gt;=$E$5,Y96,""))))</f>
        <v/>
      </c>
      <c r="AB96" s="174">
        <v>88</v>
      </c>
      <c r="AC96" s="177" t="str">
        <f>+CPPE!A88</f>
        <v xml:space="preserve">472 - Access Control </v>
      </c>
      <c r="AD96" s="175">
        <f>IF(AC$9="","",IF(AC96=0,0,HLOOKUP(AC$9,CPPE!$A$1:$CY$175,AB96,FALSE)))</f>
        <v>1</v>
      </c>
      <c r="AE96" s="176" t="str">
        <f>IF(AD96="","",IF(AD96=0,"",IF(LandUse!$N89=2,"",IF(AD96&gt;=$E$5,AC96,""))))</f>
        <v/>
      </c>
      <c r="AF96" s="174">
        <v>88</v>
      </c>
      <c r="AG96" s="177" t="str">
        <f>+CPPE!A88</f>
        <v xml:space="preserve">472 - Access Control </v>
      </c>
      <c r="AH96" s="175">
        <f>IF(AG$9="","",IF(AG96=0,0,HLOOKUP(AG$9,CPPE!$A$1:$CY$175,AF96,FALSE)))</f>
        <v>0</v>
      </c>
      <c r="AI96" s="176" t="str">
        <f>IF(AH96="","",IF(AH96=0,"",IF(LandUse!$N89=2,"",IF(AH96&gt;=$E$5,AG96,""))))</f>
        <v/>
      </c>
      <c r="AJ96" s="174">
        <v>88</v>
      </c>
      <c r="AK96" s="177" t="str">
        <f>+CPPE!A88</f>
        <v xml:space="preserve">472 - Access Control </v>
      </c>
      <c r="AL96" s="175">
        <f>IF(AK$9="","",IF(AK96=0,0,HLOOKUP(AK$9,CPPE!$A$1:$CY$175,AJ96,FALSE)))</f>
        <v>4</v>
      </c>
      <c r="AM96" s="176" t="str">
        <f>IF(AL96="","",IF(AL96=0,"",IF(LandUse!$N89=2,"",IF(AL96&gt;=$E$5,AK96,""))))</f>
        <v/>
      </c>
      <c r="AN96" s="174">
        <v>88</v>
      </c>
      <c r="AO96" s="177" t="str">
        <f>+CPPE!A88</f>
        <v xml:space="preserve">472 - Access Control </v>
      </c>
      <c r="AP96" s="175">
        <f>IF(AO$9="","",IF(AO96=0,0,HLOOKUP(AO$9,CPPE!$A$1:$CY$175,AN96,FALSE)))</f>
        <v>1</v>
      </c>
      <c r="AQ96" s="176" t="str">
        <f>IF(AP96="","",IF(AP96=0,"",IF(LandUse!$N89=2,"",IF(AP96&gt;=$E$5,AO96,""))))</f>
        <v/>
      </c>
      <c r="AR96" s="174">
        <v>88</v>
      </c>
      <c r="AS96" s="177" t="str">
        <f>+CPPE!A88</f>
        <v xml:space="preserve">472 - Access Control </v>
      </c>
      <c r="AT96" s="175">
        <f>IF(AS$9="","",IF(AS96=0,0,HLOOKUP(AS$9,CPPE!$A$1:$CY$175,AR96,FALSE)))</f>
        <v>1</v>
      </c>
      <c r="AU96" s="176" t="str">
        <f>IF(AT96="","",IF(AT96=0,"",IF(LandUse!$N89=2,"",IF(AT96&gt;=$E$5,AS96,""))))</f>
        <v/>
      </c>
      <c r="AV96" s="174">
        <v>88</v>
      </c>
      <c r="AW96" s="177" t="str">
        <f>+CPPE!A88</f>
        <v xml:space="preserve">472 - Access Control </v>
      </c>
      <c r="AX96" s="175">
        <f>IF(AW$9="","",IF(AW96=0,0,HLOOKUP(AW$9,CPPE!$A$1:$CY$175,AV96,FALSE)))</f>
        <v>1</v>
      </c>
      <c r="AY96" s="176" t="str">
        <f>IF(AX96="","",IF(AX96=0,"",IF(LandUse!$N89=2,"",IF(AX96&gt;=$E$5,AW96,""))))</f>
        <v/>
      </c>
      <c r="AZ96" s="174">
        <v>88</v>
      </c>
      <c r="BA96" s="177" t="str">
        <f>+CPPE!A88</f>
        <v xml:space="preserve">472 - Access Control </v>
      </c>
      <c r="BB96" s="175">
        <f>IF(BA$9="","",IF(BA96=0,0,HLOOKUP(BA$9,CPPE!$A$1:$CY$175,AZ96,FALSE)))</f>
        <v>0</v>
      </c>
      <c r="BC96" s="176" t="str">
        <f>IF(BB96="","",IF(BB96=0,"",IF(LandUse!$N89=2,"",IF(BB96&gt;=$E$5,BA96,""))))</f>
        <v/>
      </c>
      <c r="BD96" s="174">
        <v>88</v>
      </c>
      <c r="BE96" s="177" t="str">
        <f>+CPPE!A88</f>
        <v xml:space="preserve">472 - Access Control </v>
      </c>
      <c r="BF96" s="175">
        <f>IF(BE$9="","",IF(BE96=0,0,HLOOKUP(BE$9,CPPE!$A$1:$CY$175,BD96,FALSE)))</f>
        <v>1</v>
      </c>
      <c r="BG96" s="176" t="str">
        <f>IF(BF96="","",IF(BF96=0,"",IF(LandUse!$N89=2,"",IF(BF96&gt;=$E$5,BE96,""))))</f>
        <v/>
      </c>
      <c r="BH96" s="174">
        <v>88</v>
      </c>
      <c r="BI96" s="177" t="str">
        <f>+CPPE!A88</f>
        <v xml:space="preserve">472 - Access Control </v>
      </c>
      <c r="BJ96" s="175">
        <f>IF(BI$9="","",IF(BI96=0,0,HLOOKUP(BI$9,CPPE!$A$1:$CY$175,BH96,FALSE)))</f>
        <v>3</v>
      </c>
      <c r="BK96" s="176" t="str">
        <f>IF(BJ96="","",IF(BJ96=0,"",IF(LandUse!$N89=2,"",IF(BJ96&gt;=$E$5,BI96,""))))</f>
        <v/>
      </c>
      <c r="BM96" s="99" t="str">
        <f t="shared" si="20"/>
        <v/>
      </c>
      <c r="BN96" s="99" t="str">
        <f t="shared" si="21"/>
        <v/>
      </c>
      <c r="BO96" s="99" t="str">
        <f t="shared" si="22"/>
        <v/>
      </c>
      <c r="BP96" s="99" t="str">
        <f t="shared" si="23"/>
        <v/>
      </c>
      <c r="BQ96" s="99" t="str">
        <f t="shared" si="24"/>
        <v/>
      </c>
      <c r="BR96" s="99" t="str">
        <f t="shared" si="25"/>
        <v/>
      </c>
      <c r="BS96" s="99" t="str">
        <f t="shared" si="26"/>
        <v/>
      </c>
      <c r="BT96" s="99" t="str">
        <f t="shared" si="27"/>
        <v/>
      </c>
      <c r="BU96" s="99" t="str">
        <f t="shared" si="28"/>
        <v/>
      </c>
      <c r="BV96" s="99" t="str">
        <f t="shared" si="29"/>
        <v/>
      </c>
      <c r="BX96"/>
    </row>
    <row r="97" spans="2:76" x14ac:dyDescent="0.2">
      <c r="B97" s="178"/>
      <c r="C97" s="179"/>
      <c r="D97" s="178"/>
      <c r="E97" s="180"/>
      <c r="F97" s="178"/>
      <c r="G97" s="181"/>
      <c r="H97" s="178"/>
      <c r="I97" s="180"/>
      <c r="J97" s="178"/>
      <c r="K97" s="180"/>
      <c r="L97" s="178"/>
      <c r="M97" s="180"/>
      <c r="N97" s="178"/>
      <c r="O97" s="180"/>
      <c r="P97" s="178"/>
      <c r="Q97" s="180"/>
      <c r="R97" s="178"/>
      <c r="S97" s="180"/>
      <c r="T97" s="178"/>
      <c r="U97" s="180"/>
      <c r="V97" s="151"/>
      <c r="W97" s="173" t="str">
        <f>+CPPE!A89</f>
        <v>484 - Mulching</v>
      </c>
      <c r="X97" s="174">
        <v>89</v>
      </c>
      <c r="Y97" s="173" t="str">
        <f>+CPPE!A89</f>
        <v>484 - Mulching</v>
      </c>
      <c r="Z97" s="175">
        <f>IF(Y$9="","",IF(Y97=0,0,HLOOKUP(Y$9,CPPE!$A$1:$CY$175,X97,FALSE)))</f>
        <v>4</v>
      </c>
      <c r="AA97" s="176" t="str">
        <f>IF(Z97="","",IF(Z97=0,"",IF(LandUse!$N90=2,"",IF(Z97&gt;=$E$5,Y97,""))))</f>
        <v/>
      </c>
      <c r="AB97" s="174">
        <v>89</v>
      </c>
      <c r="AC97" s="177" t="str">
        <f>+CPPE!A89</f>
        <v>484 - Mulching</v>
      </c>
      <c r="AD97" s="175">
        <f>IF(AC$9="","",IF(AC97=0,0,HLOOKUP(AC$9,CPPE!$A$1:$CY$175,AB97,FALSE)))</f>
        <v>4</v>
      </c>
      <c r="AE97" s="176" t="str">
        <f>IF(AD97="","",IF(AD97=0,"",IF(LandUse!$N90=2,"",IF(AD97&gt;=$E$5,AC97,""))))</f>
        <v/>
      </c>
      <c r="AF97" s="174">
        <v>89</v>
      </c>
      <c r="AG97" s="177" t="str">
        <f>+CPPE!A89</f>
        <v>484 - Mulching</v>
      </c>
      <c r="AH97" s="175">
        <f>IF(AG$9="","",IF(AG97=0,0,HLOOKUP(AG$9,CPPE!$A$1:$CY$175,AF97,FALSE)))</f>
        <v>0</v>
      </c>
      <c r="AI97" s="176" t="str">
        <f>IF(AH97="","",IF(AH97=0,"",IF(LandUse!$N90=2,"",IF(AH97&gt;=$E$5,AG97,""))))</f>
        <v/>
      </c>
      <c r="AJ97" s="174">
        <v>89</v>
      </c>
      <c r="AK97" s="177" t="str">
        <f>+CPPE!A89</f>
        <v>484 - Mulching</v>
      </c>
      <c r="AL97" s="175">
        <f>IF(AK$9="","",IF(AK97=0,0,HLOOKUP(AK$9,CPPE!$A$1:$CY$175,AJ97,FALSE)))</f>
        <v>1</v>
      </c>
      <c r="AM97" s="176" t="str">
        <f>IF(AL97="","",IF(AL97=0,"",IF(LandUse!$N90=2,"",IF(AL97&gt;=$E$5,AK97,""))))</f>
        <v/>
      </c>
      <c r="AN97" s="174">
        <v>89</v>
      </c>
      <c r="AO97" s="177" t="str">
        <f>+CPPE!A89</f>
        <v>484 - Mulching</v>
      </c>
      <c r="AP97" s="175">
        <f>IF(AO$9="","",IF(AO97=0,0,HLOOKUP(AO$9,CPPE!$A$1:$CY$175,AN97,FALSE)))</f>
        <v>1</v>
      </c>
      <c r="AQ97" s="176" t="str">
        <f>IF(AP97="","",IF(AP97=0,"",IF(LandUse!$N90=2,"",IF(AP97&gt;=$E$5,AO97,""))))</f>
        <v/>
      </c>
      <c r="AR97" s="174">
        <v>89</v>
      </c>
      <c r="AS97" s="177" t="str">
        <f>+CPPE!A89</f>
        <v>484 - Mulching</v>
      </c>
      <c r="AT97" s="175">
        <f>IF(AS$9="","",IF(AS97=0,0,HLOOKUP(AS$9,CPPE!$A$1:$CY$175,AR97,FALSE)))</f>
        <v>2</v>
      </c>
      <c r="AU97" s="176" t="str">
        <f>IF(AT97="","",IF(AT97=0,"",IF(LandUse!$N90=2,"",IF(AT97&gt;=$E$5,AS97,""))))</f>
        <v/>
      </c>
      <c r="AV97" s="174">
        <v>89</v>
      </c>
      <c r="AW97" s="177" t="str">
        <f>+CPPE!A89</f>
        <v>484 - Mulching</v>
      </c>
      <c r="AX97" s="175">
        <f>IF(AW$9="","",IF(AW97=0,0,HLOOKUP(AW$9,CPPE!$A$1:$CY$175,AV97,FALSE)))</f>
        <v>0</v>
      </c>
      <c r="AY97" s="176" t="str">
        <f>IF(AX97="","",IF(AX97=0,"",IF(LandUse!$N90=2,"",IF(AX97&gt;=$E$5,AW97,""))))</f>
        <v/>
      </c>
      <c r="AZ97" s="174">
        <v>89</v>
      </c>
      <c r="BA97" s="177" t="str">
        <f>+CPPE!A89</f>
        <v>484 - Mulching</v>
      </c>
      <c r="BB97" s="175">
        <f>IF(BA$9="","",IF(BA97=0,0,HLOOKUP(BA$9,CPPE!$A$1:$CY$175,AZ97,FALSE)))</f>
        <v>0</v>
      </c>
      <c r="BC97" s="176" t="str">
        <f>IF(BB97="","",IF(BB97=0,"",IF(LandUse!$N90=2,"",IF(BB97&gt;=$E$5,BA97,""))))</f>
        <v/>
      </c>
      <c r="BD97" s="174">
        <v>89</v>
      </c>
      <c r="BE97" s="177" t="str">
        <f>+CPPE!A89</f>
        <v>484 - Mulching</v>
      </c>
      <c r="BF97" s="175">
        <f>IF(BE$9="","",IF(BE97=0,0,HLOOKUP(BE$9,CPPE!$A$1:$CY$175,BD97,FALSE)))</f>
        <v>2</v>
      </c>
      <c r="BG97" s="176" t="str">
        <f>IF(BF97="","",IF(BF97=0,"",IF(LandUse!$N90=2,"",IF(BF97&gt;=$E$5,BE97,""))))</f>
        <v/>
      </c>
      <c r="BH97" s="174">
        <v>89</v>
      </c>
      <c r="BI97" s="177" t="str">
        <f>+CPPE!A89</f>
        <v>484 - Mulching</v>
      </c>
      <c r="BJ97" s="175">
        <f>IF(BI$9="","",IF(BI97=0,0,HLOOKUP(BI$9,CPPE!$A$1:$CY$175,BH97,FALSE)))</f>
        <v>4</v>
      </c>
      <c r="BK97" s="176" t="str">
        <f>IF(BJ97="","",IF(BJ97=0,"",IF(LandUse!$N90=2,"",IF(BJ97&gt;=$E$5,BI97,""))))</f>
        <v/>
      </c>
      <c r="BM97" s="99" t="str">
        <f t="shared" si="20"/>
        <v/>
      </c>
      <c r="BN97" s="99" t="str">
        <f t="shared" si="21"/>
        <v/>
      </c>
      <c r="BO97" s="99" t="str">
        <f t="shared" si="22"/>
        <v/>
      </c>
      <c r="BP97" s="99" t="str">
        <f t="shared" si="23"/>
        <v/>
      </c>
      <c r="BQ97" s="99" t="str">
        <f t="shared" si="24"/>
        <v/>
      </c>
      <c r="BR97" s="99" t="str">
        <f t="shared" si="25"/>
        <v/>
      </c>
      <c r="BS97" s="99" t="str">
        <f t="shared" si="26"/>
        <v/>
      </c>
      <c r="BT97" s="99" t="str">
        <f t="shared" si="27"/>
        <v/>
      </c>
      <c r="BU97" s="99" t="str">
        <f t="shared" si="28"/>
        <v/>
      </c>
      <c r="BV97" s="99" t="str">
        <f t="shared" si="29"/>
        <v/>
      </c>
      <c r="BX97"/>
    </row>
    <row r="98" spans="2:76" x14ac:dyDescent="0.2">
      <c r="B98" s="178"/>
      <c r="C98" s="179"/>
      <c r="D98" s="178"/>
      <c r="E98" s="180"/>
      <c r="F98" s="178"/>
      <c r="G98" s="181"/>
      <c r="H98" s="178"/>
      <c r="I98" s="180"/>
      <c r="J98" s="178"/>
      <c r="K98" s="180"/>
      <c r="L98" s="178"/>
      <c r="M98" s="180"/>
      <c r="N98" s="178"/>
      <c r="O98" s="180"/>
      <c r="P98" s="178"/>
      <c r="Q98" s="180"/>
      <c r="R98" s="178"/>
      <c r="S98" s="180"/>
      <c r="T98" s="178"/>
      <c r="U98" s="180"/>
      <c r="V98" s="151"/>
      <c r="W98" s="173" t="str">
        <f>+CPPE!A90</f>
        <v>490 - Tree/Shrub Site Preparation</v>
      </c>
      <c r="X98" s="174">
        <v>90</v>
      </c>
      <c r="Y98" s="173" t="str">
        <f>+CPPE!A90</f>
        <v>490 - Tree/Shrub Site Preparation</v>
      </c>
      <c r="Z98" s="175">
        <f>IF(Y$9="","",IF(Y98=0,0,HLOOKUP(Y$9,CPPE!$A$1:$CY$175,X98,FALSE)))</f>
        <v>-1</v>
      </c>
      <c r="AA98" s="176" t="str">
        <f>IF(Z98="","",IF(Z98=0,"",IF(LandUse!$N91=2,"",IF(Z98&gt;=$E$5,Y98,""))))</f>
        <v/>
      </c>
      <c r="AB98" s="174">
        <v>90</v>
      </c>
      <c r="AC98" s="177" t="str">
        <f>+CPPE!A90</f>
        <v>490 - Tree/Shrub Site Preparation</v>
      </c>
      <c r="AD98" s="175">
        <f>IF(AC$9="","",IF(AC98=0,0,HLOOKUP(AC$9,CPPE!$A$1:$CY$175,AB98,FALSE)))</f>
        <v>-1</v>
      </c>
      <c r="AE98" s="176" t="str">
        <f>IF(AD98="","",IF(AD98=0,"",IF(LandUse!$N91=2,"",IF(AD98&gt;=$E$5,AC98,""))))</f>
        <v/>
      </c>
      <c r="AF98" s="174">
        <v>90</v>
      </c>
      <c r="AG98" s="177" t="str">
        <f>+CPPE!A90</f>
        <v>490 - Tree/Shrub Site Preparation</v>
      </c>
      <c r="AH98" s="175">
        <f>IF(AG$9="","",IF(AG98=0,0,HLOOKUP(AG$9,CPPE!$A$1:$CY$175,AF98,FALSE)))</f>
        <v>0</v>
      </c>
      <c r="AI98" s="176" t="str">
        <f>IF(AH98="","",IF(AH98=0,"",IF(LandUse!$N91=2,"",IF(AH98&gt;=$E$5,AG98,""))))</f>
        <v/>
      </c>
      <c r="AJ98" s="174">
        <v>90</v>
      </c>
      <c r="AK98" s="177" t="str">
        <f>+CPPE!A90</f>
        <v>490 - Tree/Shrub Site Preparation</v>
      </c>
      <c r="AL98" s="175">
        <f>IF(AK$9="","",IF(AK98=0,0,HLOOKUP(AK$9,CPPE!$A$1:$CY$175,AJ98,FALSE)))</f>
        <v>-1</v>
      </c>
      <c r="AM98" s="176" t="str">
        <f>IF(AL98="","",IF(AL98=0,"",IF(LandUse!$N91=2,"",IF(AL98&gt;=$E$5,AK98,""))))</f>
        <v/>
      </c>
      <c r="AN98" s="174">
        <v>90</v>
      </c>
      <c r="AO98" s="177" t="str">
        <f>+CPPE!A90</f>
        <v>490 - Tree/Shrub Site Preparation</v>
      </c>
      <c r="AP98" s="175">
        <f>IF(AO$9="","",IF(AO98=0,0,HLOOKUP(AO$9,CPPE!$A$1:$CY$175,AN98,FALSE)))</f>
        <v>-2</v>
      </c>
      <c r="AQ98" s="176" t="str">
        <f>IF(AP98="","",IF(AP98=0,"",IF(LandUse!$N91=2,"",IF(AP98&gt;=$E$5,AO98,""))))</f>
        <v/>
      </c>
      <c r="AR98" s="174">
        <v>90</v>
      </c>
      <c r="AS98" s="177" t="str">
        <f>+CPPE!A90</f>
        <v>490 - Tree/Shrub Site Preparation</v>
      </c>
      <c r="AT98" s="175">
        <f>IF(AS$9="","",IF(AS98=0,0,HLOOKUP(AS$9,CPPE!$A$1:$CY$175,AR98,FALSE)))</f>
        <v>-1</v>
      </c>
      <c r="AU98" s="176" t="str">
        <f>IF(AT98="","",IF(AT98=0,"",IF(LandUse!$N91=2,"",IF(AT98&gt;=$E$5,AS98,""))))</f>
        <v/>
      </c>
      <c r="AV98" s="174">
        <v>90</v>
      </c>
      <c r="AW98" s="177" t="str">
        <f>+CPPE!A90</f>
        <v>490 - Tree/Shrub Site Preparation</v>
      </c>
      <c r="AX98" s="175">
        <f>IF(AW$9="","",IF(AW98=0,0,HLOOKUP(AW$9,CPPE!$A$1:$CY$175,AV98,FALSE)))</f>
        <v>-1</v>
      </c>
      <c r="AY98" s="176" t="str">
        <f>IF(AX98="","",IF(AX98=0,"",IF(LandUse!$N91=2,"",IF(AX98&gt;=$E$5,AW98,""))))</f>
        <v/>
      </c>
      <c r="AZ98" s="174">
        <v>90</v>
      </c>
      <c r="BA98" s="177" t="str">
        <f>+CPPE!A90</f>
        <v>490 - Tree/Shrub Site Preparation</v>
      </c>
      <c r="BB98" s="175">
        <f>IF(BA$9="","",IF(BA98=0,0,HLOOKUP(BA$9,CPPE!$A$1:$CY$175,AZ98,FALSE)))</f>
        <v>0</v>
      </c>
      <c r="BC98" s="176" t="str">
        <f>IF(BB98="","",IF(BB98=0,"",IF(LandUse!$N91=2,"",IF(BB98&gt;=$E$5,BA98,""))))</f>
        <v/>
      </c>
      <c r="BD98" s="174">
        <v>90</v>
      </c>
      <c r="BE98" s="177" t="str">
        <f>+CPPE!A90</f>
        <v>490 - Tree/Shrub Site Preparation</v>
      </c>
      <c r="BF98" s="175">
        <f>IF(BE$9="","",IF(BE98=0,0,HLOOKUP(BE$9,CPPE!$A$1:$CY$175,BD98,FALSE)))</f>
        <v>0</v>
      </c>
      <c r="BG98" s="176" t="str">
        <f>IF(BF98="","",IF(BF98=0,"",IF(LandUse!$N91=2,"",IF(BF98&gt;=$E$5,BE98,""))))</f>
        <v/>
      </c>
      <c r="BH98" s="174">
        <v>90</v>
      </c>
      <c r="BI98" s="177" t="str">
        <f>+CPPE!A90</f>
        <v>490 - Tree/Shrub Site Preparation</v>
      </c>
      <c r="BJ98" s="175">
        <f>IF(BI$9="","",IF(BI98=0,0,HLOOKUP(BI$9,CPPE!$A$1:$CY$175,BH98,FALSE)))</f>
        <v>5</v>
      </c>
      <c r="BK98" s="176" t="str">
        <f>IF(BJ98="","",IF(BJ98=0,"",IF(LandUse!$N91=2,"",IF(BJ98&gt;=$E$5,BI98,""))))</f>
        <v/>
      </c>
      <c r="BM98" s="99" t="str">
        <f t="shared" si="20"/>
        <v/>
      </c>
      <c r="BN98" s="99" t="str">
        <f t="shared" si="21"/>
        <v/>
      </c>
      <c r="BO98" s="99" t="str">
        <f t="shared" si="22"/>
        <v/>
      </c>
      <c r="BP98" s="99" t="str">
        <f t="shared" si="23"/>
        <v/>
      </c>
      <c r="BQ98" s="99" t="str">
        <f t="shared" si="24"/>
        <v/>
      </c>
      <c r="BR98" s="99" t="str">
        <f t="shared" si="25"/>
        <v/>
      </c>
      <c r="BS98" s="99" t="str">
        <f t="shared" si="26"/>
        <v/>
      </c>
      <c r="BT98" s="99" t="str">
        <f t="shared" si="27"/>
        <v/>
      </c>
      <c r="BU98" s="99" t="str">
        <f t="shared" si="28"/>
        <v/>
      </c>
      <c r="BV98" s="99" t="str">
        <f t="shared" si="29"/>
        <v/>
      </c>
      <c r="BX98"/>
    </row>
    <row r="99" spans="2:76" x14ac:dyDescent="0.2">
      <c r="B99" s="178"/>
      <c r="C99" s="179"/>
      <c r="D99" s="178"/>
      <c r="E99" s="180"/>
      <c r="F99" s="178"/>
      <c r="G99" s="181"/>
      <c r="H99" s="178"/>
      <c r="I99" s="180"/>
      <c r="J99" s="178"/>
      <c r="K99" s="180"/>
      <c r="L99" s="178"/>
      <c r="M99" s="180"/>
      <c r="N99" s="178"/>
      <c r="O99" s="180"/>
      <c r="P99" s="178"/>
      <c r="Q99" s="180"/>
      <c r="R99" s="178"/>
      <c r="S99" s="180"/>
      <c r="T99" s="178"/>
      <c r="U99" s="180"/>
      <c r="V99" s="151"/>
      <c r="W99" s="173" t="str">
        <f>+CPPE!A91</f>
        <v>500 - Obstruction Removal</v>
      </c>
      <c r="X99" s="174">
        <v>91</v>
      </c>
      <c r="Y99" s="173" t="str">
        <f>+CPPE!A91</f>
        <v>500 - Obstruction Removal</v>
      </c>
      <c r="Z99" s="175">
        <f>IF(Y$9="","",IF(Y99=0,0,HLOOKUP(Y$9,CPPE!$A$1:$CY$175,X99,FALSE)))</f>
        <v>0</v>
      </c>
      <c r="AA99" s="176" t="str">
        <f>IF(Z99="","",IF(Z99=0,"",IF(LandUse!$N92=2,"",IF(Z99&gt;=$E$5,Y99,""))))</f>
        <v/>
      </c>
      <c r="AB99" s="174">
        <v>91</v>
      </c>
      <c r="AC99" s="177" t="str">
        <f>+CPPE!A91</f>
        <v>500 - Obstruction Removal</v>
      </c>
      <c r="AD99" s="175">
        <f>IF(AC$9="","",IF(AC99=0,0,HLOOKUP(AC$9,CPPE!$A$1:$CY$175,AB99,FALSE)))</f>
        <v>0</v>
      </c>
      <c r="AE99" s="176" t="str">
        <f>IF(AD99="","",IF(AD99=0,"",IF(LandUse!$N92=2,"",IF(AD99&gt;=$E$5,AC99,""))))</f>
        <v/>
      </c>
      <c r="AF99" s="174">
        <v>91</v>
      </c>
      <c r="AG99" s="177" t="str">
        <f>+CPPE!A91</f>
        <v>500 - Obstruction Removal</v>
      </c>
      <c r="AH99" s="175">
        <f>IF(AG$9="","",IF(AG99=0,0,HLOOKUP(AG$9,CPPE!$A$1:$CY$175,AF99,FALSE)))</f>
        <v>0</v>
      </c>
      <c r="AI99" s="176" t="str">
        <f>IF(AH99="","",IF(AH99=0,"",IF(LandUse!$N92=2,"",IF(AH99&gt;=$E$5,AG99,""))))</f>
        <v/>
      </c>
      <c r="AJ99" s="174">
        <v>91</v>
      </c>
      <c r="AK99" s="177" t="str">
        <f>+CPPE!A91</f>
        <v>500 - Obstruction Removal</v>
      </c>
      <c r="AL99" s="175">
        <f>IF(AK$9="","",IF(AK99=0,0,HLOOKUP(AK$9,CPPE!$A$1:$CY$175,AJ99,FALSE)))</f>
        <v>-1</v>
      </c>
      <c r="AM99" s="176" t="str">
        <f>IF(AL99="","",IF(AL99=0,"",IF(LandUse!$N92=2,"",IF(AL99&gt;=$E$5,AK99,""))))</f>
        <v/>
      </c>
      <c r="AN99" s="174">
        <v>91</v>
      </c>
      <c r="AO99" s="177" t="str">
        <f>+CPPE!A91</f>
        <v>500 - Obstruction Removal</v>
      </c>
      <c r="AP99" s="175">
        <f>IF(AO$9="","",IF(AO99=0,0,HLOOKUP(AO$9,CPPE!$A$1:$CY$175,AN99,FALSE)))</f>
        <v>1</v>
      </c>
      <c r="AQ99" s="176" t="str">
        <f>IF(AP99="","",IF(AP99=0,"",IF(LandUse!$N92=2,"",IF(AP99&gt;=$E$5,AO99,""))))</f>
        <v/>
      </c>
      <c r="AR99" s="174">
        <v>91</v>
      </c>
      <c r="AS99" s="177" t="str">
        <f>+CPPE!A91</f>
        <v>500 - Obstruction Removal</v>
      </c>
      <c r="AT99" s="175">
        <f>IF(AS$9="","",IF(AS99=0,0,HLOOKUP(AS$9,CPPE!$A$1:$CY$175,AR99,FALSE)))</f>
        <v>0</v>
      </c>
      <c r="AU99" s="176" t="str">
        <f>IF(AT99="","",IF(AT99=0,"",IF(LandUse!$N92=2,"",IF(AT99&gt;=$E$5,AS99,""))))</f>
        <v/>
      </c>
      <c r="AV99" s="174">
        <v>91</v>
      </c>
      <c r="AW99" s="177" t="str">
        <f>+CPPE!A91</f>
        <v>500 - Obstruction Removal</v>
      </c>
      <c r="AX99" s="175">
        <f>IF(AW$9="","",IF(AW99=0,0,HLOOKUP(AW$9,CPPE!$A$1:$CY$175,AV99,FALSE)))</f>
        <v>0</v>
      </c>
      <c r="AY99" s="176" t="str">
        <f>IF(AX99="","",IF(AX99=0,"",IF(LandUse!$N92=2,"",IF(AX99&gt;=$E$5,AW99,""))))</f>
        <v/>
      </c>
      <c r="AZ99" s="174">
        <v>91</v>
      </c>
      <c r="BA99" s="177" t="str">
        <f>+CPPE!A91</f>
        <v>500 - Obstruction Removal</v>
      </c>
      <c r="BB99" s="175">
        <f>IF(BA$9="","",IF(BA99=0,0,HLOOKUP(BA$9,CPPE!$A$1:$CY$175,AZ99,FALSE)))</f>
        <v>2</v>
      </c>
      <c r="BC99" s="176" t="str">
        <f>IF(BB99="","",IF(BB99=0,"",IF(LandUse!$N92=2,"",IF(BB99&gt;=$E$5,BA99,""))))</f>
        <v/>
      </c>
      <c r="BD99" s="174">
        <v>91</v>
      </c>
      <c r="BE99" s="177" t="str">
        <f>+CPPE!A91</f>
        <v>500 - Obstruction Removal</v>
      </c>
      <c r="BF99" s="175">
        <f>IF(BE$9="","",IF(BE99=0,0,HLOOKUP(BE$9,CPPE!$A$1:$CY$175,BD99,FALSE)))</f>
        <v>0</v>
      </c>
      <c r="BG99" s="176" t="str">
        <f>IF(BF99="","",IF(BF99=0,"",IF(LandUse!$N92=2,"",IF(BF99&gt;=$E$5,BE99,""))))</f>
        <v/>
      </c>
      <c r="BH99" s="174">
        <v>91</v>
      </c>
      <c r="BI99" s="177" t="str">
        <f>+CPPE!A91</f>
        <v>500 - Obstruction Removal</v>
      </c>
      <c r="BJ99" s="175">
        <f>IF(BI$9="","",IF(BI99=0,0,HLOOKUP(BI$9,CPPE!$A$1:$CY$175,BH99,FALSE)))</f>
        <v>0</v>
      </c>
      <c r="BK99" s="176" t="str">
        <f>IF(BJ99="","",IF(BJ99=0,"",IF(LandUse!$N92=2,"",IF(BJ99&gt;=$E$5,BI99,""))))</f>
        <v/>
      </c>
      <c r="BM99" s="99" t="str">
        <f t="shared" si="20"/>
        <v/>
      </c>
      <c r="BN99" s="99" t="str">
        <f t="shared" si="21"/>
        <v/>
      </c>
      <c r="BO99" s="99" t="str">
        <f t="shared" si="22"/>
        <v/>
      </c>
      <c r="BP99" s="99" t="str">
        <f t="shared" si="23"/>
        <v/>
      </c>
      <c r="BQ99" s="99" t="str">
        <f t="shared" si="24"/>
        <v/>
      </c>
      <c r="BR99" s="99" t="str">
        <f t="shared" si="25"/>
        <v/>
      </c>
      <c r="BS99" s="99" t="str">
        <f t="shared" si="26"/>
        <v/>
      </c>
      <c r="BT99" s="99" t="str">
        <f t="shared" si="27"/>
        <v/>
      </c>
      <c r="BU99" s="99" t="str">
        <f t="shared" si="28"/>
        <v/>
      </c>
      <c r="BV99" s="99" t="str">
        <f t="shared" si="29"/>
        <v/>
      </c>
      <c r="BX99"/>
    </row>
    <row r="100" spans="2:76" x14ac:dyDescent="0.2">
      <c r="B100" s="178"/>
      <c r="C100" s="179"/>
      <c r="D100" s="178"/>
      <c r="E100" s="180"/>
      <c r="F100" s="178"/>
      <c r="G100" s="181"/>
      <c r="H100" s="178"/>
      <c r="I100" s="180"/>
      <c r="J100" s="178"/>
      <c r="K100" s="180"/>
      <c r="L100" s="178"/>
      <c r="M100" s="180"/>
      <c r="N100" s="178"/>
      <c r="O100" s="180"/>
      <c r="P100" s="178"/>
      <c r="Q100" s="180"/>
      <c r="R100" s="178"/>
      <c r="S100" s="180"/>
      <c r="T100" s="178"/>
      <c r="U100" s="180"/>
      <c r="V100" s="151"/>
      <c r="W100" s="173" t="str">
        <f>+CPPE!A92</f>
        <v>511 - Forage Harvest Management</v>
      </c>
      <c r="X100" s="174">
        <v>92</v>
      </c>
      <c r="Y100" s="173" t="str">
        <f>+CPPE!A92</f>
        <v>511 - Forage Harvest Management</v>
      </c>
      <c r="Z100" s="175">
        <f>IF(Y$9="","",IF(Y100=0,0,HLOOKUP(Y$9,CPPE!$A$1:$CY$175,X100,FALSE)))</f>
        <v>1</v>
      </c>
      <c r="AA100" s="176" t="str">
        <f>IF(Z100="","",IF(Z100=0,"",IF(LandUse!$N93=2,"",IF(Z100&gt;=$E$5,Y100,""))))</f>
        <v/>
      </c>
      <c r="AB100" s="174">
        <v>92</v>
      </c>
      <c r="AC100" s="177" t="str">
        <f>+CPPE!A92</f>
        <v>511 - Forage Harvest Management</v>
      </c>
      <c r="AD100" s="175">
        <f>IF(AC$9="","",IF(AC100=0,0,HLOOKUP(AC$9,CPPE!$A$1:$CY$175,AB100,FALSE)))</f>
        <v>1</v>
      </c>
      <c r="AE100" s="176" t="str">
        <f>IF(AD100="","",IF(AD100=0,"",IF(LandUse!$N93=2,"",IF(AD100&gt;=$E$5,AC100,""))))</f>
        <v/>
      </c>
      <c r="AF100" s="174">
        <v>92</v>
      </c>
      <c r="AG100" s="177" t="str">
        <f>+CPPE!A92</f>
        <v>511 - Forage Harvest Management</v>
      </c>
      <c r="AH100" s="175">
        <f>IF(AG$9="","",IF(AG100=0,0,HLOOKUP(AG$9,CPPE!$A$1:$CY$175,AF100,FALSE)))</f>
        <v>0</v>
      </c>
      <c r="AI100" s="176" t="str">
        <f>IF(AH100="","",IF(AH100=0,"",IF(LandUse!$N93=2,"",IF(AH100&gt;=$E$5,AG100,""))))</f>
        <v/>
      </c>
      <c r="AJ100" s="174">
        <v>92</v>
      </c>
      <c r="AK100" s="177" t="str">
        <f>+CPPE!A92</f>
        <v>511 - Forage Harvest Management</v>
      </c>
      <c r="AL100" s="175">
        <f>IF(AK$9="","",IF(AK100=0,0,HLOOKUP(AK$9,CPPE!$A$1:$CY$175,AJ100,FALSE)))</f>
        <v>3</v>
      </c>
      <c r="AM100" s="176" t="str">
        <f>IF(AL100="","",IF(AL100=0,"",IF(LandUse!$N93=2,"",IF(AL100&gt;=$E$5,AK100,""))))</f>
        <v/>
      </c>
      <c r="AN100" s="174">
        <v>92</v>
      </c>
      <c r="AO100" s="177" t="str">
        <f>+CPPE!A92</f>
        <v>511 - Forage Harvest Management</v>
      </c>
      <c r="AP100" s="175">
        <f>IF(AO$9="","",IF(AO100=0,0,HLOOKUP(AO$9,CPPE!$A$1:$CY$175,AN100,FALSE)))</f>
        <v>3</v>
      </c>
      <c r="AQ100" s="176" t="str">
        <f>IF(AP100="","",IF(AP100=0,"",IF(LandUse!$N93=2,"",IF(AP100&gt;=$E$5,AO100,""))))</f>
        <v/>
      </c>
      <c r="AR100" s="174">
        <v>92</v>
      </c>
      <c r="AS100" s="177" t="str">
        <f>+CPPE!A92</f>
        <v>511 - Forage Harvest Management</v>
      </c>
      <c r="AT100" s="175">
        <f>IF(AS$9="","",IF(AS100=0,0,HLOOKUP(AS$9,CPPE!$A$1:$CY$175,AR100,FALSE)))</f>
        <v>3</v>
      </c>
      <c r="AU100" s="176" t="str">
        <f>IF(AT100="","",IF(AT100=0,"",IF(LandUse!$N93=2,"",IF(AT100&gt;=$E$5,AS100,""))))</f>
        <v/>
      </c>
      <c r="AV100" s="174">
        <v>92</v>
      </c>
      <c r="AW100" s="177" t="str">
        <f>+CPPE!A92</f>
        <v>511 - Forage Harvest Management</v>
      </c>
      <c r="AX100" s="175">
        <f>IF(AW$9="","",IF(AW100=0,0,HLOOKUP(AW$9,CPPE!$A$1:$CY$175,AV100,FALSE)))</f>
        <v>1</v>
      </c>
      <c r="AY100" s="176" t="str">
        <f>IF(AX100="","",IF(AX100=0,"",IF(LandUse!$N93=2,"",IF(AX100&gt;=$E$5,AW100,""))))</f>
        <v/>
      </c>
      <c r="AZ100" s="174">
        <v>92</v>
      </c>
      <c r="BA100" s="177" t="str">
        <f>+CPPE!A92</f>
        <v>511 - Forage Harvest Management</v>
      </c>
      <c r="BB100" s="175">
        <f>IF(BA$9="","",IF(BA100=0,0,HLOOKUP(BA$9,CPPE!$A$1:$CY$175,AZ100,FALSE)))</f>
        <v>0</v>
      </c>
      <c r="BC100" s="176" t="str">
        <f>IF(BB100="","",IF(BB100=0,"",IF(LandUse!$N93=2,"",IF(BB100&gt;=$E$5,BA100,""))))</f>
        <v/>
      </c>
      <c r="BD100" s="174">
        <v>92</v>
      </c>
      <c r="BE100" s="177" t="str">
        <f>+CPPE!A92</f>
        <v>511 - Forage Harvest Management</v>
      </c>
      <c r="BF100" s="175">
        <f>IF(BE$9="","",IF(BE100=0,0,HLOOKUP(BE$9,CPPE!$A$1:$CY$175,BD100,FALSE)))</f>
        <v>1</v>
      </c>
      <c r="BG100" s="176" t="str">
        <f>IF(BF100="","",IF(BF100=0,"",IF(LandUse!$N93=2,"",IF(BF100&gt;=$E$5,BE100,""))))</f>
        <v/>
      </c>
      <c r="BH100" s="174">
        <v>92</v>
      </c>
      <c r="BI100" s="177" t="str">
        <f>+CPPE!A92</f>
        <v>511 - Forage Harvest Management</v>
      </c>
      <c r="BJ100" s="175">
        <f>IF(BI$9="","",IF(BI100=0,0,HLOOKUP(BI$9,CPPE!$A$1:$CY$175,BH100,FALSE)))</f>
        <v>4</v>
      </c>
      <c r="BK100" s="176" t="str">
        <f>IF(BJ100="","",IF(BJ100=0,"",IF(LandUse!$N93=2,"",IF(BJ100&gt;=$E$5,BI100,""))))</f>
        <v/>
      </c>
      <c r="BM100" s="99" t="str">
        <f t="shared" si="20"/>
        <v/>
      </c>
      <c r="BN100" s="99" t="str">
        <f t="shared" si="21"/>
        <v/>
      </c>
      <c r="BO100" s="99" t="str">
        <f t="shared" si="22"/>
        <v/>
      </c>
      <c r="BP100" s="99" t="str">
        <f t="shared" si="23"/>
        <v/>
      </c>
      <c r="BQ100" s="99" t="str">
        <f t="shared" si="24"/>
        <v/>
      </c>
      <c r="BR100" s="99" t="str">
        <f t="shared" si="25"/>
        <v/>
      </c>
      <c r="BS100" s="99" t="str">
        <f t="shared" si="26"/>
        <v/>
      </c>
      <c r="BT100" s="99" t="str">
        <f t="shared" si="27"/>
        <v/>
      </c>
      <c r="BU100" s="99" t="str">
        <f t="shared" si="28"/>
        <v/>
      </c>
      <c r="BV100" s="99" t="str">
        <f t="shared" si="29"/>
        <v/>
      </c>
      <c r="BX100"/>
    </row>
    <row r="101" spans="2:76" x14ac:dyDescent="0.2">
      <c r="B101" s="178"/>
      <c r="C101" s="179"/>
      <c r="D101" s="178"/>
      <c r="E101" s="180"/>
      <c r="F101" s="178"/>
      <c r="G101" s="181"/>
      <c r="H101" s="178"/>
      <c r="I101" s="180"/>
      <c r="J101" s="178"/>
      <c r="K101" s="180"/>
      <c r="L101" s="178"/>
      <c r="M101" s="180"/>
      <c r="N101" s="178"/>
      <c r="O101" s="180"/>
      <c r="P101" s="178"/>
      <c r="Q101" s="180"/>
      <c r="R101" s="178"/>
      <c r="S101" s="180"/>
      <c r="T101" s="178"/>
      <c r="U101" s="180"/>
      <c r="V101" s="151"/>
      <c r="W101" s="173" t="str">
        <f>+CPPE!A93</f>
        <v>512 - Pasture and Hay Planting</v>
      </c>
      <c r="X101" s="174">
        <v>93</v>
      </c>
      <c r="Y101" s="173" t="str">
        <f>+CPPE!A93</f>
        <v>512 - Pasture and Hay Planting</v>
      </c>
      <c r="Z101" s="175">
        <f>IF(Y$9="","",IF(Y101=0,0,HLOOKUP(Y$9,CPPE!$A$1:$CY$175,X101,FALSE)))</f>
        <v>4</v>
      </c>
      <c r="AA101" s="176" t="str">
        <f>IF(Z101="","",IF(Z101=0,"",IF(LandUse!$N94=2,"",IF(Z101&gt;=$E$5,Y101,""))))</f>
        <v/>
      </c>
      <c r="AB101" s="174">
        <v>93</v>
      </c>
      <c r="AC101" s="177" t="str">
        <f>+CPPE!A93</f>
        <v>512 - Pasture and Hay Planting</v>
      </c>
      <c r="AD101" s="175">
        <f>IF(AC$9="","",IF(AC101=0,0,HLOOKUP(AC$9,CPPE!$A$1:$CY$175,AB101,FALSE)))</f>
        <v>4</v>
      </c>
      <c r="AE101" s="176" t="str">
        <f>IF(AD101="","",IF(AD101=0,"",IF(LandUse!$N94=2,"",IF(AD101&gt;=$E$5,AC101,""))))</f>
        <v/>
      </c>
      <c r="AF101" s="174">
        <v>93</v>
      </c>
      <c r="AG101" s="177" t="str">
        <f>+CPPE!A93</f>
        <v>512 - Pasture and Hay Planting</v>
      </c>
      <c r="AH101" s="175">
        <f>IF(AG$9="","",IF(AG101=0,0,HLOOKUP(AG$9,CPPE!$A$1:$CY$175,AF101,FALSE)))</f>
        <v>0</v>
      </c>
      <c r="AI101" s="176" t="str">
        <f>IF(AH101="","",IF(AH101=0,"",IF(LandUse!$N94=2,"",IF(AH101&gt;=$E$5,AG101,""))))</f>
        <v/>
      </c>
      <c r="AJ101" s="174">
        <v>93</v>
      </c>
      <c r="AK101" s="177" t="str">
        <f>+CPPE!A93</f>
        <v>512 - Pasture and Hay Planting</v>
      </c>
      <c r="AL101" s="175">
        <f>IF(AK$9="","",IF(AK101=0,0,HLOOKUP(AK$9,CPPE!$A$1:$CY$175,AJ101,FALSE)))</f>
        <v>2</v>
      </c>
      <c r="AM101" s="176" t="str">
        <f>IF(AL101="","",IF(AL101=0,"",IF(LandUse!$N94=2,"",IF(AL101&gt;=$E$5,AK101,""))))</f>
        <v/>
      </c>
      <c r="AN101" s="174">
        <v>93</v>
      </c>
      <c r="AO101" s="177" t="str">
        <f>+CPPE!A93</f>
        <v>512 - Pasture and Hay Planting</v>
      </c>
      <c r="AP101" s="175">
        <f>IF(AO$9="","",IF(AO101=0,0,HLOOKUP(AO$9,CPPE!$A$1:$CY$175,AN101,FALSE)))</f>
        <v>4</v>
      </c>
      <c r="AQ101" s="176" t="str">
        <f>IF(AP101="","",IF(AP101=0,"",IF(LandUse!$N94=2,"",IF(AP101&gt;=$E$5,AO101,""))))</f>
        <v/>
      </c>
      <c r="AR101" s="174">
        <v>93</v>
      </c>
      <c r="AS101" s="177" t="str">
        <f>+CPPE!A93</f>
        <v>512 - Pasture and Hay Planting</v>
      </c>
      <c r="AT101" s="175">
        <f>IF(AS$9="","",IF(AS101=0,0,HLOOKUP(AS$9,CPPE!$A$1:$CY$175,AR101,FALSE)))</f>
        <v>4</v>
      </c>
      <c r="AU101" s="176" t="str">
        <f>IF(AT101="","",IF(AT101=0,"",IF(LandUse!$N94=2,"",IF(AT101&gt;=$E$5,AS101,""))))</f>
        <v/>
      </c>
      <c r="AV101" s="174">
        <v>93</v>
      </c>
      <c r="AW101" s="177" t="str">
        <f>+CPPE!A93</f>
        <v>512 - Pasture and Hay Planting</v>
      </c>
      <c r="AX101" s="175">
        <f>IF(AW$9="","",IF(AW101=0,0,HLOOKUP(AW$9,CPPE!$A$1:$CY$175,AV101,FALSE)))</f>
        <v>4</v>
      </c>
      <c r="AY101" s="176" t="str">
        <f>IF(AX101="","",IF(AX101=0,"",IF(LandUse!$N94=2,"",IF(AX101&gt;=$E$5,AW101,""))))</f>
        <v/>
      </c>
      <c r="AZ101" s="174">
        <v>93</v>
      </c>
      <c r="BA101" s="177" t="str">
        <f>+CPPE!A93</f>
        <v>512 - Pasture and Hay Planting</v>
      </c>
      <c r="BB101" s="175">
        <f>IF(BA$9="","",IF(BA101=0,0,HLOOKUP(BA$9,CPPE!$A$1:$CY$175,AZ101,FALSE)))</f>
        <v>0</v>
      </c>
      <c r="BC101" s="176" t="str">
        <f>IF(BB101="","",IF(BB101=0,"",IF(LandUse!$N94=2,"",IF(BB101&gt;=$E$5,BA101,""))))</f>
        <v/>
      </c>
      <c r="BD101" s="174">
        <v>93</v>
      </c>
      <c r="BE101" s="177" t="str">
        <f>+CPPE!A93</f>
        <v>512 - Pasture and Hay Planting</v>
      </c>
      <c r="BF101" s="175">
        <f>IF(BE$9="","",IF(BE101=0,0,HLOOKUP(BE$9,CPPE!$A$1:$CY$175,BD101,FALSE)))</f>
        <v>1</v>
      </c>
      <c r="BG101" s="176" t="str">
        <f>IF(BF101="","",IF(BF101=0,"",IF(LandUse!$N94=2,"",IF(BF101&gt;=$E$5,BE101,""))))</f>
        <v/>
      </c>
      <c r="BH101" s="174">
        <v>93</v>
      </c>
      <c r="BI101" s="177" t="str">
        <f>+CPPE!A93</f>
        <v>512 - Pasture and Hay Planting</v>
      </c>
      <c r="BJ101" s="175">
        <f>IF(BI$9="","",IF(BI101=0,0,HLOOKUP(BI$9,CPPE!$A$1:$CY$175,BH101,FALSE)))</f>
        <v>4</v>
      </c>
      <c r="BK101" s="176" t="str">
        <f>IF(BJ101="","",IF(BJ101=0,"",IF(LandUse!$N94=2,"",IF(BJ101&gt;=$E$5,BI101,""))))</f>
        <v/>
      </c>
      <c r="BM101" s="99" t="str">
        <f t="shared" si="20"/>
        <v/>
      </c>
      <c r="BN101" s="99" t="str">
        <f t="shared" si="21"/>
        <v/>
      </c>
      <c r="BO101" s="99" t="str">
        <f t="shared" si="22"/>
        <v/>
      </c>
      <c r="BP101" s="99" t="str">
        <f t="shared" si="23"/>
        <v/>
      </c>
      <c r="BQ101" s="99" t="str">
        <f t="shared" si="24"/>
        <v/>
      </c>
      <c r="BR101" s="99" t="str">
        <f t="shared" si="25"/>
        <v/>
      </c>
      <c r="BS101" s="99" t="str">
        <f t="shared" si="26"/>
        <v/>
      </c>
      <c r="BT101" s="99" t="str">
        <f t="shared" si="27"/>
        <v/>
      </c>
      <c r="BU101" s="99" t="str">
        <f t="shared" si="28"/>
        <v/>
      </c>
      <c r="BV101" s="99" t="str">
        <f t="shared" si="29"/>
        <v/>
      </c>
      <c r="BX101"/>
    </row>
    <row r="102" spans="2:76" x14ac:dyDescent="0.2">
      <c r="B102" s="178"/>
      <c r="C102" s="179"/>
      <c r="D102" s="178"/>
      <c r="E102" s="180"/>
      <c r="F102" s="178"/>
      <c r="G102" s="181"/>
      <c r="H102" s="178"/>
      <c r="I102" s="180"/>
      <c r="J102" s="178"/>
      <c r="K102" s="180"/>
      <c r="L102" s="178"/>
      <c r="M102" s="180"/>
      <c r="N102" s="178"/>
      <c r="O102" s="180"/>
      <c r="P102" s="178"/>
      <c r="Q102" s="180"/>
      <c r="R102" s="178"/>
      <c r="S102" s="180"/>
      <c r="T102" s="178"/>
      <c r="U102" s="180"/>
      <c r="V102" s="151"/>
      <c r="W102" s="173" t="str">
        <f>+CPPE!A94</f>
        <v>516 - Livestock Pipeline</v>
      </c>
      <c r="X102" s="174">
        <v>94</v>
      </c>
      <c r="Y102" s="173" t="str">
        <f>+CPPE!A94</f>
        <v>516 - Livestock Pipeline</v>
      </c>
      <c r="Z102" s="175">
        <f>IF(Y$9="","",IF(Y102=0,0,HLOOKUP(Y$9,CPPE!$A$1:$CY$175,X102,FALSE)))</f>
        <v>0</v>
      </c>
      <c r="AA102" s="176" t="str">
        <f>IF(Z102="","",IF(Z102=0,"",IF(LandUse!$N95=2,"",IF(Z102&gt;=$E$5,Y102,""))))</f>
        <v/>
      </c>
      <c r="AB102" s="174">
        <v>94</v>
      </c>
      <c r="AC102" s="177" t="str">
        <f>+CPPE!A94</f>
        <v>516 - Livestock Pipeline</v>
      </c>
      <c r="AD102" s="175">
        <f>IF(AC$9="","",IF(AC102=0,0,HLOOKUP(AC$9,CPPE!$A$1:$CY$175,AB102,FALSE)))</f>
        <v>0</v>
      </c>
      <c r="AE102" s="176" t="str">
        <f>IF(AD102="","",IF(AD102=0,"",IF(LandUse!$N95=2,"",IF(AD102&gt;=$E$5,AC102,""))))</f>
        <v/>
      </c>
      <c r="AF102" s="174">
        <v>94</v>
      </c>
      <c r="AG102" s="177" t="str">
        <f>+CPPE!A94</f>
        <v>516 - Livestock Pipeline</v>
      </c>
      <c r="AH102" s="175">
        <f>IF(AG$9="","",IF(AG102=0,0,HLOOKUP(AG$9,CPPE!$A$1:$CY$175,AF102,FALSE)))</f>
        <v>0</v>
      </c>
      <c r="AI102" s="176" t="str">
        <f>IF(AH102="","",IF(AH102=0,"",IF(LandUse!$N95=2,"",IF(AH102&gt;=$E$5,AG102,""))))</f>
        <v/>
      </c>
      <c r="AJ102" s="174">
        <v>94</v>
      </c>
      <c r="AK102" s="177" t="str">
        <f>+CPPE!A94</f>
        <v>516 - Livestock Pipeline</v>
      </c>
      <c r="AL102" s="175">
        <f>IF(AK$9="","",IF(AK102=0,0,HLOOKUP(AK$9,CPPE!$A$1:$CY$175,AJ102,FALSE)))</f>
        <v>0</v>
      </c>
      <c r="AM102" s="176" t="str">
        <f>IF(AL102="","",IF(AL102=0,"",IF(LandUse!$N95=2,"",IF(AL102&gt;=$E$5,AK102,""))))</f>
        <v/>
      </c>
      <c r="AN102" s="174">
        <v>94</v>
      </c>
      <c r="AO102" s="177" t="str">
        <f>+CPPE!A94</f>
        <v>516 - Livestock Pipeline</v>
      </c>
      <c r="AP102" s="175">
        <f>IF(AO$9="","",IF(AO102=0,0,HLOOKUP(AO$9,CPPE!$A$1:$CY$175,AN102,FALSE)))</f>
        <v>0</v>
      </c>
      <c r="AQ102" s="176" t="str">
        <f>IF(AP102="","",IF(AP102=0,"",IF(LandUse!$N95=2,"",IF(AP102&gt;=$E$5,AO102,""))))</f>
        <v/>
      </c>
      <c r="AR102" s="174">
        <v>94</v>
      </c>
      <c r="AS102" s="177" t="str">
        <f>+CPPE!A94</f>
        <v>516 - Livestock Pipeline</v>
      </c>
      <c r="AT102" s="175">
        <f>IF(AS$9="","",IF(AS102=0,0,HLOOKUP(AS$9,CPPE!$A$1:$CY$175,AR102,FALSE)))</f>
        <v>0</v>
      </c>
      <c r="AU102" s="176" t="str">
        <f>IF(AT102="","",IF(AT102=0,"",IF(LandUse!$N95=2,"",IF(AT102&gt;=$E$5,AS102,""))))</f>
        <v/>
      </c>
      <c r="AV102" s="174">
        <v>94</v>
      </c>
      <c r="AW102" s="177" t="str">
        <f>+CPPE!A94</f>
        <v>516 - Livestock Pipeline</v>
      </c>
      <c r="AX102" s="175">
        <f>IF(AW$9="","",IF(AW102=0,0,HLOOKUP(AW$9,CPPE!$A$1:$CY$175,AV102,FALSE)))</f>
        <v>0</v>
      </c>
      <c r="AY102" s="176" t="str">
        <f>IF(AX102="","",IF(AX102=0,"",IF(LandUse!$N95=2,"",IF(AX102&gt;=$E$5,AW102,""))))</f>
        <v/>
      </c>
      <c r="AZ102" s="174">
        <v>94</v>
      </c>
      <c r="BA102" s="177" t="str">
        <f>+CPPE!A94</f>
        <v>516 - Livestock Pipeline</v>
      </c>
      <c r="BB102" s="175">
        <f>IF(BA$9="","",IF(BA102=0,0,HLOOKUP(BA$9,CPPE!$A$1:$CY$175,AZ102,FALSE)))</f>
        <v>0</v>
      </c>
      <c r="BC102" s="176" t="str">
        <f>IF(BB102="","",IF(BB102=0,"",IF(LandUse!$N95=2,"",IF(BB102&gt;=$E$5,BA102,""))))</f>
        <v/>
      </c>
      <c r="BD102" s="174">
        <v>94</v>
      </c>
      <c r="BE102" s="177" t="str">
        <f>+CPPE!A94</f>
        <v>516 - Livestock Pipeline</v>
      </c>
      <c r="BF102" s="175">
        <f>IF(BE$9="","",IF(BE102=0,0,HLOOKUP(BE$9,CPPE!$A$1:$CY$175,BD102,FALSE)))</f>
        <v>0</v>
      </c>
      <c r="BG102" s="176" t="str">
        <f>IF(BF102="","",IF(BF102=0,"",IF(LandUse!$N95=2,"",IF(BF102&gt;=$E$5,BE102,""))))</f>
        <v/>
      </c>
      <c r="BH102" s="174">
        <v>94</v>
      </c>
      <c r="BI102" s="177" t="str">
        <f>+CPPE!A94</f>
        <v>516 - Livestock Pipeline</v>
      </c>
      <c r="BJ102" s="175">
        <f>IF(BI$9="","",IF(BI102=0,0,HLOOKUP(BI$9,CPPE!$A$1:$CY$175,BH102,FALSE)))</f>
        <v>2</v>
      </c>
      <c r="BK102" s="176" t="str">
        <f>IF(BJ102="","",IF(BJ102=0,"",IF(LandUse!$N95=2,"",IF(BJ102&gt;=$E$5,BI102,""))))</f>
        <v/>
      </c>
      <c r="BM102" s="99" t="str">
        <f t="shared" si="20"/>
        <v/>
      </c>
      <c r="BN102" s="99" t="str">
        <f t="shared" si="21"/>
        <v/>
      </c>
      <c r="BO102" s="99" t="str">
        <f t="shared" si="22"/>
        <v/>
      </c>
      <c r="BP102" s="99" t="str">
        <f t="shared" si="23"/>
        <v/>
      </c>
      <c r="BQ102" s="99" t="str">
        <f t="shared" si="24"/>
        <v/>
      </c>
      <c r="BR102" s="99" t="str">
        <f t="shared" si="25"/>
        <v/>
      </c>
      <c r="BS102" s="99" t="str">
        <f t="shared" si="26"/>
        <v/>
      </c>
      <c r="BT102" s="99" t="str">
        <f t="shared" si="27"/>
        <v/>
      </c>
      <c r="BU102" s="99" t="str">
        <f t="shared" si="28"/>
        <v/>
      </c>
      <c r="BV102" s="99" t="str">
        <f t="shared" si="29"/>
        <v/>
      </c>
      <c r="BX102"/>
    </row>
    <row r="103" spans="2:76" x14ac:dyDescent="0.2">
      <c r="B103" s="178"/>
      <c r="C103" s="179"/>
      <c r="D103" s="178"/>
      <c r="E103" s="180"/>
      <c r="F103" s="178"/>
      <c r="G103" s="181"/>
      <c r="H103" s="178"/>
      <c r="I103" s="180"/>
      <c r="J103" s="178"/>
      <c r="K103" s="180"/>
      <c r="L103" s="178"/>
      <c r="M103" s="180"/>
      <c r="N103" s="178"/>
      <c r="O103" s="180"/>
      <c r="P103" s="178"/>
      <c r="Q103" s="180"/>
      <c r="R103" s="178"/>
      <c r="S103" s="180"/>
      <c r="T103" s="178"/>
      <c r="U103" s="180"/>
      <c r="V103" s="151"/>
      <c r="W103" s="173" t="str">
        <f>+CPPE!A95</f>
        <v>520 - Pond Sealing or Lining, Compacted Soil Treatment</v>
      </c>
      <c r="X103" s="174">
        <v>95</v>
      </c>
      <c r="Y103" s="173" t="str">
        <f>+CPPE!A95</f>
        <v>520 - Pond Sealing or Lining, Compacted Soil Treatment</v>
      </c>
      <c r="Z103" s="175">
        <f>IF(Y$9="","",IF(Y103=0,0,HLOOKUP(Y$9,CPPE!$A$1:$CY$175,X103,FALSE)))</f>
        <v>0</v>
      </c>
      <c r="AA103" s="176" t="str">
        <f>IF(Z103="","",IF(Z103=0,"",IF(LandUse!$N96=2,"",IF(Z103&gt;=$E$5,Y103,""))))</f>
        <v/>
      </c>
      <c r="AB103" s="174">
        <v>95</v>
      </c>
      <c r="AC103" s="177" t="str">
        <f>+CPPE!A95</f>
        <v>520 - Pond Sealing or Lining, Compacted Soil Treatment</v>
      </c>
      <c r="AD103" s="175">
        <f>IF(AC$9="","",IF(AC103=0,0,HLOOKUP(AC$9,CPPE!$A$1:$CY$175,AB103,FALSE)))</f>
        <v>0</v>
      </c>
      <c r="AE103" s="176" t="str">
        <f>IF(AD103="","",IF(AD103=0,"",IF(LandUse!$N96=2,"",IF(AD103&gt;=$E$5,AC103,""))))</f>
        <v/>
      </c>
      <c r="AF103" s="174">
        <v>95</v>
      </c>
      <c r="AG103" s="177" t="str">
        <f>+CPPE!A95</f>
        <v>520 - Pond Sealing or Lining, Compacted Soil Treatment</v>
      </c>
      <c r="AH103" s="175">
        <f>IF(AG$9="","",IF(AG103=0,0,HLOOKUP(AG$9,CPPE!$A$1:$CY$175,AF103,FALSE)))</f>
        <v>0</v>
      </c>
      <c r="AI103" s="176" t="str">
        <f>IF(AH103="","",IF(AH103=0,"",IF(LandUse!$N96=2,"",IF(AH103&gt;=$E$5,AG103,""))))</f>
        <v/>
      </c>
      <c r="AJ103" s="174">
        <v>95</v>
      </c>
      <c r="AK103" s="177" t="str">
        <f>+CPPE!A95</f>
        <v>520 - Pond Sealing or Lining, Compacted Soil Treatment</v>
      </c>
      <c r="AL103" s="175">
        <f>IF(AK$9="","",IF(AK103=0,0,HLOOKUP(AK$9,CPPE!$A$1:$CY$175,AJ103,FALSE)))</f>
        <v>0</v>
      </c>
      <c r="AM103" s="176" t="str">
        <f>IF(AL103="","",IF(AL103=0,"",IF(LandUse!$N96=2,"",IF(AL103&gt;=$E$5,AK103,""))))</f>
        <v/>
      </c>
      <c r="AN103" s="174">
        <v>95</v>
      </c>
      <c r="AO103" s="177" t="str">
        <f>+CPPE!A95</f>
        <v>520 - Pond Sealing or Lining, Compacted Soil Treatment</v>
      </c>
      <c r="AP103" s="175">
        <f>IF(AO$9="","",IF(AO103=0,0,HLOOKUP(AO$9,CPPE!$A$1:$CY$175,AN103,FALSE)))</f>
        <v>0</v>
      </c>
      <c r="AQ103" s="176" t="str">
        <f>IF(AP103="","",IF(AP103=0,"",IF(LandUse!$N96=2,"",IF(AP103&gt;=$E$5,AO103,""))))</f>
        <v/>
      </c>
      <c r="AR103" s="174">
        <v>95</v>
      </c>
      <c r="AS103" s="177" t="str">
        <f>+CPPE!A95</f>
        <v>520 - Pond Sealing or Lining, Compacted Soil Treatment</v>
      </c>
      <c r="AT103" s="175">
        <f>IF(AS$9="","",IF(AS103=0,0,HLOOKUP(AS$9,CPPE!$A$1:$CY$175,AR103,FALSE)))</f>
        <v>0</v>
      </c>
      <c r="AU103" s="176" t="str">
        <f>IF(AT103="","",IF(AT103=0,"",IF(LandUse!$N96=2,"",IF(AT103&gt;=$E$5,AS103,""))))</f>
        <v/>
      </c>
      <c r="AV103" s="174">
        <v>95</v>
      </c>
      <c r="AW103" s="177" t="str">
        <f>+CPPE!A95</f>
        <v>520 - Pond Sealing or Lining, Compacted Soil Treatment</v>
      </c>
      <c r="AX103" s="175">
        <f>IF(AW$9="","",IF(AW103=0,0,HLOOKUP(AW$9,CPPE!$A$1:$CY$175,AV103,FALSE)))</f>
        <v>0</v>
      </c>
      <c r="AY103" s="176" t="str">
        <f>IF(AX103="","",IF(AX103=0,"",IF(LandUse!$N96=2,"",IF(AX103&gt;=$E$5,AW103,""))))</f>
        <v/>
      </c>
      <c r="AZ103" s="174">
        <v>95</v>
      </c>
      <c r="BA103" s="177" t="str">
        <f>+CPPE!A95</f>
        <v>520 - Pond Sealing or Lining, Compacted Soil Treatment</v>
      </c>
      <c r="BB103" s="175">
        <f>IF(BA$9="","",IF(BA103=0,0,HLOOKUP(BA$9,CPPE!$A$1:$CY$175,AZ103,FALSE)))</f>
        <v>0</v>
      </c>
      <c r="BC103" s="176" t="str">
        <f>IF(BB103="","",IF(BB103=0,"",IF(LandUse!$N96=2,"",IF(BB103&gt;=$E$5,BA103,""))))</f>
        <v/>
      </c>
      <c r="BD103" s="174">
        <v>95</v>
      </c>
      <c r="BE103" s="177" t="str">
        <f>+CPPE!A95</f>
        <v>520 - Pond Sealing or Lining, Compacted Soil Treatment</v>
      </c>
      <c r="BF103" s="175">
        <f>IF(BE$9="","",IF(BE103=0,0,HLOOKUP(BE$9,CPPE!$A$1:$CY$175,BD103,FALSE)))</f>
        <v>2</v>
      </c>
      <c r="BG103" s="176" t="str">
        <f>IF(BF103="","",IF(BF103=0,"",IF(LandUse!$N96=2,"",IF(BF103&gt;=$E$5,BE103,""))))</f>
        <v/>
      </c>
      <c r="BH103" s="174">
        <v>95</v>
      </c>
      <c r="BI103" s="177" t="str">
        <f>+CPPE!A95</f>
        <v>520 - Pond Sealing or Lining, Compacted Soil Treatment</v>
      </c>
      <c r="BJ103" s="175">
        <f>IF(BI$9="","",IF(BI103=0,0,HLOOKUP(BI$9,CPPE!$A$1:$CY$175,BH103,FALSE)))</f>
        <v>1</v>
      </c>
      <c r="BK103" s="176" t="str">
        <f>IF(BJ103="","",IF(BJ103=0,"",IF(LandUse!$N96=2,"",IF(BJ103&gt;=$E$5,BI103,""))))</f>
        <v/>
      </c>
      <c r="BM103" s="99" t="str">
        <f t="shared" si="20"/>
        <v/>
      </c>
      <c r="BN103" s="99" t="str">
        <f t="shared" si="21"/>
        <v/>
      </c>
      <c r="BO103" s="99" t="str">
        <f t="shared" si="22"/>
        <v/>
      </c>
      <c r="BP103" s="99" t="str">
        <f t="shared" si="23"/>
        <v/>
      </c>
      <c r="BQ103" s="99" t="str">
        <f t="shared" si="24"/>
        <v/>
      </c>
      <c r="BR103" s="99" t="str">
        <f t="shared" si="25"/>
        <v/>
      </c>
      <c r="BS103" s="99" t="str">
        <f t="shared" si="26"/>
        <v/>
      </c>
      <c r="BT103" s="99" t="str">
        <f t="shared" si="27"/>
        <v/>
      </c>
      <c r="BU103" s="99" t="str">
        <f t="shared" si="28"/>
        <v/>
      </c>
      <c r="BV103" s="99" t="str">
        <f t="shared" si="29"/>
        <v/>
      </c>
      <c r="BX103"/>
    </row>
    <row r="104" spans="2:76" x14ac:dyDescent="0.2">
      <c r="B104" s="178"/>
      <c r="C104" s="179"/>
      <c r="D104" s="178"/>
      <c r="E104" s="180"/>
      <c r="F104" s="178"/>
      <c r="G104" s="181"/>
      <c r="H104" s="178"/>
      <c r="I104" s="180"/>
      <c r="J104" s="178"/>
      <c r="K104" s="180"/>
      <c r="L104" s="178"/>
      <c r="M104" s="180"/>
      <c r="N104" s="178"/>
      <c r="O104" s="180"/>
      <c r="P104" s="178"/>
      <c r="Q104" s="180"/>
      <c r="R104" s="178"/>
      <c r="S104" s="180"/>
      <c r="T104" s="178"/>
      <c r="U104" s="180"/>
      <c r="V104" s="151"/>
      <c r="W104" s="173" t="str">
        <f>+CPPE!A96</f>
        <v xml:space="preserve">521 - Pond Sealing or Lining - Geomembrane or Geosynthetic Clay Liner    </v>
      </c>
      <c r="X104" s="174">
        <v>96</v>
      </c>
      <c r="Y104" s="173" t="str">
        <f>+CPPE!A96</f>
        <v xml:space="preserve">521 - Pond Sealing or Lining - Geomembrane or Geosynthetic Clay Liner    </v>
      </c>
      <c r="Z104" s="175">
        <f>IF(Y$9="","",IF(Y104=0,0,HLOOKUP(Y$9,CPPE!$A$1:$CY$175,X104,FALSE)))</f>
        <v>0</v>
      </c>
      <c r="AA104" s="176" t="str">
        <f>IF(Z104="","",IF(Z104=0,"",IF(LandUse!$N97=2,"",IF(Z104&gt;=$E$5,Y104,""))))</f>
        <v/>
      </c>
      <c r="AB104" s="174">
        <v>96</v>
      </c>
      <c r="AC104" s="177" t="str">
        <f>+CPPE!A96</f>
        <v xml:space="preserve">521 - Pond Sealing or Lining - Geomembrane or Geosynthetic Clay Liner    </v>
      </c>
      <c r="AD104" s="175">
        <f>IF(AC$9="","",IF(AC104=0,0,HLOOKUP(AC$9,CPPE!$A$1:$CY$175,AB104,FALSE)))</f>
        <v>0</v>
      </c>
      <c r="AE104" s="176" t="str">
        <f>IF(AD104="","",IF(AD104=0,"",IF(LandUse!$N97=2,"",IF(AD104&gt;=$E$5,AC104,""))))</f>
        <v/>
      </c>
      <c r="AF104" s="174">
        <v>96</v>
      </c>
      <c r="AG104" s="177" t="str">
        <f>+CPPE!A96</f>
        <v xml:space="preserve">521 - Pond Sealing or Lining - Geomembrane or Geosynthetic Clay Liner    </v>
      </c>
      <c r="AH104" s="175">
        <f>IF(AG$9="","",IF(AG104=0,0,HLOOKUP(AG$9,CPPE!$A$1:$CY$175,AF104,FALSE)))</f>
        <v>0</v>
      </c>
      <c r="AI104" s="176" t="str">
        <f>IF(AH104="","",IF(AH104=0,"",IF(LandUse!$N97=2,"",IF(AH104&gt;=$E$5,AG104,""))))</f>
        <v/>
      </c>
      <c r="AJ104" s="174">
        <v>96</v>
      </c>
      <c r="AK104" s="177" t="str">
        <f>+CPPE!A96</f>
        <v xml:space="preserve">521 - Pond Sealing or Lining - Geomembrane or Geosynthetic Clay Liner    </v>
      </c>
      <c r="AL104" s="175">
        <f>IF(AK$9="","",IF(AK104=0,0,HLOOKUP(AK$9,CPPE!$A$1:$CY$175,AJ104,FALSE)))</f>
        <v>0</v>
      </c>
      <c r="AM104" s="176" t="str">
        <f>IF(AL104="","",IF(AL104=0,"",IF(LandUse!$N97=2,"",IF(AL104&gt;=$E$5,AK104,""))))</f>
        <v/>
      </c>
      <c r="AN104" s="174">
        <v>96</v>
      </c>
      <c r="AO104" s="177" t="str">
        <f>+CPPE!A96</f>
        <v xml:space="preserve">521 - Pond Sealing or Lining - Geomembrane or Geosynthetic Clay Liner    </v>
      </c>
      <c r="AP104" s="175">
        <f>IF(AO$9="","",IF(AO104=0,0,HLOOKUP(AO$9,CPPE!$A$1:$CY$175,AN104,FALSE)))</f>
        <v>0</v>
      </c>
      <c r="AQ104" s="176" t="str">
        <f>IF(AP104="","",IF(AP104=0,"",IF(LandUse!$N97=2,"",IF(AP104&gt;=$E$5,AO104,""))))</f>
        <v/>
      </c>
      <c r="AR104" s="174">
        <v>96</v>
      </c>
      <c r="AS104" s="177" t="str">
        <f>+CPPE!A96</f>
        <v xml:space="preserve">521 - Pond Sealing or Lining - Geomembrane or Geosynthetic Clay Liner    </v>
      </c>
      <c r="AT104" s="175">
        <f>IF(AS$9="","",IF(AS104=0,0,HLOOKUP(AS$9,CPPE!$A$1:$CY$175,AR104,FALSE)))</f>
        <v>0</v>
      </c>
      <c r="AU104" s="176" t="str">
        <f>IF(AT104="","",IF(AT104=0,"",IF(LandUse!$N97=2,"",IF(AT104&gt;=$E$5,AS104,""))))</f>
        <v/>
      </c>
      <c r="AV104" s="174">
        <v>96</v>
      </c>
      <c r="AW104" s="177" t="str">
        <f>+CPPE!A96</f>
        <v xml:space="preserve">521 - Pond Sealing or Lining - Geomembrane or Geosynthetic Clay Liner    </v>
      </c>
      <c r="AX104" s="175">
        <f>IF(AW$9="","",IF(AW104=0,0,HLOOKUP(AW$9,CPPE!$A$1:$CY$175,AV104,FALSE)))</f>
        <v>0</v>
      </c>
      <c r="AY104" s="176" t="str">
        <f>IF(AX104="","",IF(AX104=0,"",IF(LandUse!$N97=2,"",IF(AX104&gt;=$E$5,AW104,""))))</f>
        <v/>
      </c>
      <c r="AZ104" s="174">
        <v>96</v>
      </c>
      <c r="BA104" s="177" t="str">
        <f>+CPPE!A96</f>
        <v xml:space="preserve">521 - Pond Sealing or Lining - Geomembrane or Geosynthetic Clay Liner    </v>
      </c>
      <c r="BB104" s="175">
        <f>IF(BA$9="","",IF(BA104=0,0,HLOOKUP(BA$9,CPPE!$A$1:$CY$175,AZ104,FALSE)))</f>
        <v>0</v>
      </c>
      <c r="BC104" s="176" t="str">
        <f>IF(BB104="","",IF(BB104=0,"",IF(LandUse!$N97=2,"",IF(BB104&gt;=$E$5,BA104,""))))</f>
        <v/>
      </c>
      <c r="BD104" s="174">
        <v>96</v>
      </c>
      <c r="BE104" s="177" t="str">
        <f>+CPPE!A96</f>
        <v xml:space="preserve">521 - Pond Sealing or Lining - Geomembrane or Geosynthetic Clay Liner    </v>
      </c>
      <c r="BF104" s="175">
        <f>IF(BE$9="","",IF(BE104=0,0,HLOOKUP(BE$9,CPPE!$A$1:$CY$175,BD104,FALSE)))</f>
        <v>2</v>
      </c>
      <c r="BG104" s="176" t="str">
        <f>IF(BF104="","",IF(BF104=0,"",IF(LandUse!$N97=2,"",IF(BF104&gt;=$E$5,BE104,""))))</f>
        <v/>
      </c>
      <c r="BH104" s="174">
        <v>96</v>
      </c>
      <c r="BI104" s="177" t="str">
        <f>+CPPE!A96</f>
        <v xml:space="preserve">521 - Pond Sealing or Lining - Geomembrane or Geosynthetic Clay Liner    </v>
      </c>
      <c r="BJ104" s="175">
        <f>IF(BI$9="","",IF(BI104=0,0,HLOOKUP(BI$9,CPPE!$A$1:$CY$175,BH104,FALSE)))</f>
        <v>1</v>
      </c>
      <c r="BK104" s="176" t="str">
        <f>IF(BJ104="","",IF(BJ104=0,"",IF(LandUse!$N97=2,"",IF(BJ104&gt;=$E$5,BI104,""))))</f>
        <v/>
      </c>
      <c r="BM104" s="99" t="str">
        <f t="shared" si="20"/>
        <v/>
      </c>
      <c r="BN104" s="99" t="str">
        <f t="shared" si="21"/>
        <v/>
      </c>
      <c r="BO104" s="99" t="str">
        <f t="shared" si="22"/>
        <v/>
      </c>
      <c r="BP104" s="99" t="str">
        <f t="shared" si="23"/>
        <v/>
      </c>
      <c r="BQ104" s="99" t="str">
        <f t="shared" si="24"/>
        <v/>
      </c>
      <c r="BR104" s="99" t="str">
        <f t="shared" si="25"/>
        <v/>
      </c>
      <c r="BS104" s="99" t="str">
        <f t="shared" si="26"/>
        <v/>
      </c>
      <c r="BT104" s="99" t="str">
        <f t="shared" si="27"/>
        <v/>
      </c>
      <c r="BU104" s="99" t="str">
        <f t="shared" si="28"/>
        <v/>
      </c>
      <c r="BV104" s="99" t="str">
        <f t="shared" si="29"/>
        <v/>
      </c>
      <c r="BX104"/>
    </row>
    <row r="105" spans="2:76" x14ac:dyDescent="0.2">
      <c r="B105" s="178"/>
      <c r="C105" s="179"/>
      <c r="D105" s="178"/>
      <c r="E105" s="180"/>
      <c r="F105" s="178"/>
      <c r="G105" s="181"/>
      <c r="H105" s="178"/>
      <c r="I105" s="180"/>
      <c r="J105" s="178"/>
      <c r="K105" s="180"/>
      <c r="L105" s="178"/>
      <c r="M105" s="180"/>
      <c r="N105" s="178"/>
      <c r="O105" s="180"/>
      <c r="P105" s="178"/>
      <c r="Q105" s="180"/>
      <c r="R105" s="178"/>
      <c r="S105" s="180"/>
      <c r="T105" s="178"/>
      <c r="U105" s="180"/>
      <c r="V105" s="151"/>
      <c r="W105" s="173" t="str">
        <f>+CPPE!A97</f>
        <v>522 - Pond Sealing or Lining, Concrete</v>
      </c>
      <c r="X105" s="174">
        <v>97</v>
      </c>
      <c r="Y105" s="173" t="str">
        <f>+CPPE!A97</f>
        <v>522 - Pond Sealing or Lining, Concrete</v>
      </c>
      <c r="Z105" s="175">
        <f>IF(Y$9="","",IF(Y105=0,0,HLOOKUP(Y$9,CPPE!$A$1:$CY$175,X105,FALSE)))</f>
        <v>0</v>
      </c>
      <c r="AA105" s="176" t="str">
        <f>IF(Z105="","",IF(Z105=0,"",IF(LandUse!$N98=2,"",IF(Z105&gt;=$E$5,Y105,""))))</f>
        <v/>
      </c>
      <c r="AB105" s="174">
        <v>97</v>
      </c>
      <c r="AC105" s="177" t="str">
        <f>+CPPE!A97</f>
        <v>522 - Pond Sealing or Lining, Concrete</v>
      </c>
      <c r="AD105" s="175">
        <f>IF(AC$9="","",IF(AC105=0,0,HLOOKUP(AC$9,CPPE!$A$1:$CY$175,AB105,FALSE)))</f>
        <v>0</v>
      </c>
      <c r="AE105" s="176" t="str">
        <f>IF(AD105="","",IF(AD105=0,"",IF(LandUse!$N98=2,"",IF(AD105&gt;=$E$5,AC105,""))))</f>
        <v/>
      </c>
      <c r="AF105" s="174">
        <v>97</v>
      </c>
      <c r="AG105" s="177" t="str">
        <f>+CPPE!A97</f>
        <v>522 - Pond Sealing or Lining, Concrete</v>
      </c>
      <c r="AH105" s="175">
        <f>IF(AG$9="","",IF(AG105=0,0,HLOOKUP(AG$9,CPPE!$A$1:$CY$175,AF105,FALSE)))</f>
        <v>0</v>
      </c>
      <c r="AI105" s="176" t="str">
        <f>IF(AH105="","",IF(AH105=0,"",IF(LandUse!$N98=2,"",IF(AH105&gt;=$E$5,AG105,""))))</f>
        <v/>
      </c>
      <c r="AJ105" s="174">
        <v>97</v>
      </c>
      <c r="AK105" s="177" t="str">
        <f>+CPPE!A97</f>
        <v>522 - Pond Sealing or Lining, Concrete</v>
      </c>
      <c r="AL105" s="175">
        <f>IF(AK$9="","",IF(AK105=0,0,HLOOKUP(AK$9,CPPE!$A$1:$CY$175,AJ105,FALSE)))</f>
        <v>0</v>
      </c>
      <c r="AM105" s="176" t="str">
        <f>IF(AL105="","",IF(AL105=0,"",IF(LandUse!$N98=2,"",IF(AL105&gt;=$E$5,AK105,""))))</f>
        <v/>
      </c>
      <c r="AN105" s="174">
        <v>97</v>
      </c>
      <c r="AO105" s="177" t="str">
        <f>+CPPE!A97</f>
        <v>522 - Pond Sealing or Lining, Concrete</v>
      </c>
      <c r="AP105" s="175">
        <f>IF(AO$9="","",IF(AO105=0,0,HLOOKUP(AO$9,CPPE!$A$1:$CY$175,AN105,FALSE)))</f>
        <v>0</v>
      </c>
      <c r="AQ105" s="176" t="str">
        <f>IF(AP105="","",IF(AP105=0,"",IF(LandUse!$N98=2,"",IF(AP105&gt;=$E$5,AO105,""))))</f>
        <v/>
      </c>
      <c r="AR105" s="174">
        <v>97</v>
      </c>
      <c r="AS105" s="177" t="str">
        <f>+CPPE!A97</f>
        <v>522 - Pond Sealing or Lining, Concrete</v>
      </c>
      <c r="AT105" s="175">
        <f>IF(AS$9="","",IF(AS105=0,0,HLOOKUP(AS$9,CPPE!$A$1:$CY$175,AR105,FALSE)))</f>
        <v>0</v>
      </c>
      <c r="AU105" s="176" t="str">
        <f>IF(AT105="","",IF(AT105=0,"",IF(LandUse!$N98=2,"",IF(AT105&gt;=$E$5,AS105,""))))</f>
        <v/>
      </c>
      <c r="AV105" s="174">
        <v>97</v>
      </c>
      <c r="AW105" s="177" t="str">
        <f>+CPPE!A97</f>
        <v>522 - Pond Sealing or Lining, Concrete</v>
      </c>
      <c r="AX105" s="175">
        <f>IF(AW$9="","",IF(AW105=0,0,HLOOKUP(AW$9,CPPE!$A$1:$CY$175,AV105,FALSE)))</f>
        <v>0</v>
      </c>
      <c r="AY105" s="176" t="str">
        <f>IF(AX105="","",IF(AX105=0,"",IF(LandUse!$N98=2,"",IF(AX105&gt;=$E$5,AW105,""))))</f>
        <v/>
      </c>
      <c r="AZ105" s="174">
        <v>97</v>
      </c>
      <c r="BA105" s="177" t="str">
        <f>+CPPE!A97</f>
        <v>522 - Pond Sealing or Lining, Concrete</v>
      </c>
      <c r="BB105" s="175">
        <f>IF(BA$9="","",IF(BA105=0,0,HLOOKUP(BA$9,CPPE!$A$1:$CY$175,AZ105,FALSE)))</f>
        <v>0</v>
      </c>
      <c r="BC105" s="176" t="str">
        <f>IF(BB105="","",IF(BB105=0,"",IF(LandUse!$N98=2,"",IF(BB105&gt;=$E$5,BA105,""))))</f>
        <v/>
      </c>
      <c r="BD105" s="174">
        <v>97</v>
      </c>
      <c r="BE105" s="177" t="str">
        <f>+CPPE!A97</f>
        <v>522 - Pond Sealing or Lining, Concrete</v>
      </c>
      <c r="BF105" s="175">
        <f>IF(BE$9="","",IF(BE105=0,0,HLOOKUP(BE$9,CPPE!$A$1:$CY$175,BD105,FALSE)))</f>
        <v>2</v>
      </c>
      <c r="BG105" s="176" t="str">
        <f>IF(BF105="","",IF(BF105=0,"",IF(LandUse!$N98=2,"",IF(BF105&gt;=$E$5,BE105,""))))</f>
        <v/>
      </c>
      <c r="BH105" s="174">
        <v>97</v>
      </c>
      <c r="BI105" s="177" t="str">
        <f>+CPPE!A97</f>
        <v>522 - Pond Sealing or Lining, Concrete</v>
      </c>
      <c r="BJ105" s="175">
        <f>IF(BI$9="","",IF(BI105=0,0,HLOOKUP(BI$9,CPPE!$A$1:$CY$175,BH105,FALSE)))</f>
        <v>1</v>
      </c>
      <c r="BK105" s="176" t="str">
        <f>IF(BJ105="","",IF(BJ105=0,"",IF(LandUse!$N98=2,"",IF(BJ105&gt;=$E$5,BI105,""))))</f>
        <v/>
      </c>
      <c r="BM105" s="99" t="str">
        <f t="shared" si="20"/>
        <v/>
      </c>
      <c r="BN105" s="99" t="str">
        <f t="shared" si="21"/>
        <v/>
      </c>
      <c r="BO105" s="99" t="str">
        <f t="shared" si="22"/>
        <v/>
      </c>
      <c r="BP105" s="99" t="str">
        <f t="shared" si="23"/>
        <v/>
      </c>
      <c r="BQ105" s="99" t="str">
        <f t="shared" si="24"/>
        <v/>
      </c>
      <c r="BR105" s="99" t="str">
        <f t="shared" si="25"/>
        <v/>
      </c>
      <c r="BS105" s="99" t="str">
        <f t="shared" si="26"/>
        <v/>
      </c>
      <c r="BT105" s="99" t="str">
        <f t="shared" si="27"/>
        <v/>
      </c>
      <c r="BU105" s="99" t="str">
        <f t="shared" si="28"/>
        <v/>
      </c>
      <c r="BV105" s="99" t="str">
        <f t="shared" si="29"/>
        <v/>
      </c>
      <c r="BX105"/>
    </row>
    <row r="106" spans="2:76" x14ac:dyDescent="0.2">
      <c r="B106" s="178"/>
      <c r="C106" s="179"/>
      <c r="D106" s="178"/>
      <c r="E106" s="180"/>
      <c r="F106" s="178"/>
      <c r="G106" s="181"/>
      <c r="H106" s="178"/>
      <c r="I106" s="180"/>
      <c r="J106" s="178"/>
      <c r="K106" s="180"/>
      <c r="L106" s="178"/>
      <c r="M106" s="180"/>
      <c r="N106" s="178"/>
      <c r="O106" s="180"/>
      <c r="P106" s="178"/>
      <c r="Q106" s="180"/>
      <c r="R106" s="178"/>
      <c r="S106" s="180"/>
      <c r="T106" s="178"/>
      <c r="U106" s="180"/>
      <c r="V106" s="151"/>
      <c r="W106" s="173" t="str">
        <f>+CPPE!A98</f>
        <v>527 - Sinkhole Treatment</v>
      </c>
      <c r="X106" s="174">
        <v>98</v>
      </c>
      <c r="Y106" s="173" t="str">
        <f>+CPPE!A98</f>
        <v>527 - Sinkhole Treatment</v>
      </c>
      <c r="Z106" s="175">
        <f>IF(Y$9="","",IF(Y106=0,0,HLOOKUP(Y$9,CPPE!$A$1:$CY$175,X106,FALSE)))</f>
        <v>0</v>
      </c>
      <c r="AA106" s="176" t="str">
        <f>IF(Z106="","",IF(Z106=0,"",IF(LandUse!$N99=2,"",IF(Z106&gt;=$E$5,Y106,""))))</f>
        <v/>
      </c>
      <c r="AB106" s="174">
        <v>98</v>
      </c>
      <c r="AC106" s="177" t="str">
        <f>+CPPE!A98</f>
        <v>527 - Sinkhole Treatment</v>
      </c>
      <c r="AD106" s="175">
        <f>IF(AC$9="","",IF(AC106=0,0,HLOOKUP(AC$9,CPPE!$A$1:$CY$175,AB106,FALSE)))</f>
        <v>0</v>
      </c>
      <c r="AE106" s="176" t="str">
        <f>IF(AD106="","",IF(AD106=0,"",IF(LandUse!$N99=2,"",IF(AD106&gt;=$E$5,AC106,""))))</f>
        <v/>
      </c>
      <c r="AF106" s="174">
        <v>98</v>
      </c>
      <c r="AG106" s="177" t="str">
        <f>+CPPE!A98</f>
        <v>527 - Sinkhole Treatment</v>
      </c>
      <c r="AH106" s="175">
        <f>IF(AG$9="","",IF(AG106=0,0,HLOOKUP(AG$9,CPPE!$A$1:$CY$175,AF106,FALSE)))</f>
        <v>0</v>
      </c>
      <c r="AI106" s="176" t="str">
        <f>IF(AH106="","",IF(AH106=0,"",IF(LandUse!$N99=2,"",IF(AH106&gt;=$E$5,AG106,""))))</f>
        <v/>
      </c>
      <c r="AJ106" s="174">
        <v>98</v>
      </c>
      <c r="AK106" s="177" t="str">
        <f>+CPPE!A98</f>
        <v>527 - Sinkhole Treatment</v>
      </c>
      <c r="AL106" s="175">
        <f>IF(AK$9="","",IF(AK106=0,0,HLOOKUP(AK$9,CPPE!$A$1:$CY$175,AJ106,FALSE)))</f>
        <v>0</v>
      </c>
      <c r="AM106" s="176" t="str">
        <f>IF(AL106="","",IF(AL106=0,"",IF(LandUse!$N99=2,"",IF(AL106&gt;=$E$5,AK106,""))))</f>
        <v/>
      </c>
      <c r="AN106" s="174">
        <v>98</v>
      </c>
      <c r="AO106" s="177" t="str">
        <f>+CPPE!A98</f>
        <v>527 - Sinkhole Treatment</v>
      </c>
      <c r="AP106" s="175">
        <f>IF(AO$9="","",IF(AO106=0,0,HLOOKUP(AO$9,CPPE!$A$1:$CY$175,AN106,FALSE)))</f>
        <v>0</v>
      </c>
      <c r="AQ106" s="176" t="str">
        <f>IF(AP106="","",IF(AP106=0,"",IF(LandUse!$N99=2,"",IF(AP106&gt;=$E$5,AO106,""))))</f>
        <v/>
      </c>
      <c r="AR106" s="174">
        <v>98</v>
      </c>
      <c r="AS106" s="177" t="str">
        <f>+CPPE!A98</f>
        <v>527 - Sinkhole Treatment</v>
      </c>
      <c r="AT106" s="175">
        <f>IF(AS$9="","",IF(AS106=0,0,HLOOKUP(AS$9,CPPE!$A$1:$CY$175,AR106,FALSE)))</f>
        <v>0</v>
      </c>
      <c r="AU106" s="176" t="str">
        <f>IF(AT106="","",IF(AT106=0,"",IF(LandUse!$N99=2,"",IF(AT106&gt;=$E$5,AS106,""))))</f>
        <v/>
      </c>
      <c r="AV106" s="174">
        <v>98</v>
      </c>
      <c r="AW106" s="177" t="str">
        <f>+CPPE!A98</f>
        <v>527 - Sinkhole Treatment</v>
      </c>
      <c r="AX106" s="175">
        <f>IF(AW$9="","",IF(AW106=0,0,HLOOKUP(AW$9,CPPE!$A$1:$CY$175,AV106,FALSE)))</f>
        <v>0</v>
      </c>
      <c r="AY106" s="176" t="str">
        <f>IF(AX106="","",IF(AX106=0,"",IF(LandUse!$N99=2,"",IF(AX106&gt;=$E$5,AW106,""))))</f>
        <v/>
      </c>
      <c r="AZ106" s="174">
        <v>98</v>
      </c>
      <c r="BA106" s="177" t="str">
        <f>+CPPE!A98</f>
        <v>527 - Sinkhole Treatment</v>
      </c>
      <c r="BB106" s="175">
        <f>IF(BA$9="","",IF(BA106=0,0,HLOOKUP(BA$9,CPPE!$A$1:$CY$175,AZ106,FALSE)))</f>
        <v>0</v>
      </c>
      <c r="BC106" s="176" t="str">
        <f>IF(BB106="","",IF(BB106=0,"",IF(LandUse!$N99=2,"",IF(BB106&gt;=$E$5,BA106,""))))</f>
        <v/>
      </c>
      <c r="BD106" s="174">
        <v>98</v>
      </c>
      <c r="BE106" s="177" t="str">
        <f>+CPPE!A98</f>
        <v>527 - Sinkhole Treatment</v>
      </c>
      <c r="BF106" s="175">
        <f>IF(BE$9="","",IF(BE106=0,0,HLOOKUP(BE$9,CPPE!$A$1:$CY$175,BD106,FALSE)))</f>
        <v>2</v>
      </c>
      <c r="BG106" s="176" t="str">
        <f>IF(BF106="","",IF(BF106=0,"",IF(LandUse!$N99=2,"",IF(BF106&gt;=$E$5,BE106,""))))</f>
        <v/>
      </c>
      <c r="BH106" s="174">
        <v>98</v>
      </c>
      <c r="BI106" s="177" t="str">
        <f>+CPPE!A98</f>
        <v>527 - Sinkhole Treatment</v>
      </c>
      <c r="BJ106" s="175">
        <f>IF(BI$9="","",IF(BI106=0,0,HLOOKUP(BI$9,CPPE!$A$1:$CY$175,BH106,FALSE)))</f>
        <v>0</v>
      </c>
      <c r="BK106" s="176" t="str">
        <f>IF(BJ106="","",IF(BJ106=0,"",IF(LandUse!$N99=2,"",IF(BJ106&gt;=$E$5,BI106,""))))</f>
        <v/>
      </c>
      <c r="BM106" s="99" t="str">
        <f t="shared" si="20"/>
        <v/>
      </c>
      <c r="BN106" s="99" t="str">
        <f t="shared" si="21"/>
        <v/>
      </c>
      <c r="BO106" s="99" t="str">
        <f t="shared" si="22"/>
        <v/>
      </c>
      <c r="BP106" s="99" t="str">
        <f t="shared" si="23"/>
        <v/>
      </c>
      <c r="BQ106" s="99" t="str">
        <f t="shared" si="24"/>
        <v/>
      </c>
      <c r="BR106" s="99" t="str">
        <f t="shared" si="25"/>
        <v/>
      </c>
      <c r="BS106" s="99" t="str">
        <f t="shared" si="26"/>
        <v/>
      </c>
      <c r="BT106" s="99" t="str">
        <f t="shared" si="27"/>
        <v/>
      </c>
      <c r="BU106" s="99" t="str">
        <f t="shared" si="28"/>
        <v/>
      </c>
      <c r="BV106" s="99" t="str">
        <f t="shared" si="29"/>
        <v/>
      </c>
      <c r="BX106"/>
    </row>
    <row r="107" spans="2:76" x14ac:dyDescent="0.2">
      <c r="B107" s="178"/>
      <c r="C107" s="179"/>
      <c r="D107" s="178"/>
      <c r="E107" s="180"/>
      <c r="F107" s="178"/>
      <c r="G107" s="181"/>
      <c r="H107" s="178"/>
      <c r="I107" s="180"/>
      <c r="J107" s="178"/>
      <c r="K107" s="180"/>
      <c r="L107" s="178"/>
      <c r="M107" s="180"/>
      <c r="N107" s="178"/>
      <c r="O107" s="180"/>
      <c r="P107" s="178"/>
      <c r="Q107" s="180"/>
      <c r="R107" s="178"/>
      <c r="S107" s="180"/>
      <c r="T107" s="178"/>
      <c r="U107" s="180"/>
      <c r="V107" s="151"/>
      <c r="W107" s="173" t="str">
        <f>+CPPE!A99</f>
        <v>528 - Prescribed Grazing</v>
      </c>
      <c r="X107" s="174">
        <v>99</v>
      </c>
      <c r="Y107" s="173" t="str">
        <f>+CPPE!A99</f>
        <v>528 - Prescribed Grazing</v>
      </c>
      <c r="Z107" s="175">
        <f>IF(Y$9="","",IF(Y107=0,0,HLOOKUP(Y$9,CPPE!$A$1:$CY$175,X107,FALSE)))</f>
        <v>4</v>
      </c>
      <c r="AA107" s="176" t="str">
        <f>IF(Z107="","",IF(Z107=0,"",IF(LandUse!$N100=2,"",IF(Z107&gt;=$E$5,Y107,""))))</f>
        <v/>
      </c>
      <c r="AB107" s="174">
        <v>99</v>
      </c>
      <c r="AC107" s="177" t="str">
        <f>+CPPE!A99</f>
        <v>528 - Prescribed Grazing</v>
      </c>
      <c r="AD107" s="175">
        <f>IF(AC$9="","",IF(AC107=0,0,HLOOKUP(AC$9,CPPE!$A$1:$CY$175,AB107,FALSE)))</f>
        <v>4</v>
      </c>
      <c r="AE107" s="176" t="str">
        <f>IF(AD107="","",IF(AD107=0,"",IF(LandUse!$N100=2,"",IF(AD107&gt;=$E$5,AC107,""))))</f>
        <v/>
      </c>
      <c r="AF107" s="174">
        <v>99</v>
      </c>
      <c r="AG107" s="177" t="str">
        <f>+CPPE!A99</f>
        <v>528 - Prescribed Grazing</v>
      </c>
      <c r="AH107" s="175">
        <f>IF(AG$9="","",IF(AG107=0,0,HLOOKUP(AG$9,CPPE!$A$1:$CY$175,AF107,FALSE)))</f>
        <v>0</v>
      </c>
      <c r="AI107" s="176" t="str">
        <f>IF(AH107="","",IF(AH107=0,"",IF(LandUse!$N100=2,"",IF(AH107&gt;=$E$5,AG107,""))))</f>
        <v/>
      </c>
      <c r="AJ107" s="174">
        <v>99</v>
      </c>
      <c r="AK107" s="177" t="str">
        <f>+CPPE!A99</f>
        <v>528 - Prescribed Grazing</v>
      </c>
      <c r="AL107" s="175">
        <f>IF(AK$9="","",IF(AK107=0,0,HLOOKUP(AK$9,CPPE!$A$1:$CY$175,AJ107,FALSE)))</f>
        <v>2</v>
      </c>
      <c r="AM107" s="176" t="str">
        <f>IF(AL107="","",IF(AL107=0,"",IF(LandUse!$N100=2,"",IF(AL107&gt;=$E$5,AK107,""))))</f>
        <v/>
      </c>
      <c r="AN107" s="174">
        <v>99</v>
      </c>
      <c r="AO107" s="177" t="str">
        <f>+CPPE!A99</f>
        <v>528 - Prescribed Grazing</v>
      </c>
      <c r="AP107" s="175">
        <f>IF(AO$9="","",IF(AO107=0,0,HLOOKUP(AO$9,CPPE!$A$1:$CY$175,AN107,FALSE)))</f>
        <v>4</v>
      </c>
      <c r="AQ107" s="176" t="str">
        <f>IF(AP107="","",IF(AP107=0,"",IF(LandUse!$N100=2,"",IF(AP107&gt;=$E$5,AO107,""))))</f>
        <v/>
      </c>
      <c r="AR107" s="174">
        <v>99</v>
      </c>
      <c r="AS107" s="177" t="str">
        <f>+CPPE!A99</f>
        <v>528 - Prescribed Grazing</v>
      </c>
      <c r="AT107" s="175">
        <f>IF(AS$9="","",IF(AS107=0,0,HLOOKUP(AS$9,CPPE!$A$1:$CY$175,AR107,FALSE)))</f>
        <v>2</v>
      </c>
      <c r="AU107" s="176" t="str">
        <f>IF(AT107="","",IF(AT107=0,"",IF(LandUse!$N100=2,"",IF(AT107&gt;=$E$5,AS107,""))))</f>
        <v/>
      </c>
      <c r="AV107" s="174">
        <v>99</v>
      </c>
      <c r="AW107" s="177" t="str">
        <f>+CPPE!A99</f>
        <v>528 - Prescribed Grazing</v>
      </c>
      <c r="AX107" s="175">
        <f>IF(AW$9="","",IF(AW107=0,0,HLOOKUP(AW$9,CPPE!$A$1:$CY$175,AV107,FALSE)))</f>
        <v>2</v>
      </c>
      <c r="AY107" s="176" t="str">
        <f>IF(AX107="","",IF(AX107=0,"",IF(LandUse!$N100=2,"",IF(AX107&gt;=$E$5,AW107,""))))</f>
        <v/>
      </c>
      <c r="AZ107" s="174">
        <v>99</v>
      </c>
      <c r="BA107" s="177" t="str">
        <f>+CPPE!A99</f>
        <v>528 - Prescribed Grazing</v>
      </c>
      <c r="BB107" s="175">
        <f>IF(BA$9="","",IF(BA107=0,0,HLOOKUP(BA$9,CPPE!$A$1:$CY$175,AZ107,FALSE)))</f>
        <v>0</v>
      </c>
      <c r="BC107" s="176" t="str">
        <f>IF(BB107="","",IF(BB107=0,"",IF(LandUse!$N100=2,"",IF(BB107&gt;=$E$5,BA107,""))))</f>
        <v/>
      </c>
      <c r="BD107" s="174">
        <v>99</v>
      </c>
      <c r="BE107" s="177" t="str">
        <f>+CPPE!A99</f>
        <v>528 - Prescribed Grazing</v>
      </c>
      <c r="BF107" s="175">
        <f>IF(BE$9="","",IF(BE107=0,0,HLOOKUP(BE$9,CPPE!$A$1:$CY$175,BD107,FALSE)))</f>
        <v>1</v>
      </c>
      <c r="BG107" s="176" t="str">
        <f>IF(BF107="","",IF(BF107=0,"",IF(LandUse!$N100=2,"",IF(BF107&gt;=$E$5,BE107,""))))</f>
        <v/>
      </c>
      <c r="BH107" s="174">
        <v>99</v>
      </c>
      <c r="BI107" s="177" t="str">
        <f>+CPPE!A99</f>
        <v>528 - Prescribed Grazing</v>
      </c>
      <c r="BJ107" s="175">
        <f>IF(BI$9="","",IF(BI107=0,0,HLOOKUP(BI$9,CPPE!$A$1:$CY$175,BH107,FALSE)))</f>
        <v>5</v>
      </c>
      <c r="BK107" s="176" t="str">
        <f>IF(BJ107="","",IF(BJ107=0,"",IF(LandUse!$N100=2,"",IF(BJ107&gt;=$E$5,BI107,""))))</f>
        <v/>
      </c>
      <c r="BM107" s="99" t="str">
        <f t="shared" si="20"/>
        <v/>
      </c>
      <c r="BN107" s="99" t="str">
        <f t="shared" si="21"/>
        <v/>
      </c>
      <c r="BO107" s="99" t="str">
        <f t="shared" si="22"/>
        <v/>
      </c>
      <c r="BP107" s="99" t="str">
        <f t="shared" si="23"/>
        <v/>
      </c>
      <c r="BQ107" s="99" t="str">
        <f t="shared" si="24"/>
        <v/>
      </c>
      <c r="BR107" s="99" t="str">
        <f t="shared" si="25"/>
        <v/>
      </c>
      <c r="BS107" s="99" t="str">
        <f t="shared" si="26"/>
        <v/>
      </c>
      <c r="BT107" s="99" t="str">
        <f t="shared" si="27"/>
        <v/>
      </c>
      <c r="BU107" s="99" t="str">
        <f t="shared" si="28"/>
        <v/>
      </c>
      <c r="BV107" s="99" t="str">
        <f t="shared" si="29"/>
        <v/>
      </c>
      <c r="BX107"/>
    </row>
    <row r="108" spans="2:76" x14ac:dyDescent="0.2">
      <c r="B108" s="178"/>
      <c r="C108" s="179"/>
      <c r="D108" s="178"/>
      <c r="E108" s="180"/>
      <c r="F108" s="178"/>
      <c r="G108" s="181"/>
      <c r="H108" s="178"/>
      <c r="I108" s="180"/>
      <c r="J108" s="178"/>
      <c r="K108" s="180"/>
      <c r="L108" s="178"/>
      <c r="M108" s="180"/>
      <c r="N108" s="178"/>
      <c r="O108" s="180"/>
      <c r="P108" s="178"/>
      <c r="Q108" s="180"/>
      <c r="R108" s="178"/>
      <c r="S108" s="180"/>
      <c r="T108" s="178"/>
      <c r="U108" s="180"/>
      <c r="V108" s="151"/>
      <c r="W108" s="173" t="str">
        <f>+CPPE!A100</f>
        <v>533 - Pumping Plant</v>
      </c>
      <c r="X108" s="174">
        <v>100</v>
      </c>
      <c r="Y108" s="173" t="str">
        <f>+CPPE!A100</f>
        <v>533 - Pumping Plant</v>
      </c>
      <c r="Z108" s="175">
        <f>IF(Y$9="","",IF(Y108=0,0,HLOOKUP(Y$9,CPPE!$A$1:$CY$175,X108,FALSE)))</f>
        <v>0</v>
      </c>
      <c r="AA108" s="176" t="str">
        <f>IF(Z108="","",IF(Z108=0,"",IF(LandUse!$N101=2,"",IF(Z108&gt;=$E$5,Y108,""))))</f>
        <v/>
      </c>
      <c r="AB108" s="174">
        <v>100</v>
      </c>
      <c r="AC108" s="177" t="str">
        <f>+CPPE!A100</f>
        <v>533 - Pumping Plant</v>
      </c>
      <c r="AD108" s="175">
        <f>IF(AC$9="","",IF(AC108=0,0,HLOOKUP(AC$9,CPPE!$A$1:$CY$175,AB108,FALSE)))</f>
        <v>0</v>
      </c>
      <c r="AE108" s="176" t="str">
        <f>IF(AD108="","",IF(AD108=0,"",IF(LandUse!$N101=2,"",IF(AD108&gt;=$E$5,AC108,""))))</f>
        <v/>
      </c>
      <c r="AF108" s="174">
        <v>100</v>
      </c>
      <c r="AG108" s="177" t="str">
        <f>+CPPE!A100</f>
        <v>533 - Pumping Plant</v>
      </c>
      <c r="AH108" s="175">
        <f>IF(AG$9="","",IF(AG108=0,0,HLOOKUP(AG$9,CPPE!$A$1:$CY$175,AF108,FALSE)))</f>
        <v>2</v>
      </c>
      <c r="AI108" s="176" t="str">
        <f>IF(AH108="","",IF(AH108=0,"",IF(LandUse!$N101=2,"",IF(AH108&gt;=$E$5,AG108,""))))</f>
        <v/>
      </c>
      <c r="AJ108" s="174">
        <v>100</v>
      </c>
      <c r="AK108" s="177" t="str">
        <f>+CPPE!A100</f>
        <v>533 - Pumping Plant</v>
      </c>
      <c r="AL108" s="175">
        <f>IF(AK$9="","",IF(AK108=0,0,HLOOKUP(AK$9,CPPE!$A$1:$CY$175,AJ108,FALSE)))</f>
        <v>0</v>
      </c>
      <c r="AM108" s="176" t="str">
        <f>IF(AL108="","",IF(AL108=0,"",IF(LandUse!$N101=2,"",IF(AL108&gt;=$E$5,AK108,""))))</f>
        <v/>
      </c>
      <c r="AN108" s="174">
        <v>100</v>
      </c>
      <c r="AO108" s="177" t="str">
        <f>+CPPE!A100</f>
        <v>533 - Pumping Plant</v>
      </c>
      <c r="AP108" s="175">
        <f>IF(AO$9="","",IF(AO108=0,0,HLOOKUP(AO$9,CPPE!$A$1:$CY$175,AN108,FALSE)))</f>
        <v>0</v>
      </c>
      <c r="AQ108" s="176" t="str">
        <f>IF(AP108="","",IF(AP108=0,"",IF(LandUse!$N101=2,"",IF(AP108&gt;=$E$5,AO108,""))))</f>
        <v/>
      </c>
      <c r="AR108" s="174">
        <v>100</v>
      </c>
      <c r="AS108" s="177" t="str">
        <f>+CPPE!A100</f>
        <v>533 - Pumping Plant</v>
      </c>
      <c r="AT108" s="175">
        <f>IF(AS$9="","",IF(AS108=0,0,HLOOKUP(AS$9,CPPE!$A$1:$CY$175,AR108,FALSE)))</f>
        <v>0</v>
      </c>
      <c r="AU108" s="176" t="str">
        <f>IF(AT108="","",IF(AT108=0,"",IF(LandUse!$N101=2,"",IF(AT108&gt;=$E$5,AS108,""))))</f>
        <v/>
      </c>
      <c r="AV108" s="174">
        <v>100</v>
      </c>
      <c r="AW108" s="177" t="str">
        <f>+CPPE!A100</f>
        <v>533 - Pumping Plant</v>
      </c>
      <c r="AX108" s="175">
        <f>IF(AW$9="","",IF(AW108=0,0,HLOOKUP(AW$9,CPPE!$A$1:$CY$175,AV108,FALSE)))</f>
        <v>0</v>
      </c>
      <c r="AY108" s="176" t="str">
        <f>IF(AX108="","",IF(AX108=0,"",IF(LandUse!$N101=2,"",IF(AX108&gt;=$E$5,AW108,""))))</f>
        <v/>
      </c>
      <c r="AZ108" s="174">
        <v>100</v>
      </c>
      <c r="BA108" s="177" t="str">
        <f>+CPPE!A100</f>
        <v>533 - Pumping Plant</v>
      </c>
      <c r="BB108" s="175">
        <f>IF(BA$9="","",IF(BA108=0,0,HLOOKUP(BA$9,CPPE!$A$1:$CY$175,AZ108,FALSE)))</f>
        <v>0</v>
      </c>
      <c r="BC108" s="176" t="str">
        <f>IF(BB108="","",IF(BB108=0,"",IF(LandUse!$N101=2,"",IF(BB108&gt;=$E$5,BA108,""))))</f>
        <v/>
      </c>
      <c r="BD108" s="174">
        <v>100</v>
      </c>
      <c r="BE108" s="177" t="str">
        <f>+CPPE!A100</f>
        <v>533 - Pumping Plant</v>
      </c>
      <c r="BF108" s="175">
        <f>IF(BE$9="","",IF(BE108=0,0,HLOOKUP(BE$9,CPPE!$A$1:$CY$175,BD108,FALSE)))</f>
        <v>0</v>
      </c>
      <c r="BG108" s="176" t="str">
        <f>IF(BF108="","",IF(BF108=0,"",IF(LandUse!$N101=2,"",IF(BF108&gt;=$E$5,BE108,""))))</f>
        <v/>
      </c>
      <c r="BH108" s="174">
        <v>100</v>
      </c>
      <c r="BI108" s="177" t="str">
        <f>+CPPE!A100</f>
        <v>533 - Pumping Plant</v>
      </c>
      <c r="BJ108" s="175">
        <f>IF(BI$9="","",IF(BI108=0,0,HLOOKUP(BI$9,CPPE!$A$1:$CY$175,BH108,FALSE)))</f>
        <v>2</v>
      </c>
      <c r="BK108" s="176" t="str">
        <f>IF(BJ108="","",IF(BJ108=0,"",IF(LandUse!$N101=2,"",IF(BJ108&gt;=$E$5,BI108,""))))</f>
        <v/>
      </c>
      <c r="BM108" s="99" t="str">
        <f t="shared" si="20"/>
        <v/>
      </c>
      <c r="BN108" s="99" t="str">
        <f t="shared" si="21"/>
        <v/>
      </c>
      <c r="BO108" s="99" t="str">
        <f t="shared" si="22"/>
        <v/>
      </c>
      <c r="BP108" s="99" t="str">
        <f t="shared" si="23"/>
        <v/>
      </c>
      <c r="BQ108" s="99" t="str">
        <f t="shared" si="24"/>
        <v/>
      </c>
      <c r="BR108" s="99" t="str">
        <f t="shared" si="25"/>
        <v/>
      </c>
      <c r="BS108" s="99" t="str">
        <f t="shared" si="26"/>
        <v/>
      </c>
      <c r="BT108" s="99" t="str">
        <f t="shared" si="27"/>
        <v/>
      </c>
      <c r="BU108" s="99" t="str">
        <f t="shared" si="28"/>
        <v/>
      </c>
      <c r="BV108" s="99" t="str">
        <f t="shared" si="29"/>
        <v/>
      </c>
      <c r="BX108"/>
    </row>
    <row r="109" spans="2:76" x14ac:dyDescent="0.2">
      <c r="B109" s="178"/>
      <c r="C109" s="179"/>
      <c r="D109" s="178"/>
      <c r="E109" s="180"/>
      <c r="F109" s="178"/>
      <c r="G109" s="181"/>
      <c r="H109" s="178"/>
      <c r="I109" s="180"/>
      <c r="J109" s="178"/>
      <c r="K109" s="180"/>
      <c r="L109" s="178"/>
      <c r="M109" s="180"/>
      <c r="N109" s="178"/>
      <c r="O109" s="180"/>
      <c r="P109" s="178"/>
      <c r="Q109" s="180"/>
      <c r="R109" s="178"/>
      <c r="S109" s="180"/>
      <c r="T109" s="178"/>
      <c r="U109" s="180"/>
      <c r="V109" s="151"/>
      <c r="W109" s="173" t="str">
        <f>+CPPE!A101</f>
        <v>543 - Land Reclamation, Abandoned Mined Land</v>
      </c>
      <c r="X109" s="174">
        <v>101</v>
      </c>
      <c r="Y109" s="173" t="str">
        <f>+CPPE!A101</f>
        <v>543 - Land Reclamation, Abandoned Mined Land</v>
      </c>
      <c r="Z109" s="175">
        <f>IF(Y$9="","",IF(Y109=0,0,HLOOKUP(Y$9,CPPE!$A$1:$CY$175,X109,FALSE)))</f>
        <v>4</v>
      </c>
      <c r="AA109" s="176" t="str">
        <f>IF(Z109="","",IF(Z109=0,"",IF(LandUse!$N102=2,"",IF(Z109&gt;=$E$5,Y109,""))))</f>
        <v/>
      </c>
      <c r="AB109" s="174">
        <v>101</v>
      </c>
      <c r="AC109" s="177" t="str">
        <f>+CPPE!A101</f>
        <v>543 - Land Reclamation, Abandoned Mined Land</v>
      </c>
      <c r="AD109" s="175">
        <f>IF(AC$9="","",IF(AC109=0,0,HLOOKUP(AC$9,CPPE!$A$1:$CY$175,AB109,FALSE)))</f>
        <v>4</v>
      </c>
      <c r="AE109" s="176" t="str">
        <f>IF(AD109="","",IF(AD109=0,"",IF(LandUse!$N102=2,"",IF(AD109&gt;=$E$5,AC109,""))))</f>
        <v/>
      </c>
      <c r="AF109" s="174">
        <v>101</v>
      </c>
      <c r="AG109" s="177" t="str">
        <f>+CPPE!A101</f>
        <v>543 - Land Reclamation, Abandoned Mined Land</v>
      </c>
      <c r="AH109" s="175">
        <f>IF(AG$9="","",IF(AG109=0,0,HLOOKUP(AG$9,CPPE!$A$1:$CY$175,AF109,FALSE)))</f>
        <v>0</v>
      </c>
      <c r="AI109" s="176" t="str">
        <f>IF(AH109="","",IF(AH109=0,"",IF(LandUse!$N102=2,"",IF(AH109&gt;=$E$5,AG109,""))))</f>
        <v/>
      </c>
      <c r="AJ109" s="174">
        <v>101</v>
      </c>
      <c r="AK109" s="177" t="str">
        <f>+CPPE!A101</f>
        <v>543 - Land Reclamation, Abandoned Mined Land</v>
      </c>
      <c r="AL109" s="175">
        <f>IF(AK$9="","",IF(AK109=0,0,HLOOKUP(AK$9,CPPE!$A$1:$CY$175,AJ109,FALSE)))</f>
        <v>1</v>
      </c>
      <c r="AM109" s="176" t="str">
        <f>IF(AL109="","",IF(AL109=0,"",IF(LandUse!$N102=2,"",IF(AL109&gt;=$E$5,AK109,""))))</f>
        <v/>
      </c>
      <c r="AN109" s="174">
        <v>101</v>
      </c>
      <c r="AO109" s="177" t="str">
        <f>+CPPE!A101</f>
        <v>543 - Land Reclamation, Abandoned Mined Land</v>
      </c>
      <c r="AP109" s="175">
        <f>IF(AO$9="","",IF(AO109=0,0,HLOOKUP(AO$9,CPPE!$A$1:$CY$175,AN109,FALSE)))</f>
        <v>3</v>
      </c>
      <c r="AQ109" s="176" t="str">
        <f>IF(AP109="","",IF(AP109=0,"",IF(LandUse!$N102=2,"",IF(AP109&gt;=$E$5,AO109,""))))</f>
        <v/>
      </c>
      <c r="AR109" s="174">
        <v>101</v>
      </c>
      <c r="AS109" s="177" t="str">
        <f>+CPPE!A101</f>
        <v>543 - Land Reclamation, Abandoned Mined Land</v>
      </c>
      <c r="AT109" s="175">
        <f>IF(AS$9="","",IF(AS109=0,0,HLOOKUP(AS$9,CPPE!$A$1:$CY$175,AR109,FALSE)))</f>
        <v>0</v>
      </c>
      <c r="AU109" s="176" t="str">
        <f>IF(AT109="","",IF(AT109=0,"",IF(LandUse!$N102=2,"",IF(AT109&gt;=$E$5,AS109,""))))</f>
        <v/>
      </c>
      <c r="AV109" s="174">
        <v>101</v>
      </c>
      <c r="AW109" s="177" t="str">
        <f>+CPPE!A101</f>
        <v>543 - Land Reclamation, Abandoned Mined Land</v>
      </c>
      <c r="AX109" s="175">
        <f>IF(AW$9="","",IF(AW109=0,0,HLOOKUP(AW$9,CPPE!$A$1:$CY$175,AV109,FALSE)))</f>
        <v>0</v>
      </c>
      <c r="AY109" s="176" t="str">
        <f>IF(AX109="","",IF(AX109=0,"",IF(LandUse!$N102=2,"",IF(AX109&gt;=$E$5,AW109,""))))</f>
        <v/>
      </c>
      <c r="AZ109" s="174">
        <v>101</v>
      </c>
      <c r="BA109" s="177" t="str">
        <f>+CPPE!A101</f>
        <v>543 - Land Reclamation, Abandoned Mined Land</v>
      </c>
      <c r="BB109" s="175">
        <f>IF(BA$9="","",IF(BA109=0,0,HLOOKUP(BA$9,CPPE!$A$1:$CY$175,AZ109,FALSE)))</f>
        <v>0</v>
      </c>
      <c r="BC109" s="176" t="str">
        <f>IF(BB109="","",IF(BB109=0,"",IF(LandUse!$N102=2,"",IF(BB109&gt;=$E$5,BA109,""))))</f>
        <v/>
      </c>
      <c r="BD109" s="174">
        <v>101</v>
      </c>
      <c r="BE109" s="177" t="str">
        <f>+CPPE!A101</f>
        <v>543 - Land Reclamation, Abandoned Mined Land</v>
      </c>
      <c r="BF109" s="175">
        <f>IF(BE$9="","",IF(BE109=0,0,HLOOKUP(BE$9,CPPE!$A$1:$CY$175,BD109,FALSE)))</f>
        <v>0</v>
      </c>
      <c r="BG109" s="176" t="str">
        <f>IF(BF109="","",IF(BF109=0,"",IF(LandUse!$N102=2,"",IF(BF109&gt;=$E$5,BE109,""))))</f>
        <v/>
      </c>
      <c r="BH109" s="174">
        <v>101</v>
      </c>
      <c r="BI109" s="177" t="str">
        <f>+CPPE!A101</f>
        <v>543 - Land Reclamation, Abandoned Mined Land</v>
      </c>
      <c r="BJ109" s="175">
        <f>IF(BI$9="","",IF(BI109=0,0,HLOOKUP(BI$9,CPPE!$A$1:$CY$175,BH109,FALSE)))</f>
        <v>4</v>
      </c>
      <c r="BK109" s="176" t="str">
        <f>IF(BJ109="","",IF(BJ109=0,"",IF(LandUse!$N102=2,"",IF(BJ109&gt;=$E$5,BI109,""))))</f>
        <v/>
      </c>
      <c r="BM109" s="99" t="str">
        <f t="shared" si="20"/>
        <v/>
      </c>
      <c r="BN109" s="99" t="str">
        <f t="shared" si="21"/>
        <v/>
      </c>
      <c r="BO109" s="99" t="str">
        <f t="shared" si="22"/>
        <v/>
      </c>
      <c r="BP109" s="99" t="str">
        <f t="shared" si="23"/>
        <v/>
      </c>
      <c r="BQ109" s="99" t="str">
        <f t="shared" si="24"/>
        <v/>
      </c>
      <c r="BR109" s="99" t="str">
        <f t="shared" si="25"/>
        <v/>
      </c>
      <c r="BS109" s="99" t="str">
        <f t="shared" si="26"/>
        <v/>
      </c>
      <c r="BT109" s="99" t="str">
        <f t="shared" si="27"/>
        <v/>
      </c>
      <c r="BU109" s="99" t="str">
        <f t="shared" si="28"/>
        <v/>
      </c>
      <c r="BV109" s="99" t="str">
        <f t="shared" si="29"/>
        <v/>
      </c>
      <c r="BX109"/>
    </row>
    <row r="110" spans="2:76" x14ac:dyDescent="0.2">
      <c r="B110" s="178"/>
      <c r="C110" s="179"/>
      <c r="D110" s="178"/>
      <c r="E110" s="180"/>
      <c r="F110" s="178"/>
      <c r="G110" s="181"/>
      <c r="H110" s="178"/>
      <c r="I110" s="180"/>
      <c r="J110" s="178"/>
      <c r="K110" s="180"/>
      <c r="L110" s="178"/>
      <c r="M110" s="180"/>
      <c r="N110" s="178"/>
      <c r="O110" s="180"/>
      <c r="P110" s="178"/>
      <c r="Q110" s="180"/>
      <c r="R110" s="178"/>
      <c r="S110" s="180"/>
      <c r="T110" s="178"/>
      <c r="U110" s="180"/>
      <c r="V110" s="151"/>
      <c r="W110" s="173" t="str">
        <f>+CPPE!A102</f>
        <v>544 - Land Reclamation, Currently Mined Land</v>
      </c>
      <c r="X110" s="174">
        <v>102</v>
      </c>
      <c r="Y110" s="173" t="str">
        <f>+CPPE!A102</f>
        <v>544 - Land Reclamation, Currently Mined Land</v>
      </c>
      <c r="Z110" s="175">
        <f>IF(Y$9="","",IF(Y110=0,0,HLOOKUP(Y$9,CPPE!$A$1:$CY$175,X110,FALSE)))</f>
        <v>4</v>
      </c>
      <c r="AA110" s="176" t="str">
        <f>IF(Z110="","",IF(Z110=0,"",IF(LandUse!$N103=2,"",IF(Z110&gt;=$E$5,Y110,""))))</f>
        <v/>
      </c>
      <c r="AB110" s="174">
        <v>102</v>
      </c>
      <c r="AC110" s="177" t="str">
        <f>+CPPE!A102</f>
        <v>544 - Land Reclamation, Currently Mined Land</v>
      </c>
      <c r="AD110" s="175">
        <f>IF(AC$9="","",IF(AC110=0,0,HLOOKUP(AC$9,CPPE!$A$1:$CY$175,AB110,FALSE)))</f>
        <v>4</v>
      </c>
      <c r="AE110" s="176" t="str">
        <f>IF(AD110="","",IF(AD110=0,"",IF(LandUse!$N103=2,"",IF(AD110&gt;=$E$5,AC110,""))))</f>
        <v/>
      </c>
      <c r="AF110" s="174">
        <v>102</v>
      </c>
      <c r="AG110" s="177" t="str">
        <f>+CPPE!A102</f>
        <v>544 - Land Reclamation, Currently Mined Land</v>
      </c>
      <c r="AH110" s="175">
        <f>IF(AG$9="","",IF(AG110=0,0,HLOOKUP(AG$9,CPPE!$A$1:$CY$175,AF110,FALSE)))</f>
        <v>0</v>
      </c>
      <c r="AI110" s="176" t="str">
        <f>IF(AH110="","",IF(AH110=0,"",IF(LandUse!$N103=2,"",IF(AH110&gt;=$E$5,AG110,""))))</f>
        <v/>
      </c>
      <c r="AJ110" s="174">
        <v>102</v>
      </c>
      <c r="AK110" s="177" t="str">
        <f>+CPPE!A102</f>
        <v>544 - Land Reclamation, Currently Mined Land</v>
      </c>
      <c r="AL110" s="175">
        <f>IF(AK$9="","",IF(AK110=0,0,HLOOKUP(AK$9,CPPE!$A$1:$CY$175,AJ110,FALSE)))</f>
        <v>1</v>
      </c>
      <c r="AM110" s="176" t="str">
        <f>IF(AL110="","",IF(AL110=0,"",IF(LandUse!$N103=2,"",IF(AL110&gt;=$E$5,AK110,""))))</f>
        <v/>
      </c>
      <c r="AN110" s="174">
        <v>102</v>
      </c>
      <c r="AO110" s="177" t="str">
        <f>+CPPE!A102</f>
        <v>544 - Land Reclamation, Currently Mined Land</v>
      </c>
      <c r="AP110" s="175">
        <f>IF(AO$9="","",IF(AO110=0,0,HLOOKUP(AO$9,CPPE!$A$1:$CY$175,AN110,FALSE)))</f>
        <v>3</v>
      </c>
      <c r="AQ110" s="176" t="str">
        <f>IF(AP110="","",IF(AP110=0,"",IF(LandUse!$N103=2,"",IF(AP110&gt;=$E$5,AO110,""))))</f>
        <v/>
      </c>
      <c r="AR110" s="174">
        <v>102</v>
      </c>
      <c r="AS110" s="177" t="str">
        <f>+CPPE!A102</f>
        <v>544 - Land Reclamation, Currently Mined Land</v>
      </c>
      <c r="AT110" s="175">
        <f>IF(AS$9="","",IF(AS110=0,0,HLOOKUP(AS$9,CPPE!$A$1:$CY$175,AR110,FALSE)))</f>
        <v>0</v>
      </c>
      <c r="AU110" s="176" t="str">
        <f>IF(AT110="","",IF(AT110=0,"",IF(LandUse!$N103=2,"",IF(AT110&gt;=$E$5,AS110,""))))</f>
        <v/>
      </c>
      <c r="AV110" s="174">
        <v>102</v>
      </c>
      <c r="AW110" s="177" t="str">
        <f>+CPPE!A102</f>
        <v>544 - Land Reclamation, Currently Mined Land</v>
      </c>
      <c r="AX110" s="175">
        <f>IF(AW$9="","",IF(AW110=0,0,HLOOKUP(AW$9,CPPE!$A$1:$CY$175,AV110,FALSE)))</f>
        <v>0</v>
      </c>
      <c r="AY110" s="176" t="str">
        <f>IF(AX110="","",IF(AX110=0,"",IF(LandUse!$N103=2,"",IF(AX110&gt;=$E$5,AW110,""))))</f>
        <v/>
      </c>
      <c r="AZ110" s="174">
        <v>102</v>
      </c>
      <c r="BA110" s="177" t="str">
        <f>+CPPE!A102</f>
        <v>544 - Land Reclamation, Currently Mined Land</v>
      </c>
      <c r="BB110" s="175">
        <f>IF(BA$9="","",IF(BA110=0,0,HLOOKUP(BA$9,CPPE!$A$1:$CY$175,AZ110,FALSE)))</f>
        <v>0</v>
      </c>
      <c r="BC110" s="176" t="str">
        <f>IF(BB110="","",IF(BB110=0,"",IF(LandUse!$N103=2,"",IF(BB110&gt;=$E$5,BA110,""))))</f>
        <v/>
      </c>
      <c r="BD110" s="174">
        <v>102</v>
      </c>
      <c r="BE110" s="177" t="str">
        <f>+CPPE!A102</f>
        <v>544 - Land Reclamation, Currently Mined Land</v>
      </c>
      <c r="BF110" s="175">
        <f>IF(BE$9="","",IF(BE110=0,0,HLOOKUP(BE$9,CPPE!$A$1:$CY$175,BD110,FALSE)))</f>
        <v>0</v>
      </c>
      <c r="BG110" s="176" t="str">
        <f>IF(BF110="","",IF(BF110=0,"",IF(LandUse!$N103=2,"",IF(BF110&gt;=$E$5,BE110,""))))</f>
        <v/>
      </c>
      <c r="BH110" s="174">
        <v>102</v>
      </c>
      <c r="BI110" s="177" t="str">
        <f>+CPPE!A102</f>
        <v>544 - Land Reclamation, Currently Mined Land</v>
      </c>
      <c r="BJ110" s="175">
        <f>IF(BI$9="","",IF(BI110=0,0,HLOOKUP(BI$9,CPPE!$A$1:$CY$175,BH110,FALSE)))</f>
        <v>4</v>
      </c>
      <c r="BK110" s="176" t="str">
        <f>IF(BJ110="","",IF(BJ110=0,"",IF(LandUse!$N103=2,"",IF(BJ110&gt;=$E$5,BI110,""))))</f>
        <v/>
      </c>
      <c r="BM110" s="99" t="str">
        <f t="shared" si="20"/>
        <v/>
      </c>
      <c r="BN110" s="99" t="str">
        <f t="shared" si="21"/>
        <v/>
      </c>
      <c r="BO110" s="99" t="str">
        <f t="shared" si="22"/>
        <v/>
      </c>
      <c r="BP110" s="99" t="str">
        <f t="shared" si="23"/>
        <v/>
      </c>
      <c r="BQ110" s="99" t="str">
        <f t="shared" si="24"/>
        <v/>
      </c>
      <c r="BR110" s="99" t="str">
        <f t="shared" si="25"/>
        <v/>
      </c>
      <c r="BS110" s="99" t="str">
        <f t="shared" si="26"/>
        <v/>
      </c>
      <c r="BT110" s="99" t="str">
        <f t="shared" si="27"/>
        <v/>
      </c>
      <c r="BU110" s="99" t="str">
        <f t="shared" si="28"/>
        <v/>
      </c>
      <c r="BV110" s="99" t="str">
        <f t="shared" si="29"/>
        <v/>
      </c>
      <c r="BX110"/>
    </row>
    <row r="111" spans="2:76" x14ac:dyDescent="0.2">
      <c r="B111" s="178"/>
      <c r="C111" s="179"/>
      <c r="D111" s="178"/>
      <c r="E111" s="180"/>
      <c r="F111" s="178"/>
      <c r="G111" s="181"/>
      <c r="H111" s="178"/>
      <c r="I111" s="180"/>
      <c r="J111" s="178"/>
      <c r="K111" s="180"/>
      <c r="L111" s="178"/>
      <c r="M111" s="180"/>
      <c r="N111" s="178"/>
      <c r="O111" s="180"/>
      <c r="P111" s="178"/>
      <c r="Q111" s="180"/>
      <c r="R111" s="178"/>
      <c r="S111" s="180"/>
      <c r="T111" s="178"/>
      <c r="U111" s="180"/>
      <c r="V111" s="151"/>
      <c r="W111" s="173" t="str">
        <f>+CPPE!A103</f>
        <v>548 - Grazing Land Mechanical Treatment</v>
      </c>
      <c r="X111" s="174">
        <v>103</v>
      </c>
      <c r="Y111" s="173" t="str">
        <f>+CPPE!A103</f>
        <v>548 - Grazing Land Mechanical Treatment</v>
      </c>
      <c r="Z111" s="175">
        <f>IF(Y$9="","",IF(Y111=0,0,HLOOKUP(Y$9,CPPE!$A$1:$CY$175,X111,FALSE)))</f>
        <v>3</v>
      </c>
      <c r="AA111" s="176" t="str">
        <f>IF(Z111="","",IF(Z111=0,"",IF(LandUse!$N104=2,"",IF(Z111&gt;=$E$5,Y111,""))))</f>
        <v/>
      </c>
      <c r="AB111" s="174">
        <v>103</v>
      </c>
      <c r="AC111" s="177" t="str">
        <f>+CPPE!A103</f>
        <v>548 - Grazing Land Mechanical Treatment</v>
      </c>
      <c r="AD111" s="175">
        <f>IF(AC$9="","",IF(AC111=0,0,HLOOKUP(AC$9,CPPE!$A$1:$CY$175,AB111,FALSE)))</f>
        <v>2</v>
      </c>
      <c r="AE111" s="176" t="str">
        <f>IF(AD111="","",IF(AD111=0,"",IF(LandUse!$N104=2,"",IF(AD111&gt;=$E$5,AC111,""))))</f>
        <v/>
      </c>
      <c r="AF111" s="174">
        <v>103</v>
      </c>
      <c r="AG111" s="177" t="str">
        <f>+CPPE!A103</f>
        <v>548 - Grazing Land Mechanical Treatment</v>
      </c>
      <c r="AH111" s="175">
        <f>IF(AG$9="","",IF(AG111=0,0,HLOOKUP(AG$9,CPPE!$A$1:$CY$175,AF111,FALSE)))</f>
        <v>0</v>
      </c>
      <c r="AI111" s="176" t="str">
        <f>IF(AH111="","",IF(AH111=0,"",IF(LandUse!$N104=2,"",IF(AH111&gt;=$E$5,AG111,""))))</f>
        <v/>
      </c>
      <c r="AJ111" s="174">
        <v>103</v>
      </c>
      <c r="AK111" s="177" t="str">
        <f>+CPPE!A103</f>
        <v>548 - Grazing Land Mechanical Treatment</v>
      </c>
      <c r="AL111" s="175">
        <f>IF(AK$9="","",IF(AK111=0,0,HLOOKUP(AK$9,CPPE!$A$1:$CY$175,AJ111,FALSE)))</f>
        <v>4</v>
      </c>
      <c r="AM111" s="176" t="str">
        <f>IF(AL111="","",IF(AL111=0,"",IF(LandUse!$N104=2,"",IF(AL111&gt;=$E$5,AK111,""))))</f>
        <v/>
      </c>
      <c r="AN111" s="174">
        <v>103</v>
      </c>
      <c r="AO111" s="177" t="str">
        <f>+CPPE!A103</f>
        <v>548 - Grazing Land Mechanical Treatment</v>
      </c>
      <c r="AP111" s="175">
        <f>IF(AO$9="","",IF(AO111=0,0,HLOOKUP(AO$9,CPPE!$A$1:$CY$175,AN111,FALSE)))</f>
        <v>3</v>
      </c>
      <c r="AQ111" s="176" t="str">
        <f>IF(AP111="","",IF(AP111=0,"",IF(LandUse!$N104=2,"",IF(AP111&gt;=$E$5,AO111,""))))</f>
        <v/>
      </c>
      <c r="AR111" s="174">
        <v>103</v>
      </c>
      <c r="AS111" s="177" t="str">
        <f>+CPPE!A103</f>
        <v>548 - Grazing Land Mechanical Treatment</v>
      </c>
      <c r="AT111" s="175">
        <f>IF(AS$9="","",IF(AS111=0,0,HLOOKUP(AS$9,CPPE!$A$1:$CY$175,AR111,FALSE)))</f>
        <v>0</v>
      </c>
      <c r="AU111" s="176" t="str">
        <f>IF(AT111="","",IF(AT111=0,"",IF(LandUse!$N104=2,"",IF(AT111&gt;=$E$5,AS111,""))))</f>
        <v/>
      </c>
      <c r="AV111" s="174">
        <v>103</v>
      </c>
      <c r="AW111" s="177" t="str">
        <f>+CPPE!A103</f>
        <v>548 - Grazing Land Mechanical Treatment</v>
      </c>
      <c r="AX111" s="175">
        <f>IF(AW$9="","",IF(AW111=0,0,HLOOKUP(AW$9,CPPE!$A$1:$CY$175,AV111,FALSE)))</f>
        <v>0</v>
      </c>
      <c r="AY111" s="176" t="str">
        <f>IF(AX111="","",IF(AX111=0,"",IF(LandUse!$N104=2,"",IF(AX111&gt;=$E$5,AW111,""))))</f>
        <v/>
      </c>
      <c r="AZ111" s="174">
        <v>103</v>
      </c>
      <c r="BA111" s="177" t="str">
        <f>+CPPE!A103</f>
        <v>548 - Grazing Land Mechanical Treatment</v>
      </c>
      <c r="BB111" s="175">
        <f>IF(BA$9="","",IF(BA111=0,0,HLOOKUP(BA$9,CPPE!$A$1:$CY$175,AZ111,FALSE)))</f>
        <v>0</v>
      </c>
      <c r="BC111" s="176" t="str">
        <f>IF(BB111="","",IF(BB111=0,"",IF(LandUse!$N104=2,"",IF(BB111&gt;=$E$5,BA111,""))))</f>
        <v/>
      </c>
      <c r="BD111" s="174">
        <v>103</v>
      </c>
      <c r="BE111" s="177" t="str">
        <f>+CPPE!A103</f>
        <v>548 - Grazing Land Mechanical Treatment</v>
      </c>
      <c r="BF111" s="175">
        <f>IF(BE$9="","",IF(BE111=0,0,HLOOKUP(BE$9,CPPE!$A$1:$CY$175,BD111,FALSE)))</f>
        <v>3</v>
      </c>
      <c r="BG111" s="176" t="str">
        <f>IF(BF111="","",IF(BF111=0,"",IF(LandUse!$N104=2,"",IF(BF111&gt;=$E$5,BE111,""))))</f>
        <v/>
      </c>
      <c r="BH111" s="174">
        <v>103</v>
      </c>
      <c r="BI111" s="177" t="str">
        <f>+CPPE!A103</f>
        <v>548 - Grazing Land Mechanical Treatment</v>
      </c>
      <c r="BJ111" s="175">
        <f>IF(BI$9="","",IF(BI111=0,0,HLOOKUP(BI$9,CPPE!$A$1:$CY$175,BH111,FALSE)))</f>
        <v>4</v>
      </c>
      <c r="BK111" s="176" t="str">
        <f>IF(BJ111="","",IF(BJ111=0,"",IF(LandUse!$N104=2,"",IF(BJ111&gt;=$E$5,BI111,""))))</f>
        <v/>
      </c>
      <c r="BM111" s="99" t="str">
        <f t="shared" si="20"/>
        <v/>
      </c>
      <c r="BN111" s="99" t="str">
        <f t="shared" si="21"/>
        <v/>
      </c>
      <c r="BO111" s="99" t="str">
        <f t="shared" si="22"/>
        <v/>
      </c>
      <c r="BP111" s="99" t="str">
        <f t="shared" si="23"/>
        <v/>
      </c>
      <c r="BQ111" s="99" t="str">
        <f t="shared" si="24"/>
        <v/>
      </c>
      <c r="BR111" s="99" t="str">
        <f t="shared" si="25"/>
        <v/>
      </c>
      <c r="BS111" s="99" t="str">
        <f t="shared" si="26"/>
        <v/>
      </c>
      <c r="BT111" s="99" t="str">
        <f t="shared" si="27"/>
        <v/>
      </c>
      <c r="BU111" s="99" t="str">
        <f t="shared" si="28"/>
        <v/>
      </c>
      <c r="BV111" s="99" t="str">
        <f t="shared" si="29"/>
        <v/>
      </c>
      <c r="BX111"/>
    </row>
    <row r="112" spans="2:76" x14ac:dyDescent="0.2">
      <c r="B112" s="178"/>
      <c r="C112" s="179"/>
      <c r="D112" s="178"/>
      <c r="E112" s="180"/>
      <c r="F112" s="178"/>
      <c r="G112" s="181"/>
      <c r="H112" s="178"/>
      <c r="I112" s="180"/>
      <c r="J112" s="178"/>
      <c r="K112" s="180"/>
      <c r="L112" s="178"/>
      <c r="M112" s="180"/>
      <c r="N112" s="178"/>
      <c r="O112" s="180"/>
      <c r="P112" s="178"/>
      <c r="Q112" s="180"/>
      <c r="R112" s="178"/>
      <c r="S112" s="180"/>
      <c r="T112" s="178"/>
      <c r="U112" s="180"/>
      <c r="V112" s="151"/>
      <c r="W112" s="173" t="str">
        <f>+CPPE!A104</f>
        <v>550 - Range Planting</v>
      </c>
      <c r="X112" s="174">
        <v>104</v>
      </c>
      <c r="Y112" s="173" t="str">
        <f>+CPPE!A104</f>
        <v>550 - Range Planting</v>
      </c>
      <c r="Z112" s="175">
        <f>IF(Y$9="","",IF(Y112=0,0,HLOOKUP(Y$9,CPPE!$A$1:$CY$175,X112,FALSE)))</f>
        <v>4</v>
      </c>
      <c r="AA112" s="176" t="str">
        <f>IF(Z112="","",IF(Z112=0,"",IF(LandUse!$N105=2,"",IF(Z112&gt;=$E$5,Y112,""))))</f>
        <v/>
      </c>
      <c r="AB112" s="174">
        <v>104</v>
      </c>
      <c r="AC112" s="177" t="str">
        <f>+CPPE!A104</f>
        <v>550 - Range Planting</v>
      </c>
      <c r="AD112" s="175">
        <f>IF(AC$9="","",IF(AC112=0,0,HLOOKUP(AC$9,CPPE!$A$1:$CY$175,AB112,FALSE)))</f>
        <v>4</v>
      </c>
      <c r="AE112" s="176" t="str">
        <f>IF(AD112="","",IF(AD112=0,"",IF(LandUse!$N105=2,"",IF(AD112&gt;=$E$5,AC112,""))))</f>
        <v/>
      </c>
      <c r="AF112" s="174">
        <v>104</v>
      </c>
      <c r="AG112" s="177" t="str">
        <f>+CPPE!A104</f>
        <v>550 - Range Planting</v>
      </c>
      <c r="AH112" s="175">
        <f>IF(AG$9="","",IF(AG112=0,0,HLOOKUP(AG$9,CPPE!$A$1:$CY$175,AF112,FALSE)))</f>
        <v>0</v>
      </c>
      <c r="AI112" s="176" t="str">
        <f>IF(AH112="","",IF(AH112=0,"",IF(LandUse!$N105=2,"",IF(AH112&gt;=$E$5,AG112,""))))</f>
        <v/>
      </c>
      <c r="AJ112" s="174">
        <v>104</v>
      </c>
      <c r="AK112" s="177" t="str">
        <f>+CPPE!A104</f>
        <v>550 - Range Planting</v>
      </c>
      <c r="AL112" s="175">
        <f>IF(AK$9="","",IF(AK112=0,0,HLOOKUP(AK$9,CPPE!$A$1:$CY$175,AJ112,FALSE)))</f>
        <v>4</v>
      </c>
      <c r="AM112" s="176" t="str">
        <f>IF(AL112="","",IF(AL112=0,"",IF(LandUse!$N105=2,"",IF(AL112&gt;=$E$5,AK112,""))))</f>
        <v/>
      </c>
      <c r="AN112" s="174">
        <v>104</v>
      </c>
      <c r="AO112" s="177" t="str">
        <f>+CPPE!A104</f>
        <v>550 - Range Planting</v>
      </c>
      <c r="AP112" s="175">
        <f>IF(AO$9="","",IF(AO112=0,0,HLOOKUP(AO$9,CPPE!$A$1:$CY$175,AN112,FALSE)))</f>
        <v>4</v>
      </c>
      <c r="AQ112" s="176" t="str">
        <f>IF(AP112="","",IF(AP112=0,"",IF(LandUse!$N105=2,"",IF(AP112&gt;=$E$5,AO112,""))))</f>
        <v/>
      </c>
      <c r="AR112" s="174">
        <v>104</v>
      </c>
      <c r="AS112" s="177" t="str">
        <f>+CPPE!A104</f>
        <v>550 - Range Planting</v>
      </c>
      <c r="AT112" s="175">
        <f>IF(AS$9="","",IF(AS112=0,0,HLOOKUP(AS$9,CPPE!$A$1:$CY$175,AR112,FALSE)))</f>
        <v>3</v>
      </c>
      <c r="AU112" s="176" t="str">
        <f>IF(AT112="","",IF(AT112=0,"",IF(LandUse!$N105=2,"",IF(AT112&gt;=$E$5,AS112,""))))</f>
        <v/>
      </c>
      <c r="AV112" s="174">
        <v>104</v>
      </c>
      <c r="AW112" s="177" t="str">
        <f>+CPPE!A104</f>
        <v>550 - Range Planting</v>
      </c>
      <c r="AX112" s="175">
        <f>IF(AW$9="","",IF(AW112=0,0,HLOOKUP(AW$9,CPPE!$A$1:$CY$175,AV112,FALSE)))</f>
        <v>3</v>
      </c>
      <c r="AY112" s="176" t="str">
        <f>IF(AX112="","",IF(AX112=0,"",IF(LandUse!$N105=2,"",IF(AX112&gt;=$E$5,AW112,""))))</f>
        <v/>
      </c>
      <c r="AZ112" s="174">
        <v>104</v>
      </c>
      <c r="BA112" s="177" t="str">
        <f>+CPPE!A104</f>
        <v>550 - Range Planting</v>
      </c>
      <c r="BB112" s="175">
        <f>IF(BA$9="","",IF(BA112=0,0,HLOOKUP(BA$9,CPPE!$A$1:$CY$175,AZ112,FALSE)))</f>
        <v>1</v>
      </c>
      <c r="BC112" s="176" t="str">
        <f>IF(BB112="","",IF(BB112=0,"",IF(LandUse!$N105=2,"",IF(BB112&gt;=$E$5,BA112,""))))</f>
        <v/>
      </c>
      <c r="BD112" s="174">
        <v>104</v>
      </c>
      <c r="BE112" s="177" t="str">
        <f>+CPPE!A104</f>
        <v>550 - Range Planting</v>
      </c>
      <c r="BF112" s="175">
        <f>IF(BE$9="","",IF(BE112=0,0,HLOOKUP(BE$9,CPPE!$A$1:$CY$175,BD112,FALSE)))</f>
        <v>1</v>
      </c>
      <c r="BG112" s="176" t="str">
        <f>IF(BF112="","",IF(BF112=0,"",IF(LandUse!$N105=2,"",IF(BF112&gt;=$E$5,BE112,""))))</f>
        <v/>
      </c>
      <c r="BH112" s="174">
        <v>104</v>
      </c>
      <c r="BI112" s="177" t="str">
        <f>+CPPE!A104</f>
        <v>550 - Range Planting</v>
      </c>
      <c r="BJ112" s="175">
        <f>IF(BI$9="","",IF(BI112=0,0,HLOOKUP(BI$9,CPPE!$A$1:$CY$175,BH112,FALSE)))</f>
        <v>5</v>
      </c>
      <c r="BK112" s="176" t="str">
        <f>IF(BJ112="","",IF(BJ112=0,"",IF(LandUse!$N105=2,"",IF(BJ112&gt;=$E$5,BI112,""))))</f>
        <v/>
      </c>
      <c r="BM112" s="99" t="str">
        <f t="shared" si="20"/>
        <v/>
      </c>
      <c r="BN112" s="99" t="str">
        <f t="shared" si="21"/>
        <v/>
      </c>
      <c r="BO112" s="99" t="str">
        <f t="shared" si="22"/>
        <v/>
      </c>
      <c r="BP112" s="99" t="str">
        <f t="shared" si="23"/>
        <v/>
      </c>
      <c r="BQ112" s="99" t="str">
        <f t="shared" si="24"/>
        <v/>
      </c>
      <c r="BR112" s="99" t="str">
        <f t="shared" si="25"/>
        <v/>
      </c>
      <c r="BS112" s="99" t="str">
        <f t="shared" si="26"/>
        <v/>
      </c>
      <c r="BT112" s="99" t="str">
        <f t="shared" si="27"/>
        <v/>
      </c>
      <c r="BU112" s="99" t="str">
        <f t="shared" si="28"/>
        <v/>
      </c>
      <c r="BV112" s="99" t="str">
        <f t="shared" si="29"/>
        <v/>
      </c>
      <c r="BX112"/>
    </row>
    <row r="113" spans="2:76" x14ac:dyDescent="0.2">
      <c r="B113" s="178"/>
      <c r="C113" s="179"/>
      <c r="D113" s="178"/>
      <c r="E113" s="180"/>
      <c r="F113" s="178"/>
      <c r="G113" s="181"/>
      <c r="H113" s="178"/>
      <c r="I113" s="180"/>
      <c r="J113" s="178"/>
      <c r="K113" s="180"/>
      <c r="L113" s="178"/>
      <c r="M113" s="180"/>
      <c r="N113" s="178"/>
      <c r="O113" s="180"/>
      <c r="P113" s="178"/>
      <c r="Q113" s="180"/>
      <c r="R113" s="178"/>
      <c r="S113" s="180"/>
      <c r="T113" s="178"/>
      <c r="U113" s="180"/>
      <c r="V113" s="151"/>
      <c r="W113" s="173" t="str">
        <f>+CPPE!A105</f>
        <v>554 - Drainage Water Management</v>
      </c>
      <c r="X113" s="174">
        <v>105</v>
      </c>
      <c r="Y113" s="173" t="str">
        <f>+CPPE!A105</f>
        <v>554 - Drainage Water Management</v>
      </c>
      <c r="Z113" s="175">
        <f>IF(Y$9="","",IF(Y113=0,0,HLOOKUP(Y$9,CPPE!$A$1:$CY$175,X113,FALSE)))</f>
        <v>0</v>
      </c>
      <c r="AA113" s="176" t="str">
        <f>IF(Z113="","",IF(Z113=0,"",IF(LandUse!$N106=2,"",IF(Z113&gt;=$E$5,Y113,""))))</f>
        <v/>
      </c>
      <c r="AB113" s="174">
        <v>105</v>
      </c>
      <c r="AC113" s="177" t="str">
        <f>+CPPE!A105</f>
        <v>554 - Drainage Water Management</v>
      </c>
      <c r="AD113" s="175">
        <f>IF(AC$9="","",IF(AC113=0,0,HLOOKUP(AC$9,CPPE!$A$1:$CY$175,AB113,FALSE)))</f>
        <v>2</v>
      </c>
      <c r="AE113" s="176" t="str">
        <f>IF(AD113="","",IF(AD113=0,"",IF(LandUse!$N106=2,"",IF(AD113&gt;=$E$5,AC113,""))))</f>
        <v/>
      </c>
      <c r="AF113" s="174">
        <v>105</v>
      </c>
      <c r="AG113" s="177" t="str">
        <f>+CPPE!A105</f>
        <v>554 - Drainage Water Management</v>
      </c>
      <c r="AH113" s="175">
        <f>IF(AG$9="","",IF(AG113=0,0,HLOOKUP(AG$9,CPPE!$A$1:$CY$175,AF113,FALSE)))</f>
        <v>2</v>
      </c>
      <c r="AI113" s="176" t="str">
        <f>IF(AH113="","",IF(AH113=0,"",IF(LandUse!$N106=2,"",IF(AH113&gt;=$E$5,AG113,""))))</f>
        <v/>
      </c>
      <c r="AJ113" s="174">
        <v>105</v>
      </c>
      <c r="AK113" s="177" t="str">
        <f>+CPPE!A105</f>
        <v>554 - Drainage Water Management</v>
      </c>
      <c r="AL113" s="175">
        <f>IF(AK$9="","",IF(AK113=0,0,HLOOKUP(AK$9,CPPE!$A$1:$CY$175,AJ113,FALSE)))</f>
        <v>-1</v>
      </c>
      <c r="AM113" s="176" t="str">
        <f>IF(AL113="","",IF(AL113=0,"",IF(LandUse!$N106=2,"",IF(AL113&gt;=$E$5,AK113,""))))</f>
        <v/>
      </c>
      <c r="AN113" s="174">
        <v>105</v>
      </c>
      <c r="AO113" s="177" t="str">
        <f>+CPPE!A105</f>
        <v>554 - Drainage Water Management</v>
      </c>
      <c r="AP113" s="175">
        <f>IF(AO$9="","",IF(AO113=0,0,HLOOKUP(AO$9,CPPE!$A$1:$CY$175,AN113,FALSE)))</f>
        <v>2</v>
      </c>
      <c r="AQ113" s="176" t="str">
        <f>IF(AP113="","",IF(AP113=0,"",IF(LandUse!$N106=2,"",IF(AP113&gt;=$E$5,AO113,""))))</f>
        <v/>
      </c>
      <c r="AR113" s="174">
        <v>105</v>
      </c>
      <c r="AS113" s="177" t="str">
        <f>+CPPE!A105</f>
        <v>554 - Drainage Water Management</v>
      </c>
      <c r="AT113" s="175">
        <f>IF(AS$9="","",IF(AS113=0,0,HLOOKUP(AS$9,CPPE!$A$1:$CY$175,AR113,FALSE)))</f>
        <v>0</v>
      </c>
      <c r="AU113" s="176" t="str">
        <f>IF(AT113="","",IF(AT113=0,"",IF(LandUse!$N106=2,"",IF(AT113&gt;=$E$5,AS113,""))))</f>
        <v/>
      </c>
      <c r="AV113" s="174">
        <v>105</v>
      </c>
      <c r="AW113" s="177" t="str">
        <f>+CPPE!A105</f>
        <v>554 - Drainage Water Management</v>
      </c>
      <c r="AX113" s="175">
        <f>IF(AW$9="","",IF(AW113=0,0,HLOOKUP(AW$9,CPPE!$A$1:$CY$175,AV113,FALSE)))</f>
        <v>0</v>
      </c>
      <c r="AY113" s="176" t="str">
        <f>IF(AX113="","",IF(AX113=0,"",IF(LandUse!$N106=2,"",IF(AX113&gt;=$E$5,AW113,""))))</f>
        <v/>
      </c>
      <c r="AZ113" s="174">
        <v>105</v>
      </c>
      <c r="BA113" s="177" t="str">
        <f>+CPPE!A105</f>
        <v>554 - Drainage Water Management</v>
      </c>
      <c r="BB113" s="175">
        <f>IF(BA$9="","",IF(BA113=0,0,HLOOKUP(BA$9,CPPE!$A$1:$CY$175,AZ113,FALSE)))</f>
        <v>0</v>
      </c>
      <c r="BC113" s="176" t="str">
        <f>IF(BB113="","",IF(BB113=0,"",IF(LandUse!$N106=2,"",IF(BB113&gt;=$E$5,BA113,""))))</f>
        <v/>
      </c>
      <c r="BD113" s="174">
        <v>105</v>
      </c>
      <c r="BE113" s="177" t="str">
        <f>+CPPE!A105</f>
        <v>554 - Drainage Water Management</v>
      </c>
      <c r="BF113" s="175">
        <f>IF(BE$9="","",IF(BE113=0,0,HLOOKUP(BE$9,CPPE!$A$1:$CY$175,BD113,FALSE)))</f>
        <v>1</v>
      </c>
      <c r="BG113" s="176" t="str">
        <f>IF(BF113="","",IF(BF113=0,"",IF(LandUse!$N106=2,"",IF(BF113&gt;=$E$5,BE113,""))))</f>
        <v/>
      </c>
      <c r="BH113" s="174">
        <v>105</v>
      </c>
      <c r="BI113" s="177" t="str">
        <f>+CPPE!A105</f>
        <v>554 - Drainage Water Management</v>
      </c>
      <c r="BJ113" s="175">
        <f>IF(BI$9="","",IF(BI113=0,0,HLOOKUP(BI$9,CPPE!$A$1:$CY$175,BH113,FALSE)))</f>
        <v>2</v>
      </c>
      <c r="BK113" s="176" t="str">
        <f>IF(BJ113="","",IF(BJ113=0,"",IF(LandUse!$N106=2,"",IF(BJ113&gt;=$E$5,BI113,""))))</f>
        <v/>
      </c>
      <c r="BM113" s="99" t="str">
        <f t="shared" si="20"/>
        <v/>
      </c>
      <c r="BN113" s="99" t="str">
        <f t="shared" si="21"/>
        <v/>
      </c>
      <c r="BO113" s="99" t="str">
        <f t="shared" si="22"/>
        <v/>
      </c>
      <c r="BP113" s="99" t="str">
        <f t="shared" si="23"/>
        <v/>
      </c>
      <c r="BQ113" s="99" t="str">
        <f t="shared" si="24"/>
        <v/>
      </c>
      <c r="BR113" s="99" t="str">
        <f t="shared" si="25"/>
        <v/>
      </c>
      <c r="BS113" s="99" t="str">
        <f t="shared" si="26"/>
        <v/>
      </c>
      <c r="BT113" s="99" t="str">
        <f t="shared" si="27"/>
        <v/>
      </c>
      <c r="BU113" s="99" t="str">
        <f t="shared" si="28"/>
        <v/>
      </c>
      <c r="BV113" s="99" t="str">
        <f t="shared" si="29"/>
        <v/>
      </c>
      <c r="BX113"/>
    </row>
    <row r="114" spans="2:76" ht="14.45" customHeight="1" x14ac:dyDescent="0.2">
      <c r="B114" s="178"/>
      <c r="C114" s="179"/>
      <c r="D114" s="178"/>
      <c r="E114" s="180"/>
      <c r="F114" s="178"/>
      <c r="G114" s="181"/>
      <c r="H114" s="178"/>
      <c r="I114" s="180"/>
      <c r="J114" s="178"/>
      <c r="K114" s="180"/>
      <c r="L114" s="178"/>
      <c r="M114" s="180"/>
      <c r="N114" s="178"/>
      <c r="O114" s="180"/>
      <c r="P114" s="178"/>
      <c r="Q114" s="180"/>
      <c r="R114" s="178"/>
      <c r="S114" s="180"/>
      <c r="T114" s="178"/>
      <c r="U114" s="180"/>
      <c r="V114" s="151"/>
      <c r="W114" s="173" t="str">
        <f>+CPPE!A106</f>
        <v>555 - Rock Wall Terrace</v>
      </c>
      <c r="X114" s="174">
        <v>106</v>
      </c>
      <c r="Y114" s="173" t="str">
        <f>+CPPE!A106</f>
        <v>555 - Rock Wall Terrace</v>
      </c>
      <c r="Z114" s="175">
        <f>IF(Y$9="","",IF(Y114=0,0,HLOOKUP(Y$9,CPPE!$A$1:$CY$175,X114,FALSE)))</f>
        <v>5</v>
      </c>
      <c r="AA114" s="176" t="str">
        <f>IF(Z114="","",IF(Z114=0,"",IF(LandUse!$N107=2,"",IF(Z114&gt;=$E$5,Y114,""))))</f>
        <v/>
      </c>
      <c r="AB114" s="174">
        <v>106</v>
      </c>
      <c r="AC114" s="177" t="str">
        <f>+CPPE!A106</f>
        <v>555 - Rock Wall Terrace</v>
      </c>
      <c r="AD114" s="175">
        <f>IF(AC$9="","",IF(AC114=0,0,HLOOKUP(AC$9,CPPE!$A$1:$CY$175,AB114,FALSE)))</f>
        <v>0</v>
      </c>
      <c r="AE114" s="176" t="str">
        <f>IF(AD114="","",IF(AD114=0,"",IF(LandUse!$N107=2,"",IF(AD114&gt;=$E$5,AC114,""))))</f>
        <v/>
      </c>
      <c r="AF114" s="174">
        <v>106</v>
      </c>
      <c r="AG114" s="177" t="str">
        <f>+CPPE!A106</f>
        <v>555 - Rock Wall Terrace</v>
      </c>
      <c r="AH114" s="175">
        <f>IF(AG$9="","",IF(AG114=0,0,HLOOKUP(AG$9,CPPE!$A$1:$CY$175,AF114,FALSE)))</f>
        <v>0</v>
      </c>
      <c r="AI114" s="176" t="str">
        <f>IF(AH114="","",IF(AH114=0,"",IF(LandUse!$N107=2,"",IF(AH114&gt;=$E$5,AG114,""))))</f>
        <v/>
      </c>
      <c r="AJ114" s="174">
        <v>106</v>
      </c>
      <c r="AK114" s="177" t="str">
        <f>+CPPE!A106</f>
        <v>555 - Rock Wall Terrace</v>
      </c>
      <c r="AL114" s="175">
        <f>IF(AK$9="","",IF(AK114=0,0,HLOOKUP(AK$9,CPPE!$A$1:$CY$175,AJ114,FALSE)))</f>
        <v>0</v>
      </c>
      <c r="AM114" s="176" t="str">
        <f>IF(AL114="","",IF(AL114=0,"",IF(LandUse!$N107=2,"",IF(AL114&gt;=$E$5,AK114,""))))</f>
        <v/>
      </c>
      <c r="AN114" s="174">
        <v>106</v>
      </c>
      <c r="AO114" s="177" t="str">
        <f>+CPPE!A106</f>
        <v>555 - Rock Wall Terrace</v>
      </c>
      <c r="AP114" s="175">
        <f>IF(AO$9="","",IF(AO114=0,0,HLOOKUP(AO$9,CPPE!$A$1:$CY$175,AN114,FALSE)))</f>
        <v>0</v>
      </c>
      <c r="AQ114" s="176" t="str">
        <f>IF(AP114="","",IF(AP114=0,"",IF(LandUse!$N107=2,"",IF(AP114&gt;=$E$5,AO114,""))))</f>
        <v/>
      </c>
      <c r="AR114" s="174">
        <v>106</v>
      </c>
      <c r="AS114" s="177" t="str">
        <f>+CPPE!A106</f>
        <v>555 - Rock Wall Terrace</v>
      </c>
      <c r="AT114" s="175">
        <f>IF(AS$9="","",IF(AS114=0,0,HLOOKUP(AS$9,CPPE!$A$1:$CY$175,AR114,FALSE)))</f>
        <v>0</v>
      </c>
      <c r="AU114" s="176" t="str">
        <f>IF(AT114="","",IF(AT114=0,"",IF(LandUse!$N107=2,"",IF(AT114&gt;=$E$5,AS114,""))))</f>
        <v/>
      </c>
      <c r="AV114" s="174">
        <v>106</v>
      </c>
      <c r="AW114" s="177" t="str">
        <f>+CPPE!A106</f>
        <v>555 - Rock Wall Terrace</v>
      </c>
      <c r="AX114" s="175">
        <f>IF(AW$9="","",IF(AW114=0,0,HLOOKUP(AW$9,CPPE!$A$1:$CY$175,AV114,FALSE)))</f>
        <v>1</v>
      </c>
      <c r="AY114" s="176" t="str">
        <f>IF(AX114="","",IF(AX114=0,"",IF(LandUse!$N107=2,"",IF(AX114&gt;=$E$5,AW114,""))))</f>
        <v/>
      </c>
      <c r="AZ114" s="174">
        <v>106</v>
      </c>
      <c r="BA114" s="177" t="str">
        <f>+CPPE!A106</f>
        <v>555 - Rock Wall Terrace</v>
      </c>
      <c r="BB114" s="175">
        <f>IF(BA$9="","",IF(BA114=0,0,HLOOKUP(BA$9,CPPE!$A$1:$CY$175,AZ114,FALSE)))</f>
        <v>2</v>
      </c>
      <c r="BC114" s="176" t="str">
        <f>IF(BB114="","",IF(BB114=0,"",IF(LandUse!$N107=2,"",IF(BB114&gt;=$E$5,BA114,""))))</f>
        <v/>
      </c>
      <c r="BD114" s="174">
        <v>106</v>
      </c>
      <c r="BE114" s="177" t="str">
        <f>+CPPE!A106</f>
        <v>555 - Rock Wall Terrace</v>
      </c>
      <c r="BF114" s="175">
        <f>IF(BE$9="","",IF(BE114=0,0,HLOOKUP(BE$9,CPPE!$A$1:$CY$175,BD114,FALSE)))</f>
        <v>0</v>
      </c>
      <c r="BG114" s="176" t="str">
        <f>IF(BF114="","",IF(BF114=0,"",IF(LandUse!$N107=2,"",IF(BF114&gt;=$E$5,BE114,""))))</f>
        <v/>
      </c>
      <c r="BH114" s="174">
        <v>106</v>
      </c>
      <c r="BI114" s="177" t="str">
        <f>+CPPE!A106</f>
        <v>555 - Rock Wall Terrace</v>
      </c>
      <c r="BJ114" s="175">
        <f>IF(BI$9="","",IF(BI114=0,0,HLOOKUP(BI$9,CPPE!$A$1:$CY$175,BH114,FALSE)))</f>
        <v>1</v>
      </c>
      <c r="BK114" s="176" t="str">
        <f>IF(BJ114="","",IF(BJ114=0,"",IF(LandUse!$N107=2,"",IF(BJ114&gt;=$E$5,BI114,""))))</f>
        <v/>
      </c>
      <c r="BM114" s="99" t="str">
        <f t="shared" si="20"/>
        <v/>
      </c>
      <c r="BN114" s="99" t="str">
        <f t="shared" si="21"/>
        <v/>
      </c>
      <c r="BO114" s="99" t="str">
        <f t="shared" si="22"/>
        <v/>
      </c>
      <c r="BP114" s="99" t="str">
        <f t="shared" si="23"/>
        <v/>
      </c>
      <c r="BQ114" s="99" t="str">
        <f t="shared" si="24"/>
        <v/>
      </c>
      <c r="BR114" s="99" t="str">
        <f t="shared" si="25"/>
        <v/>
      </c>
      <c r="BS114" s="99" t="str">
        <f t="shared" si="26"/>
        <v/>
      </c>
      <c r="BT114" s="99" t="str">
        <f t="shared" si="27"/>
        <v/>
      </c>
      <c r="BU114" s="99" t="str">
        <f t="shared" si="28"/>
        <v/>
      </c>
      <c r="BV114" s="99" t="str">
        <f t="shared" si="29"/>
        <v/>
      </c>
      <c r="BX114"/>
    </row>
    <row r="115" spans="2:76" x14ac:dyDescent="0.2">
      <c r="B115" s="178"/>
      <c r="C115" s="179"/>
      <c r="D115" s="178"/>
      <c r="E115" s="180"/>
      <c r="F115" s="178"/>
      <c r="G115" s="181"/>
      <c r="H115" s="178"/>
      <c r="I115" s="180"/>
      <c r="J115" s="178"/>
      <c r="K115" s="180"/>
      <c r="L115" s="178"/>
      <c r="M115" s="180"/>
      <c r="N115" s="178"/>
      <c r="O115" s="180"/>
      <c r="P115" s="178"/>
      <c r="Q115" s="180"/>
      <c r="R115" s="178"/>
      <c r="S115" s="180"/>
      <c r="T115" s="178"/>
      <c r="U115" s="180"/>
      <c r="V115" s="151"/>
      <c r="W115" s="173" t="str">
        <f>+CPPE!A107</f>
        <v>557 - Row Arrangement</v>
      </c>
      <c r="X115" s="174">
        <v>107</v>
      </c>
      <c r="Y115" s="173" t="str">
        <f>+CPPE!A107</f>
        <v>557 - Row Arrangement</v>
      </c>
      <c r="Z115" s="175">
        <f>IF(Y$9="","",IF(Y115=0,0,HLOOKUP(Y$9,CPPE!$A$1:$CY$175,X115,FALSE)))</f>
        <v>3</v>
      </c>
      <c r="AA115" s="176" t="str">
        <f>IF(Z115="","",IF(Z115=0,"",IF(LandUse!$N108=2,"",IF(Z115&gt;=$E$5,Y115,""))))</f>
        <v/>
      </c>
      <c r="AB115" s="174">
        <v>107</v>
      </c>
      <c r="AC115" s="177" t="str">
        <f>+CPPE!A107</f>
        <v>557 - Row Arrangement</v>
      </c>
      <c r="AD115" s="175">
        <f>IF(AC$9="","",IF(AC115=0,0,HLOOKUP(AC$9,CPPE!$A$1:$CY$175,AB115,FALSE)))</f>
        <v>1</v>
      </c>
      <c r="AE115" s="176" t="str">
        <f>IF(AD115="","",IF(AD115=0,"",IF(LandUse!$N108=2,"",IF(AD115&gt;=$E$5,AC115,""))))</f>
        <v/>
      </c>
      <c r="AF115" s="174">
        <v>107</v>
      </c>
      <c r="AG115" s="177" t="str">
        <f>+CPPE!A107</f>
        <v>557 - Row Arrangement</v>
      </c>
      <c r="AH115" s="175">
        <f>IF(AG$9="","",IF(AG115=0,0,HLOOKUP(AG$9,CPPE!$A$1:$CY$175,AF115,FALSE)))</f>
        <v>0</v>
      </c>
      <c r="AI115" s="176" t="str">
        <f>IF(AH115="","",IF(AH115=0,"",IF(LandUse!$N108=2,"",IF(AH115&gt;=$E$5,AG115,""))))</f>
        <v/>
      </c>
      <c r="AJ115" s="174">
        <v>107</v>
      </c>
      <c r="AK115" s="177" t="str">
        <f>+CPPE!A107</f>
        <v>557 - Row Arrangement</v>
      </c>
      <c r="AL115" s="175">
        <f>IF(AK$9="","",IF(AK115=0,0,HLOOKUP(AK$9,CPPE!$A$1:$CY$175,AJ115,FALSE)))</f>
        <v>0</v>
      </c>
      <c r="AM115" s="176" t="str">
        <f>IF(AL115="","",IF(AL115=0,"",IF(LandUse!$N108=2,"",IF(AL115&gt;=$E$5,AK115,""))))</f>
        <v/>
      </c>
      <c r="AN115" s="174">
        <v>107</v>
      </c>
      <c r="AO115" s="177" t="str">
        <f>+CPPE!A107</f>
        <v>557 - Row Arrangement</v>
      </c>
      <c r="AP115" s="175">
        <f>IF(AO$9="","",IF(AO115=0,0,HLOOKUP(AO$9,CPPE!$A$1:$CY$175,AN115,FALSE)))</f>
        <v>1</v>
      </c>
      <c r="AQ115" s="176" t="str">
        <f>IF(AP115="","",IF(AP115=0,"",IF(LandUse!$N108=2,"",IF(AP115&gt;=$E$5,AO115,""))))</f>
        <v/>
      </c>
      <c r="AR115" s="174">
        <v>107</v>
      </c>
      <c r="AS115" s="177" t="str">
        <f>+CPPE!A107</f>
        <v>557 - Row Arrangement</v>
      </c>
      <c r="AT115" s="175">
        <f>IF(AS$9="","",IF(AS115=0,0,HLOOKUP(AS$9,CPPE!$A$1:$CY$175,AR115,FALSE)))</f>
        <v>-3</v>
      </c>
      <c r="AU115" s="176" t="str">
        <f>IF(AT115="","",IF(AT115=0,"",IF(LandUse!$N108=2,"",IF(AT115&gt;=$E$5,AS115,""))))</f>
        <v/>
      </c>
      <c r="AV115" s="174">
        <v>107</v>
      </c>
      <c r="AW115" s="177" t="str">
        <f>+CPPE!A107</f>
        <v>557 - Row Arrangement</v>
      </c>
      <c r="AX115" s="175">
        <f>IF(AW$9="","",IF(AW115=0,0,HLOOKUP(AW$9,CPPE!$A$1:$CY$175,AV115,FALSE)))</f>
        <v>-3</v>
      </c>
      <c r="AY115" s="176" t="str">
        <f>IF(AX115="","",IF(AX115=0,"",IF(LandUse!$N108=2,"",IF(AX115&gt;=$E$5,AW115,""))))</f>
        <v/>
      </c>
      <c r="AZ115" s="174">
        <v>107</v>
      </c>
      <c r="BA115" s="177" t="str">
        <f>+CPPE!A107</f>
        <v>557 - Row Arrangement</v>
      </c>
      <c r="BB115" s="175">
        <f>IF(BA$9="","",IF(BA115=0,0,HLOOKUP(BA$9,CPPE!$A$1:$CY$175,AZ115,FALSE)))</f>
        <v>0</v>
      </c>
      <c r="BC115" s="176" t="str">
        <f>IF(BB115="","",IF(BB115=0,"",IF(LandUse!$N108=2,"",IF(BB115&gt;=$E$5,BA115,""))))</f>
        <v/>
      </c>
      <c r="BD115" s="174">
        <v>107</v>
      </c>
      <c r="BE115" s="177" t="str">
        <f>+CPPE!A107</f>
        <v>557 - Row Arrangement</v>
      </c>
      <c r="BF115" s="175">
        <f>IF(BE$9="","",IF(BE115=0,0,HLOOKUP(BE$9,CPPE!$A$1:$CY$175,BD115,FALSE)))</f>
        <v>-2</v>
      </c>
      <c r="BG115" s="176" t="str">
        <f>IF(BF115="","",IF(BF115=0,"",IF(LandUse!$N108=2,"",IF(BF115&gt;=$E$5,BE115,""))))</f>
        <v/>
      </c>
      <c r="BH115" s="174">
        <v>107</v>
      </c>
      <c r="BI115" s="177" t="str">
        <f>+CPPE!A107</f>
        <v>557 - Row Arrangement</v>
      </c>
      <c r="BJ115" s="175">
        <f>IF(BI$9="","",IF(BI115=0,0,HLOOKUP(BI$9,CPPE!$A$1:$CY$175,BH115,FALSE)))</f>
        <v>1</v>
      </c>
      <c r="BK115" s="176" t="str">
        <f>IF(BJ115="","",IF(BJ115=0,"",IF(LandUse!$N108=2,"",IF(BJ115&gt;=$E$5,BI115,""))))</f>
        <v/>
      </c>
      <c r="BM115" s="99" t="str">
        <f t="shared" si="20"/>
        <v/>
      </c>
      <c r="BN115" s="99" t="str">
        <f t="shared" si="21"/>
        <v/>
      </c>
      <c r="BO115" s="99" t="str">
        <f t="shared" si="22"/>
        <v/>
      </c>
      <c r="BP115" s="99" t="str">
        <f t="shared" si="23"/>
        <v/>
      </c>
      <c r="BQ115" s="99" t="str">
        <f t="shared" si="24"/>
        <v/>
      </c>
      <c r="BR115" s="99" t="str">
        <f t="shared" si="25"/>
        <v/>
      </c>
      <c r="BS115" s="99" t="str">
        <f t="shared" si="26"/>
        <v/>
      </c>
      <c r="BT115" s="99" t="str">
        <f t="shared" si="27"/>
        <v/>
      </c>
      <c r="BU115" s="99" t="str">
        <f t="shared" si="28"/>
        <v/>
      </c>
      <c r="BV115" s="99" t="str">
        <f t="shared" si="29"/>
        <v/>
      </c>
      <c r="BX115"/>
    </row>
    <row r="116" spans="2:76" x14ac:dyDescent="0.2">
      <c r="B116" s="178"/>
      <c r="C116" s="179"/>
      <c r="D116" s="178"/>
      <c r="E116" s="180"/>
      <c r="F116" s="178"/>
      <c r="G116" s="181"/>
      <c r="H116" s="178"/>
      <c r="I116" s="180"/>
      <c r="J116" s="178"/>
      <c r="K116" s="180"/>
      <c r="L116" s="178"/>
      <c r="M116" s="180"/>
      <c r="N116" s="178"/>
      <c r="O116" s="180"/>
      <c r="P116" s="178"/>
      <c r="Q116" s="180"/>
      <c r="R116" s="178"/>
      <c r="S116" s="180"/>
      <c r="T116" s="178"/>
      <c r="U116" s="180"/>
      <c r="V116" s="151"/>
      <c r="W116" s="173" t="str">
        <f>+CPPE!A108</f>
        <v>558 - Roof Runoff Structure</v>
      </c>
      <c r="X116" s="174">
        <v>108</v>
      </c>
      <c r="Y116" s="173" t="str">
        <f>+CPPE!A108</f>
        <v>558 - Roof Runoff Structure</v>
      </c>
      <c r="Z116" s="175">
        <f>IF(Y$9="","",IF(Y116=0,0,HLOOKUP(Y$9,CPPE!$A$1:$CY$175,X116,FALSE)))</f>
        <v>1</v>
      </c>
      <c r="AA116" s="176" t="str">
        <f>IF(Z116="","",IF(Z116=0,"",IF(LandUse!$N109=2,"",IF(Z116&gt;=$E$5,Y116,""))))</f>
        <v/>
      </c>
      <c r="AB116" s="174">
        <v>108</v>
      </c>
      <c r="AC116" s="177" t="str">
        <f>+CPPE!A108</f>
        <v>558 - Roof Runoff Structure</v>
      </c>
      <c r="AD116" s="175">
        <f>IF(AC$9="","",IF(AC116=0,0,HLOOKUP(AC$9,CPPE!$A$1:$CY$175,AB116,FALSE)))</f>
        <v>0</v>
      </c>
      <c r="AE116" s="176" t="str">
        <f>IF(AD116="","",IF(AD116=0,"",IF(LandUse!$N109=2,"",IF(AD116&gt;=$E$5,AC116,""))))</f>
        <v/>
      </c>
      <c r="AF116" s="174">
        <v>108</v>
      </c>
      <c r="AG116" s="177" t="str">
        <f>+CPPE!A108</f>
        <v>558 - Roof Runoff Structure</v>
      </c>
      <c r="AH116" s="175">
        <f>IF(AG$9="","",IF(AG116=0,0,HLOOKUP(AG$9,CPPE!$A$1:$CY$175,AF116,FALSE)))</f>
        <v>0</v>
      </c>
      <c r="AI116" s="176" t="str">
        <f>IF(AH116="","",IF(AH116=0,"",IF(LandUse!$N109=2,"",IF(AH116&gt;=$E$5,AG116,""))))</f>
        <v/>
      </c>
      <c r="AJ116" s="174">
        <v>108</v>
      </c>
      <c r="AK116" s="177" t="str">
        <f>+CPPE!A108</f>
        <v>558 - Roof Runoff Structure</v>
      </c>
      <c r="AL116" s="175">
        <f>IF(AK$9="","",IF(AK116=0,0,HLOOKUP(AK$9,CPPE!$A$1:$CY$175,AJ116,FALSE)))</f>
        <v>0</v>
      </c>
      <c r="AM116" s="176" t="str">
        <f>IF(AL116="","",IF(AL116=0,"",IF(LandUse!$N109=2,"",IF(AL116&gt;=$E$5,AK116,""))))</f>
        <v/>
      </c>
      <c r="AN116" s="174">
        <v>108</v>
      </c>
      <c r="AO116" s="177" t="str">
        <f>+CPPE!A108</f>
        <v>558 - Roof Runoff Structure</v>
      </c>
      <c r="AP116" s="175">
        <f>IF(AO$9="","",IF(AO116=0,0,HLOOKUP(AO$9,CPPE!$A$1:$CY$175,AN116,FALSE)))</f>
        <v>0</v>
      </c>
      <c r="AQ116" s="176" t="str">
        <f>IF(AP116="","",IF(AP116=0,"",IF(LandUse!$N109=2,"",IF(AP116&gt;=$E$5,AO116,""))))</f>
        <v/>
      </c>
      <c r="AR116" s="174">
        <v>108</v>
      </c>
      <c r="AS116" s="177" t="str">
        <f>+CPPE!A108</f>
        <v>558 - Roof Runoff Structure</v>
      </c>
      <c r="AT116" s="175">
        <f>IF(AS$9="","",IF(AS116=0,0,HLOOKUP(AS$9,CPPE!$A$1:$CY$175,AR116,FALSE)))</f>
        <v>0</v>
      </c>
      <c r="AU116" s="176" t="str">
        <f>IF(AT116="","",IF(AT116=0,"",IF(LandUse!$N109=2,"",IF(AT116&gt;=$E$5,AS116,""))))</f>
        <v/>
      </c>
      <c r="AV116" s="174">
        <v>108</v>
      </c>
      <c r="AW116" s="177" t="str">
        <f>+CPPE!A108</f>
        <v>558 - Roof Runoff Structure</v>
      </c>
      <c r="AX116" s="175">
        <f>IF(AW$9="","",IF(AW116=0,0,HLOOKUP(AW$9,CPPE!$A$1:$CY$175,AV116,FALSE)))</f>
        <v>0</v>
      </c>
      <c r="AY116" s="176" t="str">
        <f>IF(AX116="","",IF(AX116=0,"",IF(LandUse!$N109=2,"",IF(AX116&gt;=$E$5,AW116,""))))</f>
        <v/>
      </c>
      <c r="AZ116" s="174">
        <v>108</v>
      </c>
      <c r="BA116" s="177" t="str">
        <f>+CPPE!A108</f>
        <v>558 - Roof Runoff Structure</v>
      </c>
      <c r="BB116" s="175">
        <f>IF(BA$9="","",IF(BA116=0,0,HLOOKUP(BA$9,CPPE!$A$1:$CY$175,AZ116,FALSE)))</f>
        <v>0</v>
      </c>
      <c r="BC116" s="176" t="str">
        <f>IF(BB116="","",IF(BB116=0,"",IF(LandUse!$N109=2,"",IF(BB116&gt;=$E$5,BA116,""))))</f>
        <v/>
      </c>
      <c r="BD116" s="174">
        <v>108</v>
      </c>
      <c r="BE116" s="177" t="str">
        <f>+CPPE!A108</f>
        <v>558 - Roof Runoff Structure</v>
      </c>
      <c r="BF116" s="175">
        <f>IF(BE$9="","",IF(BE116=0,0,HLOOKUP(BE$9,CPPE!$A$1:$CY$175,BD116,FALSE)))</f>
        <v>2</v>
      </c>
      <c r="BG116" s="176" t="str">
        <f>IF(BF116="","",IF(BF116=0,"",IF(LandUse!$N109=2,"",IF(BF116&gt;=$E$5,BE116,""))))</f>
        <v/>
      </c>
      <c r="BH116" s="174">
        <v>108</v>
      </c>
      <c r="BI116" s="177" t="str">
        <f>+CPPE!A108</f>
        <v>558 - Roof Runoff Structure</v>
      </c>
      <c r="BJ116" s="175">
        <f>IF(BI$9="","",IF(BI116=0,0,HLOOKUP(BI$9,CPPE!$A$1:$CY$175,BH116,FALSE)))</f>
        <v>0</v>
      </c>
      <c r="BK116" s="176" t="str">
        <f>IF(BJ116="","",IF(BJ116=0,"",IF(LandUse!$N109=2,"",IF(BJ116&gt;=$E$5,BI116,""))))</f>
        <v/>
      </c>
      <c r="BM116" s="99" t="str">
        <f t="shared" si="20"/>
        <v/>
      </c>
      <c r="BN116" s="99" t="str">
        <f t="shared" si="21"/>
        <v/>
      </c>
      <c r="BO116" s="99" t="str">
        <f t="shared" si="22"/>
        <v/>
      </c>
      <c r="BP116" s="99" t="str">
        <f t="shared" si="23"/>
        <v/>
      </c>
      <c r="BQ116" s="99" t="str">
        <f t="shared" si="24"/>
        <v/>
      </c>
      <c r="BR116" s="99" t="str">
        <f t="shared" si="25"/>
        <v/>
      </c>
      <c r="BS116" s="99" t="str">
        <f t="shared" si="26"/>
        <v/>
      </c>
      <c r="BT116" s="99" t="str">
        <f t="shared" si="27"/>
        <v/>
      </c>
      <c r="BU116" s="99" t="str">
        <f t="shared" si="28"/>
        <v/>
      </c>
      <c r="BV116" s="99" t="str">
        <f t="shared" si="29"/>
        <v/>
      </c>
      <c r="BX116"/>
    </row>
    <row r="117" spans="2:76" x14ac:dyDescent="0.2">
      <c r="B117" s="178"/>
      <c r="C117" s="179"/>
      <c r="D117" s="178"/>
      <c r="E117" s="180"/>
      <c r="F117" s="178"/>
      <c r="G117" s="181"/>
      <c r="H117" s="178"/>
      <c r="I117" s="180"/>
      <c r="J117" s="178"/>
      <c r="K117" s="180"/>
      <c r="L117" s="178"/>
      <c r="M117" s="180"/>
      <c r="N117" s="178"/>
      <c r="O117" s="180"/>
      <c r="P117" s="178"/>
      <c r="Q117" s="180"/>
      <c r="R117" s="178"/>
      <c r="S117" s="180"/>
      <c r="T117" s="178"/>
      <c r="U117" s="180"/>
      <c r="V117" s="151"/>
      <c r="W117" s="173" t="str">
        <f>+CPPE!A109</f>
        <v xml:space="preserve">560 - Access Road </v>
      </c>
      <c r="X117" s="174">
        <v>109</v>
      </c>
      <c r="Y117" s="173" t="str">
        <f>+CPPE!A109</f>
        <v xml:space="preserve">560 - Access Road </v>
      </c>
      <c r="Z117" s="175">
        <f>IF(Y$9="","",IF(Y117=0,0,HLOOKUP(Y$9,CPPE!$A$1:$CY$175,X117,FALSE)))</f>
        <v>1</v>
      </c>
      <c r="AA117" s="176" t="str">
        <f>IF(Z117="","",IF(Z117=0,"",IF(LandUse!$N110=2,"",IF(Z117&gt;=$E$5,Y117,""))))</f>
        <v/>
      </c>
      <c r="AB117" s="174">
        <v>109</v>
      </c>
      <c r="AC117" s="177" t="str">
        <f>+CPPE!A109</f>
        <v xml:space="preserve">560 - Access Road </v>
      </c>
      <c r="AD117" s="175">
        <f>IF(AC$9="","",IF(AC117=0,0,HLOOKUP(AC$9,CPPE!$A$1:$CY$175,AB117,FALSE)))</f>
        <v>0</v>
      </c>
      <c r="AE117" s="176" t="str">
        <f>IF(AD117="","",IF(AD117=0,"",IF(LandUse!$N110=2,"",IF(AD117&gt;=$E$5,AC117,""))))</f>
        <v/>
      </c>
      <c r="AF117" s="174">
        <v>109</v>
      </c>
      <c r="AG117" s="177" t="str">
        <f>+CPPE!A109</f>
        <v xml:space="preserve">560 - Access Road </v>
      </c>
      <c r="AH117" s="175">
        <f>IF(AG$9="","",IF(AG117=0,0,HLOOKUP(AG$9,CPPE!$A$1:$CY$175,AF117,FALSE)))</f>
        <v>0</v>
      </c>
      <c r="AI117" s="176" t="str">
        <f>IF(AH117="","",IF(AH117=0,"",IF(LandUse!$N110=2,"",IF(AH117&gt;=$E$5,AG117,""))))</f>
        <v/>
      </c>
      <c r="AJ117" s="174">
        <v>109</v>
      </c>
      <c r="AK117" s="177" t="str">
        <f>+CPPE!A109</f>
        <v xml:space="preserve">560 - Access Road </v>
      </c>
      <c r="AL117" s="175">
        <f>IF(AK$9="","",IF(AK117=0,0,HLOOKUP(AK$9,CPPE!$A$1:$CY$175,AJ117,FALSE)))</f>
        <v>2</v>
      </c>
      <c r="AM117" s="176" t="str">
        <f>IF(AL117="","",IF(AL117=0,"",IF(LandUse!$N110=2,"",IF(AL117&gt;=$E$5,AK117,""))))</f>
        <v/>
      </c>
      <c r="AN117" s="174">
        <v>109</v>
      </c>
      <c r="AO117" s="177" t="str">
        <f>+CPPE!A109</f>
        <v xml:space="preserve">560 - Access Road </v>
      </c>
      <c r="AP117" s="175">
        <f>IF(AO$9="","",IF(AO117=0,0,HLOOKUP(AO$9,CPPE!$A$1:$CY$175,AN117,FALSE)))</f>
        <v>0</v>
      </c>
      <c r="AQ117" s="176" t="str">
        <f>IF(AP117="","",IF(AP117=0,"",IF(LandUse!$N110=2,"",IF(AP117&gt;=$E$5,AO117,""))))</f>
        <v/>
      </c>
      <c r="AR117" s="174">
        <v>109</v>
      </c>
      <c r="AS117" s="177" t="str">
        <f>+CPPE!A109</f>
        <v xml:space="preserve">560 - Access Road </v>
      </c>
      <c r="AT117" s="175">
        <f>IF(AS$9="","",IF(AS117=0,0,HLOOKUP(AS$9,CPPE!$A$1:$CY$175,AR117,FALSE)))</f>
        <v>1</v>
      </c>
      <c r="AU117" s="176" t="str">
        <f>IF(AT117="","",IF(AT117=0,"",IF(LandUse!$N110=2,"",IF(AT117&gt;=$E$5,AS117,""))))</f>
        <v/>
      </c>
      <c r="AV117" s="174">
        <v>109</v>
      </c>
      <c r="AW117" s="177" t="str">
        <f>+CPPE!A109</f>
        <v xml:space="preserve">560 - Access Road </v>
      </c>
      <c r="AX117" s="175">
        <f>IF(AW$9="","",IF(AW117=0,0,HLOOKUP(AW$9,CPPE!$A$1:$CY$175,AV117,FALSE)))</f>
        <v>0</v>
      </c>
      <c r="AY117" s="176" t="str">
        <f>IF(AX117="","",IF(AX117=0,"",IF(LandUse!$N110=2,"",IF(AX117&gt;=$E$5,AW117,""))))</f>
        <v/>
      </c>
      <c r="AZ117" s="174">
        <v>109</v>
      </c>
      <c r="BA117" s="177" t="str">
        <f>+CPPE!A109</f>
        <v xml:space="preserve">560 - Access Road </v>
      </c>
      <c r="BB117" s="175">
        <f>IF(BA$9="","",IF(BA117=0,0,HLOOKUP(BA$9,CPPE!$A$1:$CY$175,AZ117,FALSE)))</f>
        <v>0</v>
      </c>
      <c r="BC117" s="176" t="str">
        <f>IF(BB117="","",IF(BB117=0,"",IF(LandUse!$N110=2,"",IF(BB117&gt;=$E$5,BA117,""))))</f>
        <v/>
      </c>
      <c r="BD117" s="174">
        <v>109</v>
      </c>
      <c r="BE117" s="177" t="str">
        <f>+CPPE!A109</f>
        <v xml:space="preserve">560 - Access Road </v>
      </c>
      <c r="BF117" s="175">
        <f>IF(BE$9="","",IF(BE117=0,0,HLOOKUP(BE$9,CPPE!$A$1:$CY$175,BD117,FALSE)))</f>
        <v>0</v>
      </c>
      <c r="BG117" s="176" t="str">
        <f>IF(BF117="","",IF(BF117=0,"",IF(LandUse!$N110=2,"",IF(BF117&gt;=$E$5,BE117,""))))</f>
        <v/>
      </c>
      <c r="BH117" s="174">
        <v>109</v>
      </c>
      <c r="BI117" s="177" t="str">
        <f>+CPPE!A109</f>
        <v xml:space="preserve">560 - Access Road </v>
      </c>
      <c r="BJ117" s="175">
        <f>IF(BI$9="","",IF(BI117=0,0,HLOOKUP(BI$9,CPPE!$A$1:$CY$175,BH117,FALSE)))</f>
        <v>2</v>
      </c>
      <c r="BK117" s="176" t="str">
        <f>IF(BJ117="","",IF(BJ117=0,"",IF(LandUse!$N110=2,"",IF(BJ117&gt;=$E$5,BI117,""))))</f>
        <v/>
      </c>
      <c r="BM117" s="99" t="str">
        <f t="shared" si="20"/>
        <v/>
      </c>
      <c r="BN117" s="99" t="str">
        <f t="shared" si="21"/>
        <v/>
      </c>
      <c r="BO117" s="99" t="str">
        <f t="shared" si="22"/>
        <v/>
      </c>
      <c r="BP117" s="99" t="str">
        <f t="shared" si="23"/>
        <v/>
      </c>
      <c r="BQ117" s="99" t="str">
        <f t="shared" si="24"/>
        <v/>
      </c>
      <c r="BR117" s="99" t="str">
        <f t="shared" si="25"/>
        <v/>
      </c>
      <c r="BS117" s="99" t="str">
        <f t="shared" si="26"/>
        <v/>
      </c>
      <c r="BT117" s="99" t="str">
        <f t="shared" si="27"/>
        <v/>
      </c>
      <c r="BU117" s="99" t="str">
        <f t="shared" si="28"/>
        <v/>
      </c>
      <c r="BV117" s="99" t="str">
        <f t="shared" si="29"/>
        <v/>
      </c>
      <c r="BX117"/>
    </row>
    <row r="118" spans="2:76" x14ac:dyDescent="0.2">
      <c r="B118" s="178"/>
      <c r="C118" s="179"/>
      <c r="D118" s="178"/>
      <c r="E118" s="180"/>
      <c r="F118" s="178"/>
      <c r="G118" s="181"/>
      <c r="H118" s="178"/>
      <c r="I118" s="180"/>
      <c r="J118" s="178"/>
      <c r="K118" s="180"/>
      <c r="L118" s="178"/>
      <c r="M118" s="180"/>
      <c r="N118" s="178"/>
      <c r="O118" s="180"/>
      <c r="P118" s="178"/>
      <c r="Q118" s="180"/>
      <c r="R118" s="178"/>
      <c r="S118" s="180"/>
      <c r="T118" s="178"/>
      <c r="U118" s="180"/>
      <c r="V118" s="151"/>
      <c r="W118" s="173" t="str">
        <f>+CPPE!A110</f>
        <v>561 - Heavy Use Area Protection</v>
      </c>
      <c r="X118" s="174">
        <v>110</v>
      </c>
      <c r="Y118" s="173" t="str">
        <f>+CPPE!A110</f>
        <v>561 - Heavy Use Area Protection</v>
      </c>
      <c r="Z118" s="175">
        <f>IF(Y$9="","",IF(Y118=0,0,HLOOKUP(Y$9,CPPE!$A$1:$CY$175,X118,FALSE)))</f>
        <v>2</v>
      </c>
      <c r="AA118" s="176" t="str">
        <f>IF(Z118="","",IF(Z118=0,"",IF(LandUse!$N111=2,"",IF(Z118&gt;=$E$5,Y118,""))))</f>
        <v/>
      </c>
      <c r="AB118" s="174">
        <v>110</v>
      </c>
      <c r="AC118" s="177" t="str">
        <f>+CPPE!A110</f>
        <v>561 - Heavy Use Area Protection</v>
      </c>
      <c r="AD118" s="175">
        <f>IF(AC$9="","",IF(AC118=0,0,HLOOKUP(AC$9,CPPE!$A$1:$CY$175,AB118,FALSE)))</f>
        <v>2</v>
      </c>
      <c r="AE118" s="176" t="str">
        <f>IF(AD118="","",IF(AD118=0,"",IF(LandUse!$N111=2,"",IF(AD118&gt;=$E$5,AC118,""))))</f>
        <v/>
      </c>
      <c r="AF118" s="174">
        <v>110</v>
      </c>
      <c r="AG118" s="177" t="str">
        <f>+CPPE!A110</f>
        <v>561 - Heavy Use Area Protection</v>
      </c>
      <c r="AH118" s="175">
        <f>IF(AG$9="","",IF(AG118=0,0,HLOOKUP(AG$9,CPPE!$A$1:$CY$175,AF118,FALSE)))</f>
        <v>0</v>
      </c>
      <c r="AI118" s="176" t="str">
        <f>IF(AH118="","",IF(AH118=0,"",IF(LandUse!$N111=2,"",IF(AH118&gt;=$E$5,AG118,""))))</f>
        <v/>
      </c>
      <c r="AJ118" s="174">
        <v>110</v>
      </c>
      <c r="AK118" s="177" t="str">
        <f>+CPPE!A110</f>
        <v>561 - Heavy Use Area Protection</v>
      </c>
      <c r="AL118" s="175">
        <f>IF(AK$9="","",IF(AK118=0,0,HLOOKUP(AK$9,CPPE!$A$1:$CY$175,AJ118,FALSE)))</f>
        <v>1</v>
      </c>
      <c r="AM118" s="176" t="str">
        <f>IF(AL118="","",IF(AL118=0,"",IF(LandUse!$N111=2,"",IF(AL118&gt;=$E$5,AK118,""))))</f>
        <v/>
      </c>
      <c r="AN118" s="174">
        <v>110</v>
      </c>
      <c r="AO118" s="177" t="str">
        <f>+CPPE!A110</f>
        <v>561 - Heavy Use Area Protection</v>
      </c>
      <c r="AP118" s="175">
        <f>IF(AO$9="","",IF(AO118=0,0,HLOOKUP(AO$9,CPPE!$A$1:$CY$175,AN118,FALSE)))</f>
        <v>0</v>
      </c>
      <c r="AQ118" s="176" t="str">
        <f>IF(AP118="","",IF(AP118=0,"",IF(LandUse!$N111=2,"",IF(AP118&gt;=$E$5,AO118,""))))</f>
        <v/>
      </c>
      <c r="AR118" s="174">
        <v>110</v>
      </c>
      <c r="AS118" s="177" t="str">
        <f>+CPPE!A110</f>
        <v>561 - Heavy Use Area Protection</v>
      </c>
      <c r="AT118" s="175">
        <f>IF(AS$9="","",IF(AS118=0,0,HLOOKUP(AS$9,CPPE!$A$1:$CY$175,AR118,FALSE)))</f>
        <v>-2</v>
      </c>
      <c r="AU118" s="176" t="str">
        <f>IF(AT118="","",IF(AT118=0,"",IF(LandUse!$N111=2,"",IF(AT118&gt;=$E$5,AS118,""))))</f>
        <v/>
      </c>
      <c r="AV118" s="174">
        <v>110</v>
      </c>
      <c r="AW118" s="177" t="str">
        <f>+CPPE!A110</f>
        <v>561 - Heavy Use Area Protection</v>
      </c>
      <c r="AX118" s="175">
        <f>IF(AW$9="","",IF(AW118=0,0,HLOOKUP(AW$9,CPPE!$A$1:$CY$175,AV118,FALSE)))</f>
        <v>1</v>
      </c>
      <c r="AY118" s="176" t="str">
        <f>IF(AX118="","",IF(AX118=0,"",IF(LandUse!$N111=2,"",IF(AX118&gt;=$E$5,AW118,""))))</f>
        <v/>
      </c>
      <c r="AZ118" s="174">
        <v>110</v>
      </c>
      <c r="BA118" s="177" t="str">
        <f>+CPPE!A110</f>
        <v>561 - Heavy Use Area Protection</v>
      </c>
      <c r="BB118" s="175">
        <f>IF(BA$9="","",IF(BA118=0,0,HLOOKUP(BA$9,CPPE!$A$1:$CY$175,AZ118,FALSE)))</f>
        <v>0</v>
      </c>
      <c r="BC118" s="176" t="str">
        <f>IF(BB118="","",IF(BB118=0,"",IF(LandUse!$N111=2,"",IF(BB118&gt;=$E$5,BA118,""))))</f>
        <v/>
      </c>
      <c r="BD118" s="174">
        <v>110</v>
      </c>
      <c r="BE118" s="177" t="str">
        <f>+CPPE!A110</f>
        <v>561 - Heavy Use Area Protection</v>
      </c>
      <c r="BF118" s="175">
        <f>IF(BE$9="","",IF(BE118=0,0,HLOOKUP(BE$9,CPPE!$A$1:$CY$175,BD118,FALSE)))</f>
        <v>1</v>
      </c>
      <c r="BG118" s="176" t="str">
        <f>IF(BF118="","",IF(BF118=0,"",IF(LandUse!$N111=2,"",IF(BF118&gt;=$E$5,BE118,""))))</f>
        <v/>
      </c>
      <c r="BH118" s="174">
        <v>110</v>
      </c>
      <c r="BI118" s="177" t="str">
        <f>+CPPE!A110</f>
        <v>561 - Heavy Use Area Protection</v>
      </c>
      <c r="BJ118" s="175">
        <f>IF(BI$9="","",IF(BI118=0,0,HLOOKUP(BI$9,CPPE!$A$1:$CY$175,BH118,FALSE)))</f>
        <v>0</v>
      </c>
      <c r="BK118" s="176" t="str">
        <f>IF(BJ118="","",IF(BJ118=0,"",IF(LandUse!$N111=2,"",IF(BJ118&gt;=$E$5,BI118,""))))</f>
        <v/>
      </c>
      <c r="BM118" s="99" t="str">
        <f t="shared" si="20"/>
        <v/>
      </c>
      <c r="BN118" s="99" t="str">
        <f t="shared" si="21"/>
        <v/>
      </c>
      <c r="BO118" s="99" t="str">
        <f t="shared" si="22"/>
        <v/>
      </c>
      <c r="BP118" s="99" t="str">
        <f t="shared" si="23"/>
        <v/>
      </c>
      <c r="BQ118" s="99" t="str">
        <f t="shared" si="24"/>
        <v/>
      </c>
      <c r="BR118" s="99" t="str">
        <f t="shared" si="25"/>
        <v/>
      </c>
      <c r="BS118" s="99" t="str">
        <f t="shared" si="26"/>
        <v/>
      </c>
      <c r="BT118" s="99" t="str">
        <f t="shared" si="27"/>
        <v/>
      </c>
      <c r="BU118" s="99" t="str">
        <f t="shared" si="28"/>
        <v/>
      </c>
      <c r="BV118" s="99" t="str">
        <f t="shared" si="29"/>
        <v/>
      </c>
      <c r="BX118"/>
    </row>
    <row r="119" spans="2:76" x14ac:dyDescent="0.2">
      <c r="B119" s="178"/>
      <c r="C119" s="179"/>
      <c r="D119" s="178"/>
      <c r="E119" s="180"/>
      <c r="F119" s="178"/>
      <c r="G119" s="181"/>
      <c r="H119" s="178"/>
      <c r="I119" s="180"/>
      <c r="J119" s="178"/>
      <c r="K119" s="180"/>
      <c r="L119" s="178"/>
      <c r="M119" s="180"/>
      <c r="N119" s="178"/>
      <c r="O119" s="180"/>
      <c r="P119" s="178"/>
      <c r="Q119" s="180"/>
      <c r="R119" s="178"/>
      <c r="S119" s="180"/>
      <c r="T119" s="178"/>
      <c r="U119" s="180"/>
      <c r="V119" s="151"/>
      <c r="W119" s="173" t="str">
        <f>+CPPE!A111</f>
        <v>562 - Recreation Area Improvement</v>
      </c>
      <c r="X119" s="174">
        <v>111</v>
      </c>
      <c r="Y119" s="173" t="str">
        <f>+CPPE!A111</f>
        <v>562 - Recreation Area Improvement</v>
      </c>
      <c r="Z119" s="175">
        <f>IF(Y$9="","",IF(Y119=0,0,HLOOKUP(Y$9,CPPE!$A$1:$CY$175,X119,FALSE)))</f>
        <v>1</v>
      </c>
      <c r="AA119" s="176" t="str">
        <f>IF(Z119="","",IF(Z119=0,"",IF(LandUse!$N112=2,"",IF(Z119&gt;=$E$5,Y119,""))))</f>
        <v/>
      </c>
      <c r="AB119" s="174">
        <v>111</v>
      </c>
      <c r="AC119" s="177" t="str">
        <f>+CPPE!A111</f>
        <v>562 - Recreation Area Improvement</v>
      </c>
      <c r="AD119" s="175">
        <f>IF(AC$9="","",IF(AC119=0,0,HLOOKUP(AC$9,CPPE!$A$1:$CY$175,AB119,FALSE)))</f>
        <v>1</v>
      </c>
      <c r="AE119" s="176" t="str">
        <f>IF(AD119="","",IF(AD119=0,"",IF(LandUse!$N112=2,"",IF(AD119&gt;=$E$5,AC119,""))))</f>
        <v/>
      </c>
      <c r="AF119" s="174">
        <v>111</v>
      </c>
      <c r="AG119" s="177" t="str">
        <f>+CPPE!A111</f>
        <v>562 - Recreation Area Improvement</v>
      </c>
      <c r="AH119" s="175">
        <f>IF(AG$9="","",IF(AG119=0,0,HLOOKUP(AG$9,CPPE!$A$1:$CY$175,AF119,FALSE)))</f>
        <v>0</v>
      </c>
      <c r="AI119" s="176" t="str">
        <f>IF(AH119="","",IF(AH119=0,"",IF(LandUse!$N112=2,"",IF(AH119&gt;=$E$5,AG119,""))))</f>
        <v/>
      </c>
      <c r="AJ119" s="174">
        <v>111</v>
      </c>
      <c r="AK119" s="177" t="str">
        <f>+CPPE!A111</f>
        <v>562 - Recreation Area Improvement</v>
      </c>
      <c r="AL119" s="175">
        <f>IF(AK$9="","",IF(AK119=0,0,HLOOKUP(AK$9,CPPE!$A$1:$CY$175,AJ119,FALSE)))</f>
        <v>1</v>
      </c>
      <c r="AM119" s="176" t="str">
        <f>IF(AL119="","",IF(AL119=0,"",IF(LandUse!$N112=2,"",IF(AL119&gt;=$E$5,AK119,""))))</f>
        <v/>
      </c>
      <c r="AN119" s="174">
        <v>111</v>
      </c>
      <c r="AO119" s="177" t="str">
        <f>+CPPE!A111</f>
        <v>562 - Recreation Area Improvement</v>
      </c>
      <c r="AP119" s="175">
        <f>IF(AO$9="","",IF(AO119=0,0,HLOOKUP(AO$9,CPPE!$A$1:$CY$175,AN119,FALSE)))</f>
        <v>1</v>
      </c>
      <c r="AQ119" s="176" t="str">
        <f>IF(AP119="","",IF(AP119=0,"",IF(LandUse!$N112=2,"",IF(AP119&gt;=$E$5,AO119,""))))</f>
        <v/>
      </c>
      <c r="AR119" s="174">
        <v>111</v>
      </c>
      <c r="AS119" s="177" t="str">
        <f>+CPPE!A111</f>
        <v>562 - Recreation Area Improvement</v>
      </c>
      <c r="AT119" s="175">
        <f>IF(AS$9="","",IF(AS119=0,0,HLOOKUP(AS$9,CPPE!$A$1:$CY$175,AR119,FALSE)))</f>
        <v>1</v>
      </c>
      <c r="AU119" s="176" t="str">
        <f>IF(AT119="","",IF(AT119=0,"",IF(LandUse!$N112=2,"",IF(AT119&gt;=$E$5,AS119,""))))</f>
        <v/>
      </c>
      <c r="AV119" s="174">
        <v>111</v>
      </c>
      <c r="AW119" s="177" t="str">
        <f>+CPPE!A111</f>
        <v>562 - Recreation Area Improvement</v>
      </c>
      <c r="AX119" s="175">
        <f>IF(AW$9="","",IF(AW119=0,0,HLOOKUP(AW$9,CPPE!$A$1:$CY$175,AV119,FALSE)))</f>
        <v>1</v>
      </c>
      <c r="AY119" s="176" t="str">
        <f>IF(AX119="","",IF(AX119=0,"",IF(LandUse!$N112=2,"",IF(AX119&gt;=$E$5,AW119,""))))</f>
        <v/>
      </c>
      <c r="AZ119" s="174">
        <v>111</v>
      </c>
      <c r="BA119" s="177" t="str">
        <f>+CPPE!A111</f>
        <v>562 - Recreation Area Improvement</v>
      </c>
      <c r="BB119" s="175">
        <f>IF(BA$9="","",IF(BA119=0,0,HLOOKUP(BA$9,CPPE!$A$1:$CY$175,AZ119,FALSE)))</f>
        <v>0</v>
      </c>
      <c r="BC119" s="176" t="str">
        <f>IF(BB119="","",IF(BB119=0,"",IF(LandUse!$N112=2,"",IF(BB119&gt;=$E$5,BA119,""))))</f>
        <v/>
      </c>
      <c r="BD119" s="174">
        <v>111</v>
      </c>
      <c r="BE119" s="177" t="str">
        <f>+CPPE!A111</f>
        <v>562 - Recreation Area Improvement</v>
      </c>
      <c r="BF119" s="175">
        <f>IF(BE$9="","",IF(BE119=0,0,HLOOKUP(BE$9,CPPE!$A$1:$CY$175,BD119,FALSE)))</f>
        <v>0</v>
      </c>
      <c r="BG119" s="176" t="str">
        <f>IF(BF119="","",IF(BF119=0,"",IF(LandUse!$N112=2,"",IF(BF119&gt;=$E$5,BE119,""))))</f>
        <v/>
      </c>
      <c r="BH119" s="174">
        <v>111</v>
      </c>
      <c r="BI119" s="177" t="str">
        <f>+CPPE!A111</f>
        <v>562 - Recreation Area Improvement</v>
      </c>
      <c r="BJ119" s="175">
        <f>IF(BI$9="","",IF(BI119=0,0,HLOOKUP(BI$9,CPPE!$A$1:$CY$175,BH119,FALSE)))</f>
        <v>1</v>
      </c>
      <c r="BK119" s="176" t="str">
        <f>IF(BJ119="","",IF(BJ119=0,"",IF(LandUse!$N112=2,"",IF(BJ119&gt;=$E$5,BI119,""))))</f>
        <v/>
      </c>
      <c r="BM119" s="99" t="str">
        <f t="shared" si="20"/>
        <v/>
      </c>
      <c r="BN119" s="99" t="str">
        <f t="shared" si="21"/>
        <v/>
      </c>
      <c r="BO119" s="99" t="str">
        <f t="shared" si="22"/>
        <v/>
      </c>
      <c r="BP119" s="99" t="str">
        <f t="shared" si="23"/>
        <v/>
      </c>
      <c r="BQ119" s="99" t="str">
        <f t="shared" si="24"/>
        <v/>
      </c>
      <c r="BR119" s="99" t="str">
        <f t="shared" si="25"/>
        <v/>
      </c>
      <c r="BS119" s="99" t="str">
        <f t="shared" si="26"/>
        <v/>
      </c>
      <c r="BT119" s="99" t="str">
        <f t="shared" si="27"/>
        <v/>
      </c>
      <c r="BU119" s="99" t="str">
        <f t="shared" si="28"/>
        <v/>
      </c>
      <c r="BV119" s="99" t="str">
        <f t="shared" si="29"/>
        <v/>
      </c>
      <c r="BX119"/>
    </row>
    <row r="120" spans="2:76" x14ac:dyDescent="0.2">
      <c r="B120" s="178"/>
      <c r="C120" s="179"/>
      <c r="D120" s="178"/>
      <c r="E120" s="180"/>
      <c r="F120" s="178"/>
      <c r="G120" s="181"/>
      <c r="H120" s="178"/>
      <c r="I120" s="180"/>
      <c r="J120" s="178"/>
      <c r="K120" s="180"/>
      <c r="L120" s="178"/>
      <c r="M120" s="180"/>
      <c r="N120" s="178"/>
      <c r="O120" s="180"/>
      <c r="P120" s="178"/>
      <c r="Q120" s="180"/>
      <c r="R120" s="178"/>
      <c r="S120" s="180"/>
      <c r="T120" s="178"/>
      <c r="U120" s="180"/>
      <c r="V120" s="151"/>
      <c r="W120" s="173" t="str">
        <f>+CPPE!A112</f>
        <v>566 - Recreation Land Improvement and Protection</v>
      </c>
      <c r="X120" s="174">
        <v>112</v>
      </c>
      <c r="Y120" s="173" t="str">
        <f>+CPPE!A112</f>
        <v>566 - Recreation Land Improvement and Protection</v>
      </c>
      <c r="Z120" s="175">
        <f>IF(Y$9="","",IF(Y120=0,0,HLOOKUP(Y$9,CPPE!$A$1:$CY$175,X120,FALSE)))</f>
        <v>0</v>
      </c>
      <c r="AA120" s="176" t="str">
        <f>IF(Z120="","",IF(Z120=0,"",IF(LandUse!$N113=2,"",IF(Z120&gt;=$E$5,Y120,""))))</f>
        <v/>
      </c>
      <c r="AB120" s="174">
        <v>112</v>
      </c>
      <c r="AC120" s="177" t="str">
        <f>+CPPE!A112</f>
        <v>566 - Recreation Land Improvement and Protection</v>
      </c>
      <c r="AD120" s="175">
        <f>IF(AC$9="","",IF(AC120=0,0,HLOOKUP(AC$9,CPPE!$A$1:$CY$175,AB120,FALSE)))</f>
        <v>0</v>
      </c>
      <c r="AE120" s="176" t="str">
        <f>IF(AD120="","",IF(AD120=0,"",IF(LandUse!$N113=2,"",IF(AD120&gt;=$E$5,AC120,""))))</f>
        <v/>
      </c>
      <c r="AF120" s="174">
        <v>112</v>
      </c>
      <c r="AG120" s="177" t="str">
        <f>+CPPE!A112</f>
        <v>566 - Recreation Land Improvement and Protection</v>
      </c>
      <c r="AH120" s="175">
        <f>IF(AG$9="","",IF(AG120=0,0,HLOOKUP(AG$9,CPPE!$A$1:$CY$175,AF120,FALSE)))</f>
        <v>0</v>
      </c>
      <c r="AI120" s="176" t="str">
        <f>IF(AH120="","",IF(AH120=0,"",IF(LandUse!$N113=2,"",IF(AH120&gt;=$E$5,AG120,""))))</f>
        <v/>
      </c>
      <c r="AJ120" s="174">
        <v>112</v>
      </c>
      <c r="AK120" s="177" t="str">
        <f>+CPPE!A112</f>
        <v>566 - Recreation Land Improvement and Protection</v>
      </c>
      <c r="AL120" s="175">
        <f>IF(AK$9="","",IF(AK120=0,0,HLOOKUP(AK$9,CPPE!$A$1:$CY$175,AJ120,FALSE)))</f>
        <v>0</v>
      </c>
      <c r="AM120" s="176" t="str">
        <f>IF(AL120="","",IF(AL120=0,"",IF(LandUse!$N113=2,"",IF(AL120&gt;=$E$5,AK120,""))))</f>
        <v/>
      </c>
      <c r="AN120" s="174">
        <v>112</v>
      </c>
      <c r="AO120" s="177" t="str">
        <f>+CPPE!A112</f>
        <v>566 - Recreation Land Improvement and Protection</v>
      </c>
      <c r="AP120" s="175">
        <f>IF(AO$9="","",IF(AO120=0,0,HLOOKUP(AO$9,CPPE!$A$1:$CY$175,AN120,FALSE)))</f>
        <v>1</v>
      </c>
      <c r="AQ120" s="176" t="str">
        <f>IF(AP120="","",IF(AP120=0,"",IF(LandUse!$N113=2,"",IF(AP120&gt;=$E$5,AO120,""))))</f>
        <v/>
      </c>
      <c r="AR120" s="174">
        <v>112</v>
      </c>
      <c r="AS120" s="177" t="str">
        <f>+CPPE!A112</f>
        <v>566 - Recreation Land Improvement and Protection</v>
      </c>
      <c r="AT120" s="175">
        <f>IF(AS$9="","",IF(AS120=0,0,HLOOKUP(AS$9,CPPE!$A$1:$CY$175,AR120,FALSE)))</f>
        <v>-3</v>
      </c>
      <c r="AU120" s="176" t="str">
        <f>IF(AT120="","",IF(AT120=0,"",IF(LandUse!$N113=2,"",IF(AT120&gt;=$E$5,AS120,""))))</f>
        <v/>
      </c>
      <c r="AV120" s="174">
        <v>112</v>
      </c>
      <c r="AW120" s="177" t="str">
        <f>+CPPE!A112</f>
        <v>566 - Recreation Land Improvement and Protection</v>
      </c>
      <c r="AX120" s="175">
        <f>IF(AW$9="","",IF(AW120=0,0,HLOOKUP(AW$9,CPPE!$A$1:$CY$175,AV120,FALSE)))</f>
        <v>-3</v>
      </c>
      <c r="AY120" s="176" t="str">
        <f>IF(AX120="","",IF(AX120=0,"",IF(LandUse!$N113=2,"",IF(AX120&gt;=$E$5,AW120,""))))</f>
        <v/>
      </c>
      <c r="AZ120" s="174">
        <v>112</v>
      </c>
      <c r="BA120" s="177" t="str">
        <f>+CPPE!A112</f>
        <v>566 - Recreation Land Improvement and Protection</v>
      </c>
      <c r="BB120" s="175">
        <f>IF(BA$9="","",IF(BA120=0,0,HLOOKUP(BA$9,CPPE!$A$1:$CY$175,AZ120,FALSE)))</f>
        <v>0</v>
      </c>
      <c r="BC120" s="176" t="str">
        <f>IF(BB120="","",IF(BB120=0,"",IF(LandUse!$N113=2,"",IF(BB120&gt;=$E$5,BA120,""))))</f>
        <v/>
      </c>
      <c r="BD120" s="174">
        <v>112</v>
      </c>
      <c r="BE120" s="177" t="str">
        <f>+CPPE!A112</f>
        <v>566 - Recreation Land Improvement and Protection</v>
      </c>
      <c r="BF120" s="175">
        <f>IF(BE$9="","",IF(BE120=0,0,HLOOKUP(BE$9,CPPE!$A$1:$CY$175,BD120,FALSE)))</f>
        <v>0</v>
      </c>
      <c r="BG120" s="176" t="str">
        <f>IF(BF120="","",IF(BF120=0,"",IF(LandUse!$N113=2,"",IF(BF120&gt;=$E$5,BE120,""))))</f>
        <v/>
      </c>
      <c r="BH120" s="174">
        <v>112</v>
      </c>
      <c r="BI120" s="177" t="str">
        <f>+CPPE!A112</f>
        <v>566 - Recreation Land Improvement and Protection</v>
      </c>
      <c r="BJ120" s="175">
        <f>IF(BI$9="","",IF(BI120=0,0,HLOOKUP(BI$9,CPPE!$A$1:$CY$175,BH120,FALSE)))</f>
        <v>3</v>
      </c>
      <c r="BK120" s="176" t="str">
        <f>IF(BJ120="","",IF(BJ120=0,"",IF(LandUse!$N113=2,"",IF(BJ120&gt;=$E$5,BI120,""))))</f>
        <v/>
      </c>
      <c r="BM120" s="99" t="str">
        <f t="shared" si="20"/>
        <v/>
      </c>
      <c r="BN120" s="99" t="str">
        <f t="shared" si="21"/>
        <v/>
      </c>
      <c r="BO120" s="99" t="str">
        <f t="shared" si="22"/>
        <v/>
      </c>
      <c r="BP120" s="99" t="str">
        <f t="shared" si="23"/>
        <v/>
      </c>
      <c r="BQ120" s="99" t="str">
        <f t="shared" si="24"/>
        <v/>
      </c>
      <c r="BR120" s="99" t="str">
        <f t="shared" si="25"/>
        <v/>
      </c>
      <c r="BS120" s="99" t="str">
        <f t="shared" si="26"/>
        <v/>
      </c>
      <c r="BT120" s="99" t="str">
        <f t="shared" si="27"/>
        <v/>
      </c>
      <c r="BU120" s="99" t="str">
        <f t="shared" si="28"/>
        <v/>
      </c>
      <c r="BV120" s="99" t="str">
        <f t="shared" si="29"/>
        <v/>
      </c>
      <c r="BX120"/>
    </row>
    <row r="121" spans="2:76" x14ac:dyDescent="0.2">
      <c r="B121" s="178"/>
      <c r="C121" s="179"/>
      <c r="D121" s="178"/>
      <c r="E121" s="180"/>
      <c r="F121" s="178"/>
      <c r="G121" s="181"/>
      <c r="H121" s="178"/>
      <c r="I121" s="180"/>
      <c r="J121" s="178"/>
      <c r="K121" s="180"/>
      <c r="L121" s="178"/>
      <c r="M121" s="180"/>
      <c r="N121" s="178"/>
      <c r="O121" s="180"/>
      <c r="P121" s="178"/>
      <c r="Q121" s="180"/>
      <c r="R121" s="178"/>
      <c r="S121" s="180"/>
      <c r="T121" s="178"/>
      <c r="U121" s="180"/>
      <c r="V121" s="151"/>
      <c r="W121" s="173" t="str">
        <f>+CPPE!A113</f>
        <v>570 - Stormwater Runoff Control</v>
      </c>
      <c r="X121" s="174">
        <v>113</v>
      </c>
      <c r="Y121" s="173" t="str">
        <f>+CPPE!A113</f>
        <v>570 - Stormwater Runoff Control</v>
      </c>
      <c r="Z121" s="175">
        <f>IF(Y$9="","",IF(Y121=0,0,HLOOKUP(Y$9,CPPE!$A$1:$CY$175,X121,FALSE)))</f>
        <v>0</v>
      </c>
      <c r="AA121" s="176" t="str">
        <f>IF(Z121="","",IF(Z121=0,"",IF(LandUse!$N114=2,"",IF(Z121&gt;=$E$5,Y121,""))))</f>
        <v/>
      </c>
      <c r="AB121" s="174">
        <v>113</v>
      </c>
      <c r="AC121" s="177" t="str">
        <f>+CPPE!A113</f>
        <v>570 - Stormwater Runoff Control</v>
      </c>
      <c r="AD121" s="175">
        <f>IF(AC$9="","",IF(AC121=0,0,HLOOKUP(AC$9,CPPE!$A$1:$CY$175,AB121,FALSE)))</f>
        <v>0</v>
      </c>
      <c r="AE121" s="176" t="str">
        <f>IF(AD121="","",IF(AD121=0,"",IF(LandUse!$N114=2,"",IF(AD121&gt;=$E$5,AC121,""))))</f>
        <v/>
      </c>
      <c r="AF121" s="174">
        <v>113</v>
      </c>
      <c r="AG121" s="177" t="str">
        <f>+CPPE!A113</f>
        <v>570 - Stormwater Runoff Control</v>
      </c>
      <c r="AH121" s="175">
        <f>IF(AG$9="","",IF(AG121=0,0,HLOOKUP(AG$9,CPPE!$A$1:$CY$175,AF121,FALSE)))</f>
        <v>0</v>
      </c>
      <c r="AI121" s="176" t="str">
        <f>IF(AH121="","",IF(AH121=0,"",IF(LandUse!$N114=2,"",IF(AH121&gt;=$E$5,AG121,""))))</f>
        <v/>
      </c>
      <c r="AJ121" s="174">
        <v>113</v>
      </c>
      <c r="AK121" s="177" t="str">
        <f>+CPPE!A113</f>
        <v>570 - Stormwater Runoff Control</v>
      </c>
      <c r="AL121" s="175">
        <f>IF(AK$9="","",IF(AK121=0,0,HLOOKUP(AK$9,CPPE!$A$1:$CY$175,AJ121,FALSE)))</f>
        <v>1</v>
      </c>
      <c r="AM121" s="176" t="str">
        <f>IF(AL121="","",IF(AL121=0,"",IF(LandUse!$N114=2,"",IF(AL121&gt;=$E$5,AK121,""))))</f>
        <v/>
      </c>
      <c r="AN121" s="174">
        <v>113</v>
      </c>
      <c r="AO121" s="177" t="str">
        <f>+CPPE!A113</f>
        <v>570 - Stormwater Runoff Control</v>
      </c>
      <c r="AP121" s="175">
        <f>IF(AO$9="","",IF(AO121=0,0,HLOOKUP(AO$9,CPPE!$A$1:$CY$175,AN121,FALSE)))</f>
        <v>0</v>
      </c>
      <c r="AQ121" s="176" t="str">
        <f>IF(AP121="","",IF(AP121=0,"",IF(LandUse!$N114=2,"",IF(AP121&gt;=$E$5,AO121,""))))</f>
        <v/>
      </c>
      <c r="AR121" s="174">
        <v>113</v>
      </c>
      <c r="AS121" s="177" t="str">
        <f>+CPPE!A113</f>
        <v>570 - Stormwater Runoff Control</v>
      </c>
      <c r="AT121" s="175">
        <f>IF(AS$9="","",IF(AS121=0,0,HLOOKUP(AS$9,CPPE!$A$1:$CY$175,AR121,FALSE)))</f>
        <v>0</v>
      </c>
      <c r="AU121" s="176" t="str">
        <f>IF(AT121="","",IF(AT121=0,"",IF(LandUse!$N114=2,"",IF(AT121&gt;=$E$5,AS121,""))))</f>
        <v/>
      </c>
      <c r="AV121" s="174">
        <v>113</v>
      </c>
      <c r="AW121" s="177" t="str">
        <f>+CPPE!A113</f>
        <v>570 - Stormwater Runoff Control</v>
      </c>
      <c r="AX121" s="175">
        <f>IF(AW$9="","",IF(AW121=0,0,HLOOKUP(AW$9,CPPE!$A$1:$CY$175,AV121,FALSE)))</f>
        <v>0</v>
      </c>
      <c r="AY121" s="176" t="str">
        <f>IF(AX121="","",IF(AX121=0,"",IF(LandUse!$N114=2,"",IF(AX121&gt;=$E$5,AW121,""))))</f>
        <v/>
      </c>
      <c r="AZ121" s="174">
        <v>113</v>
      </c>
      <c r="BA121" s="177" t="str">
        <f>+CPPE!A113</f>
        <v>570 - Stormwater Runoff Control</v>
      </c>
      <c r="BB121" s="175">
        <f>IF(BA$9="","",IF(BA121=0,0,HLOOKUP(BA$9,CPPE!$A$1:$CY$175,AZ121,FALSE)))</f>
        <v>0</v>
      </c>
      <c r="BC121" s="176" t="str">
        <f>IF(BB121="","",IF(BB121=0,"",IF(LandUse!$N114=2,"",IF(BB121&gt;=$E$5,BA121,""))))</f>
        <v/>
      </c>
      <c r="BD121" s="174">
        <v>113</v>
      </c>
      <c r="BE121" s="177" t="str">
        <f>+CPPE!A113</f>
        <v>570 - Stormwater Runoff Control</v>
      </c>
      <c r="BF121" s="175">
        <f>IF(BE$9="","",IF(BE121=0,0,HLOOKUP(BE$9,CPPE!$A$1:$CY$175,BD121,FALSE)))</f>
        <v>2</v>
      </c>
      <c r="BG121" s="176" t="str">
        <f>IF(BF121="","",IF(BF121=0,"",IF(LandUse!$N114=2,"",IF(BF121&gt;=$E$5,BE121,""))))</f>
        <v/>
      </c>
      <c r="BH121" s="174">
        <v>113</v>
      </c>
      <c r="BI121" s="177" t="str">
        <f>+CPPE!A113</f>
        <v>570 - Stormwater Runoff Control</v>
      </c>
      <c r="BJ121" s="175">
        <f>IF(BI$9="","",IF(BI121=0,0,HLOOKUP(BI$9,CPPE!$A$1:$CY$175,BH121,FALSE)))</f>
        <v>0</v>
      </c>
      <c r="BK121" s="176" t="str">
        <f>IF(BJ121="","",IF(BJ121=0,"",IF(LandUse!$N114=2,"",IF(BJ121&gt;=$E$5,BI121,""))))</f>
        <v/>
      </c>
      <c r="BM121" s="99" t="str">
        <f t="shared" si="20"/>
        <v/>
      </c>
      <c r="BN121" s="99" t="str">
        <f t="shared" si="21"/>
        <v/>
      </c>
      <c r="BO121" s="99" t="str">
        <f t="shared" si="22"/>
        <v/>
      </c>
      <c r="BP121" s="99" t="str">
        <f t="shared" si="23"/>
        <v/>
      </c>
      <c r="BQ121" s="99" t="str">
        <f t="shared" si="24"/>
        <v/>
      </c>
      <c r="BR121" s="99" t="str">
        <f t="shared" si="25"/>
        <v/>
      </c>
      <c r="BS121" s="99" t="str">
        <f t="shared" si="26"/>
        <v/>
      </c>
      <c r="BT121" s="99" t="str">
        <f t="shared" si="27"/>
        <v/>
      </c>
      <c r="BU121" s="99" t="str">
        <f t="shared" si="28"/>
        <v/>
      </c>
      <c r="BV121" s="99" t="str">
        <f t="shared" si="29"/>
        <v/>
      </c>
      <c r="BX121"/>
    </row>
    <row r="122" spans="2:76" x14ac:dyDescent="0.2">
      <c r="B122" s="178"/>
      <c r="C122" s="179"/>
      <c r="D122" s="178"/>
      <c r="E122" s="180"/>
      <c r="F122" s="178"/>
      <c r="G122" s="181"/>
      <c r="H122" s="178"/>
      <c r="I122" s="180"/>
      <c r="J122" s="178"/>
      <c r="K122" s="180"/>
      <c r="L122" s="178"/>
      <c r="M122" s="180"/>
      <c r="N122" s="178"/>
      <c r="O122" s="180"/>
      <c r="P122" s="178"/>
      <c r="Q122" s="180"/>
      <c r="R122" s="178"/>
      <c r="S122" s="180"/>
      <c r="T122" s="178"/>
      <c r="U122" s="180"/>
      <c r="V122" s="151"/>
      <c r="W122" s="173" t="str">
        <f>+CPPE!A114</f>
        <v>572 - Spoil Disposal</v>
      </c>
      <c r="X122" s="174">
        <v>114</v>
      </c>
      <c r="Y122" s="173" t="str">
        <f>+CPPE!A114</f>
        <v>572 - Spoil Disposal</v>
      </c>
      <c r="Z122" s="175">
        <f>IF(Y$9="","",IF(Y122=0,0,HLOOKUP(Y$9,CPPE!$A$1:$CY$175,X122,FALSE)))</f>
        <v>0</v>
      </c>
      <c r="AA122" s="176" t="str">
        <f>IF(Z122="","",IF(Z122=0,"",IF(LandUse!$N115=2,"",IF(Z122&gt;=$E$5,Y122,""))))</f>
        <v/>
      </c>
      <c r="AB122" s="174">
        <v>114</v>
      </c>
      <c r="AC122" s="177" t="str">
        <f>+CPPE!A114</f>
        <v>572 - Spoil Disposal</v>
      </c>
      <c r="AD122" s="175">
        <f>IF(AC$9="","",IF(AC122=0,0,HLOOKUP(AC$9,CPPE!$A$1:$CY$175,AB122,FALSE)))</f>
        <v>0</v>
      </c>
      <c r="AE122" s="176" t="str">
        <f>IF(AD122="","",IF(AD122=0,"",IF(LandUse!$N115=2,"",IF(AD122&gt;=$E$5,AC122,""))))</f>
        <v/>
      </c>
      <c r="AF122" s="174">
        <v>114</v>
      </c>
      <c r="AG122" s="177" t="str">
        <f>+CPPE!A114</f>
        <v>572 - Spoil Disposal</v>
      </c>
      <c r="AH122" s="175">
        <f>IF(AG$9="","",IF(AG122=0,0,HLOOKUP(AG$9,CPPE!$A$1:$CY$175,AF122,FALSE)))</f>
        <v>0</v>
      </c>
      <c r="AI122" s="176" t="str">
        <f>IF(AH122="","",IF(AH122=0,"",IF(LandUse!$N115=2,"",IF(AH122&gt;=$E$5,AG122,""))))</f>
        <v/>
      </c>
      <c r="AJ122" s="174">
        <v>114</v>
      </c>
      <c r="AK122" s="177" t="str">
        <f>+CPPE!A114</f>
        <v>572 - Spoil Disposal</v>
      </c>
      <c r="AL122" s="175">
        <f>IF(AK$9="","",IF(AK122=0,0,HLOOKUP(AK$9,CPPE!$A$1:$CY$175,AJ122,FALSE)))</f>
        <v>-1</v>
      </c>
      <c r="AM122" s="176" t="str">
        <f>IF(AL122="","",IF(AL122=0,"",IF(LandUse!$N115=2,"",IF(AL122&gt;=$E$5,AK122,""))))</f>
        <v/>
      </c>
      <c r="AN122" s="174">
        <v>114</v>
      </c>
      <c r="AO122" s="177" t="str">
        <f>+CPPE!A114</f>
        <v>572 - Spoil Disposal</v>
      </c>
      <c r="AP122" s="175">
        <f>IF(AO$9="","",IF(AO122=0,0,HLOOKUP(AO$9,CPPE!$A$1:$CY$175,AN122,FALSE)))</f>
        <v>1</v>
      </c>
      <c r="AQ122" s="176" t="str">
        <f>IF(AP122="","",IF(AP122=0,"",IF(LandUse!$N115=2,"",IF(AP122&gt;=$E$5,AO122,""))))</f>
        <v/>
      </c>
      <c r="AR122" s="174">
        <v>114</v>
      </c>
      <c r="AS122" s="177" t="str">
        <f>+CPPE!A114</f>
        <v>572 - Spoil Disposal</v>
      </c>
      <c r="AT122" s="175">
        <f>IF(AS$9="","",IF(AS122=0,0,HLOOKUP(AS$9,CPPE!$A$1:$CY$175,AR122,FALSE)))</f>
        <v>0</v>
      </c>
      <c r="AU122" s="176" t="str">
        <f>IF(AT122="","",IF(AT122=0,"",IF(LandUse!$N115=2,"",IF(AT122&gt;=$E$5,AS122,""))))</f>
        <v/>
      </c>
      <c r="AV122" s="174">
        <v>114</v>
      </c>
      <c r="AW122" s="177" t="str">
        <f>+CPPE!A114</f>
        <v>572 - Spoil Disposal</v>
      </c>
      <c r="AX122" s="175">
        <f>IF(AW$9="","",IF(AW122=0,0,HLOOKUP(AW$9,CPPE!$A$1:$CY$175,AV122,FALSE)))</f>
        <v>0</v>
      </c>
      <c r="AY122" s="176" t="str">
        <f>IF(AX122="","",IF(AX122=0,"",IF(LandUse!$N115=2,"",IF(AX122&gt;=$E$5,AW122,""))))</f>
        <v/>
      </c>
      <c r="AZ122" s="174">
        <v>114</v>
      </c>
      <c r="BA122" s="177" t="str">
        <f>+CPPE!A114</f>
        <v>572 - Spoil Disposal</v>
      </c>
      <c r="BB122" s="175">
        <f>IF(BA$9="","",IF(BA122=0,0,HLOOKUP(BA$9,CPPE!$A$1:$CY$175,AZ122,FALSE)))</f>
        <v>0</v>
      </c>
      <c r="BC122" s="176" t="str">
        <f>IF(BB122="","",IF(BB122=0,"",IF(LandUse!$N115=2,"",IF(BB122&gt;=$E$5,BA122,""))))</f>
        <v/>
      </c>
      <c r="BD122" s="174">
        <v>114</v>
      </c>
      <c r="BE122" s="177" t="str">
        <f>+CPPE!A114</f>
        <v>572 - Spoil Disposal</v>
      </c>
      <c r="BF122" s="175">
        <f>IF(BE$9="","",IF(BE122=0,0,HLOOKUP(BE$9,CPPE!$A$1:$CY$175,BD122,FALSE)))</f>
        <v>0</v>
      </c>
      <c r="BG122" s="176" t="str">
        <f>IF(BF122="","",IF(BF122=0,"",IF(LandUse!$N115=2,"",IF(BF122&gt;=$E$5,BE122,""))))</f>
        <v/>
      </c>
      <c r="BH122" s="174">
        <v>114</v>
      </c>
      <c r="BI122" s="177" t="str">
        <f>+CPPE!A114</f>
        <v>572 - Spoil Disposal</v>
      </c>
      <c r="BJ122" s="175">
        <f>IF(BI$9="","",IF(BI122=0,0,HLOOKUP(BI$9,CPPE!$A$1:$CY$175,BH122,FALSE)))</f>
        <v>2</v>
      </c>
      <c r="BK122" s="176" t="str">
        <f>IF(BJ122="","",IF(BJ122=0,"",IF(LandUse!$N115=2,"",IF(BJ122&gt;=$E$5,BI122,""))))</f>
        <v/>
      </c>
      <c r="BM122" s="99" t="str">
        <f t="shared" si="20"/>
        <v/>
      </c>
      <c r="BN122" s="99" t="str">
        <f t="shared" si="21"/>
        <v/>
      </c>
      <c r="BO122" s="99" t="str">
        <f t="shared" si="22"/>
        <v/>
      </c>
      <c r="BP122" s="99" t="str">
        <f t="shared" si="23"/>
        <v/>
      </c>
      <c r="BQ122" s="99" t="str">
        <f t="shared" si="24"/>
        <v/>
      </c>
      <c r="BR122" s="99" t="str">
        <f t="shared" si="25"/>
        <v/>
      </c>
      <c r="BS122" s="99" t="str">
        <f t="shared" si="26"/>
        <v/>
      </c>
      <c r="BT122" s="99" t="str">
        <f t="shared" si="27"/>
        <v/>
      </c>
      <c r="BU122" s="99" t="str">
        <f t="shared" si="28"/>
        <v/>
      </c>
      <c r="BV122" s="99" t="str">
        <f t="shared" si="29"/>
        <v/>
      </c>
      <c r="BX122"/>
    </row>
    <row r="123" spans="2:76" x14ac:dyDescent="0.2">
      <c r="B123" s="178"/>
      <c r="C123" s="179"/>
      <c r="D123" s="178"/>
      <c r="E123" s="180"/>
      <c r="F123" s="178"/>
      <c r="G123" s="181"/>
      <c r="H123" s="178"/>
      <c r="I123" s="180"/>
      <c r="J123" s="178"/>
      <c r="K123" s="180"/>
      <c r="L123" s="178"/>
      <c r="M123" s="180"/>
      <c r="N123" s="178"/>
      <c r="O123" s="180"/>
      <c r="P123" s="178"/>
      <c r="Q123" s="180"/>
      <c r="R123" s="178"/>
      <c r="S123" s="180"/>
      <c r="T123" s="178"/>
      <c r="U123" s="180"/>
      <c r="V123" s="151"/>
      <c r="W123" s="173" t="str">
        <f>+CPPE!A115</f>
        <v>574 - Spring Development</v>
      </c>
      <c r="X123" s="174">
        <v>115</v>
      </c>
      <c r="Y123" s="173" t="str">
        <f>+CPPE!A115</f>
        <v>574 - Spring Development</v>
      </c>
      <c r="Z123" s="175">
        <f>IF(Y$9="","",IF(Y123=0,0,HLOOKUP(Y$9,CPPE!$A$1:$CY$175,X123,FALSE)))</f>
        <v>0</v>
      </c>
      <c r="AA123" s="176" t="str">
        <f>IF(Z123="","",IF(Z123=0,"",IF(LandUse!$N116=2,"",IF(Z123&gt;=$E$5,Y123,""))))</f>
        <v/>
      </c>
      <c r="AB123" s="174">
        <v>115</v>
      </c>
      <c r="AC123" s="177" t="str">
        <f>+CPPE!A115</f>
        <v>574 - Spring Development</v>
      </c>
      <c r="AD123" s="175">
        <f>IF(AC$9="","",IF(AC123=0,0,HLOOKUP(AC$9,CPPE!$A$1:$CY$175,AB123,FALSE)))</f>
        <v>0</v>
      </c>
      <c r="AE123" s="176" t="str">
        <f>IF(AD123="","",IF(AD123=0,"",IF(LandUse!$N116=2,"",IF(AD123&gt;=$E$5,AC123,""))))</f>
        <v/>
      </c>
      <c r="AF123" s="174">
        <v>115</v>
      </c>
      <c r="AG123" s="177" t="str">
        <f>+CPPE!A115</f>
        <v>574 - Spring Development</v>
      </c>
      <c r="AH123" s="175">
        <f>IF(AG$9="","",IF(AG123=0,0,HLOOKUP(AG$9,CPPE!$A$1:$CY$175,AF123,FALSE)))</f>
        <v>0</v>
      </c>
      <c r="AI123" s="176" t="str">
        <f>IF(AH123="","",IF(AH123=0,"",IF(LandUse!$N116=2,"",IF(AH123&gt;=$E$5,AG123,""))))</f>
        <v/>
      </c>
      <c r="AJ123" s="174">
        <v>115</v>
      </c>
      <c r="AK123" s="177" t="str">
        <f>+CPPE!A115</f>
        <v>574 - Spring Development</v>
      </c>
      <c r="AL123" s="175">
        <f>IF(AK$9="","",IF(AK123=0,0,HLOOKUP(AK$9,CPPE!$A$1:$CY$175,AJ123,FALSE)))</f>
        <v>-1</v>
      </c>
      <c r="AM123" s="176" t="str">
        <f>IF(AL123="","",IF(AL123=0,"",IF(LandUse!$N116=2,"",IF(AL123&gt;=$E$5,AK123,""))))</f>
        <v/>
      </c>
      <c r="AN123" s="174">
        <v>115</v>
      </c>
      <c r="AO123" s="177" t="str">
        <f>+CPPE!A115</f>
        <v>574 - Spring Development</v>
      </c>
      <c r="AP123" s="175">
        <f>IF(AO$9="","",IF(AO123=0,0,HLOOKUP(AO$9,CPPE!$A$1:$CY$175,AN123,FALSE)))</f>
        <v>0</v>
      </c>
      <c r="AQ123" s="176" t="str">
        <f>IF(AP123="","",IF(AP123=0,"",IF(LandUse!$N116=2,"",IF(AP123&gt;=$E$5,AO123,""))))</f>
        <v/>
      </c>
      <c r="AR123" s="174">
        <v>115</v>
      </c>
      <c r="AS123" s="177" t="str">
        <f>+CPPE!A115</f>
        <v>574 - Spring Development</v>
      </c>
      <c r="AT123" s="175">
        <f>IF(AS$9="","",IF(AS123=0,0,HLOOKUP(AS$9,CPPE!$A$1:$CY$175,AR123,FALSE)))</f>
        <v>0</v>
      </c>
      <c r="AU123" s="176" t="str">
        <f>IF(AT123="","",IF(AT123=0,"",IF(LandUse!$N116=2,"",IF(AT123&gt;=$E$5,AS123,""))))</f>
        <v/>
      </c>
      <c r="AV123" s="174">
        <v>115</v>
      </c>
      <c r="AW123" s="177" t="str">
        <f>+CPPE!A115</f>
        <v>574 - Spring Development</v>
      </c>
      <c r="AX123" s="175">
        <f>IF(AW$9="","",IF(AW123=0,0,HLOOKUP(AW$9,CPPE!$A$1:$CY$175,AV123,FALSE)))</f>
        <v>0</v>
      </c>
      <c r="AY123" s="176" t="str">
        <f>IF(AX123="","",IF(AX123=0,"",IF(LandUse!$N116=2,"",IF(AX123&gt;=$E$5,AW123,""))))</f>
        <v/>
      </c>
      <c r="AZ123" s="174">
        <v>115</v>
      </c>
      <c r="BA123" s="177" t="str">
        <f>+CPPE!A115</f>
        <v>574 - Spring Development</v>
      </c>
      <c r="BB123" s="175">
        <f>IF(BA$9="","",IF(BA123=0,0,HLOOKUP(BA$9,CPPE!$A$1:$CY$175,AZ123,FALSE)))</f>
        <v>0</v>
      </c>
      <c r="BC123" s="176" t="str">
        <f>IF(BB123="","",IF(BB123=0,"",IF(LandUse!$N116=2,"",IF(BB123&gt;=$E$5,BA123,""))))</f>
        <v/>
      </c>
      <c r="BD123" s="174">
        <v>115</v>
      </c>
      <c r="BE123" s="177" t="str">
        <f>+CPPE!A115</f>
        <v>574 - Spring Development</v>
      </c>
      <c r="BF123" s="175">
        <f>IF(BE$9="","",IF(BE123=0,0,HLOOKUP(BE$9,CPPE!$A$1:$CY$175,BD123,FALSE)))</f>
        <v>0</v>
      </c>
      <c r="BG123" s="176" t="str">
        <f>IF(BF123="","",IF(BF123=0,"",IF(LandUse!$N116=2,"",IF(BF123&gt;=$E$5,BE123,""))))</f>
        <v/>
      </c>
      <c r="BH123" s="174">
        <v>115</v>
      </c>
      <c r="BI123" s="177" t="str">
        <f>+CPPE!A115</f>
        <v>574 - Spring Development</v>
      </c>
      <c r="BJ123" s="175">
        <f>IF(BI$9="","",IF(BI123=0,0,HLOOKUP(BI$9,CPPE!$A$1:$CY$175,BH123,FALSE)))</f>
        <v>2</v>
      </c>
      <c r="BK123" s="176" t="str">
        <f>IF(BJ123="","",IF(BJ123=0,"",IF(LandUse!$N116=2,"",IF(BJ123&gt;=$E$5,BI123,""))))</f>
        <v/>
      </c>
      <c r="BM123" s="99" t="str">
        <f t="shared" ref="BM123:BM154" si="30">IF(B124="","",C124)</f>
        <v/>
      </c>
      <c r="BN123" s="99" t="str">
        <f t="shared" ref="BN123:BN154" si="31">IF(D124="","",E124)</f>
        <v/>
      </c>
      <c r="BO123" s="99" t="str">
        <f t="shared" ref="BO123:BO154" si="32">IF(F124="","",G124)</f>
        <v/>
      </c>
      <c r="BP123" s="99" t="str">
        <f t="shared" ref="BP123:BP154" si="33">IF(H124="","",I124)</f>
        <v/>
      </c>
      <c r="BQ123" s="99" t="str">
        <f t="shared" ref="BQ123:BQ154" si="34">IF(J124="","",K124)</f>
        <v/>
      </c>
      <c r="BR123" s="99" t="str">
        <f t="shared" ref="BR123:BR154" si="35">IF(L124="","",M124)</f>
        <v/>
      </c>
      <c r="BS123" s="99" t="str">
        <f t="shared" ref="BS123:BS154" si="36">IF(N124="","",O124)</f>
        <v/>
      </c>
      <c r="BT123" s="99" t="str">
        <f t="shared" ref="BT123:BT154" si="37">IF(P124="","",Q124)</f>
        <v/>
      </c>
      <c r="BU123" s="99" t="str">
        <f t="shared" ref="BU123:BU154" si="38">IF(R124="","",S124)</f>
        <v/>
      </c>
      <c r="BV123" s="99" t="str">
        <f t="shared" ref="BV123:BV154" si="39">IF(T124="","",U124)</f>
        <v/>
      </c>
      <c r="BX123"/>
    </row>
    <row r="124" spans="2:76" x14ac:dyDescent="0.2">
      <c r="B124" s="178"/>
      <c r="C124" s="179"/>
      <c r="D124" s="178"/>
      <c r="E124" s="180"/>
      <c r="F124" s="178"/>
      <c r="G124" s="181"/>
      <c r="H124" s="178"/>
      <c r="I124" s="180"/>
      <c r="J124" s="178"/>
      <c r="K124" s="180"/>
      <c r="L124" s="178"/>
      <c r="M124" s="180"/>
      <c r="N124" s="178"/>
      <c r="O124" s="180"/>
      <c r="P124" s="178"/>
      <c r="Q124" s="180"/>
      <c r="R124" s="178"/>
      <c r="S124" s="180"/>
      <c r="T124" s="178"/>
      <c r="U124" s="180"/>
      <c r="V124" s="151"/>
      <c r="W124" s="173" t="str">
        <f>+CPPE!A116</f>
        <v>575 - Trails and Walkways</v>
      </c>
      <c r="X124" s="174">
        <v>116</v>
      </c>
      <c r="Y124" s="173" t="str">
        <f>+CPPE!A116</f>
        <v>575 - Trails and Walkways</v>
      </c>
      <c r="Z124" s="175">
        <f>IF(Y$9="","",IF(Y124=0,0,HLOOKUP(Y$9,CPPE!$A$1:$CY$175,X124,FALSE)))</f>
        <v>1</v>
      </c>
      <c r="AA124" s="176" t="str">
        <f>IF(Z124="","",IF(Z124=0,"",IF(LandUse!$N117=2,"",IF(Z124&gt;=$E$5,Y124,""))))</f>
        <v/>
      </c>
      <c r="AB124" s="174">
        <v>116</v>
      </c>
      <c r="AC124" s="177" t="str">
        <f>+CPPE!A116</f>
        <v>575 - Trails and Walkways</v>
      </c>
      <c r="AD124" s="175">
        <f>IF(AC$9="","",IF(AC124=0,0,HLOOKUP(AC$9,CPPE!$A$1:$CY$175,AB124,FALSE)))</f>
        <v>1</v>
      </c>
      <c r="AE124" s="176" t="str">
        <f>IF(AD124="","",IF(AD124=0,"",IF(LandUse!$N117=2,"",IF(AD124&gt;=$E$5,AC124,""))))</f>
        <v/>
      </c>
      <c r="AF124" s="174">
        <v>116</v>
      </c>
      <c r="AG124" s="177" t="str">
        <f>+CPPE!A116</f>
        <v>575 - Trails and Walkways</v>
      </c>
      <c r="AH124" s="175">
        <f>IF(AG$9="","",IF(AG124=0,0,HLOOKUP(AG$9,CPPE!$A$1:$CY$175,AF124,FALSE)))</f>
        <v>0</v>
      </c>
      <c r="AI124" s="176" t="str">
        <f>IF(AH124="","",IF(AH124=0,"",IF(LandUse!$N117=2,"",IF(AH124&gt;=$E$5,AG124,""))))</f>
        <v/>
      </c>
      <c r="AJ124" s="174">
        <v>116</v>
      </c>
      <c r="AK124" s="177" t="str">
        <f>+CPPE!A116</f>
        <v>575 - Trails and Walkways</v>
      </c>
      <c r="AL124" s="175">
        <f>IF(AK$9="","",IF(AK124=0,0,HLOOKUP(AK$9,CPPE!$A$1:$CY$175,AJ124,FALSE)))</f>
        <v>2</v>
      </c>
      <c r="AM124" s="176" t="str">
        <f>IF(AL124="","",IF(AL124=0,"",IF(LandUse!$N117=2,"",IF(AL124&gt;=$E$5,AK124,""))))</f>
        <v/>
      </c>
      <c r="AN124" s="174">
        <v>116</v>
      </c>
      <c r="AO124" s="177" t="str">
        <f>+CPPE!A116</f>
        <v>575 - Trails and Walkways</v>
      </c>
      <c r="AP124" s="175">
        <f>IF(AO$9="","",IF(AO124=0,0,HLOOKUP(AO$9,CPPE!$A$1:$CY$175,AN124,FALSE)))</f>
        <v>0</v>
      </c>
      <c r="AQ124" s="176" t="str">
        <f>IF(AP124="","",IF(AP124=0,"",IF(LandUse!$N117=2,"",IF(AP124&gt;=$E$5,AO124,""))))</f>
        <v/>
      </c>
      <c r="AR124" s="174">
        <v>116</v>
      </c>
      <c r="AS124" s="177" t="str">
        <f>+CPPE!A116</f>
        <v>575 - Trails and Walkways</v>
      </c>
      <c r="AT124" s="175">
        <f>IF(AS$9="","",IF(AS124=0,0,HLOOKUP(AS$9,CPPE!$A$1:$CY$175,AR124,FALSE)))</f>
        <v>0</v>
      </c>
      <c r="AU124" s="176" t="str">
        <f>IF(AT124="","",IF(AT124=0,"",IF(LandUse!$N117=2,"",IF(AT124&gt;=$E$5,AS124,""))))</f>
        <v/>
      </c>
      <c r="AV124" s="174">
        <v>116</v>
      </c>
      <c r="AW124" s="177" t="str">
        <f>+CPPE!A116</f>
        <v>575 - Trails and Walkways</v>
      </c>
      <c r="AX124" s="175">
        <f>IF(AW$9="","",IF(AW124=0,0,HLOOKUP(AW$9,CPPE!$A$1:$CY$175,AV124,FALSE)))</f>
        <v>-1</v>
      </c>
      <c r="AY124" s="176" t="str">
        <f>IF(AX124="","",IF(AX124=0,"",IF(LandUse!$N117=2,"",IF(AX124&gt;=$E$5,AW124,""))))</f>
        <v/>
      </c>
      <c r="AZ124" s="174">
        <v>116</v>
      </c>
      <c r="BA124" s="177" t="str">
        <f>+CPPE!A116</f>
        <v>575 - Trails and Walkways</v>
      </c>
      <c r="BB124" s="175">
        <f>IF(BA$9="","",IF(BA124=0,0,HLOOKUP(BA$9,CPPE!$A$1:$CY$175,AZ124,FALSE)))</f>
        <v>0</v>
      </c>
      <c r="BC124" s="176" t="str">
        <f>IF(BB124="","",IF(BB124=0,"",IF(LandUse!$N117=2,"",IF(BB124&gt;=$E$5,BA124,""))))</f>
        <v/>
      </c>
      <c r="BD124" s="174">
        <v>116</v>
      </c>
      <c r="BE124" s="177" t="str">
        <f>+CPPE!A116</f>
        <v>575 - Trails and Walkways</v>
      </c>
      <c r="BF124" s="175">
        <f>IF(BE$9="","",IF(BE124=0,0,HLOOKUP(BE$9,CPPE!$A$1:$CY$175,BD124,FALSE)))</f>
        <v>0</v>
      </c>
      <c r="BG124" s="176" t="str">
        <f>IF(BF124="","",IF(BF124=0,"",IF(LandUse!$N117=2,"",IF(BF124&gt;=$E$5,BE124,""))))</f>
        <v/>
      </c>
      <c r="BH124" s="174">
        <v>116</v>
      </c>
      <c r="BI124" s="177" t="str">
        <f>+CPPE!A116</f>
        <v>575 - Trails and Walkways</v>
      </c>
      <c r="BJ124" s="175">
        <f>IF(BI$9="","",IF(BI124=0,0,HLOOKUP(BI$9,CPPE!$A$1:$CY$175,BH124,FALSE)))</f>
        <v>0</v>
      </c>
      <c r="BK124" s="176" t="str">
        <f>IF(BJ124="","",IF(BJ124=0,"",IF(LandUse!$N117=2,"",IF(BJ124&gt;=$E$5,BI124,""))))</f>
        <v/>
      </c>
      <c r="BM124" s="99" t="str">
        <f t="shared" si="30"/>
        <v/>
      </c>
      <c r="BN124" s="99" t="str">
        <f t="shared" si="31"/>
        <v/>
      </c>
      <c r="BO124" s="99" t="str">
        <f t="shared" si="32"/>
        <v/>
      </c>
      <c r="BP124" s="99" t="str">
        <f t="shared" si="33"/>
        <v/>
      </c>
      <c r="BQ124" s="99" t="str">
        <f t="shared" si="34"/>
        <v/>
      </c>
      <c r="BR124" s="99" t="str">
        <f t="shared" si="35"/>
        <v/>
      </c>
      <c r="BS124" s="99" t="str">
        <f t="shared" si="36"/>
        <v/>
      </c>
      <c r="BT124" s="99" t="str">
        <f t="shared" si="37"/>
        <v/>
      </c>
      <c r="BU124" s="99" t="str">
        <f t="shared" si="38"/>
        <v/>
      </c>
      <c r="BV124" s="99" t="str">
        <f t="shared" si="39"/>
        <v/>
      </c>
      <c r="BX124"/>
    </row>
    <row r="125" spans="2:76" x14ac:dyDescent="0.2">
      <c r="B125" s="178"/>
      <c r="C125" s="179"/>
      <c r="D125" s="178"/>
      <c r="E125" s="180"/>
      <c r="F125" s="178"/>
      <c r="G125" s="181"/>
      <c r="H125" s="178"/>
      <c r="I125" s="180"/>
      <c r="J125" s="178"/>
      <c r="K125" s="180"/>
      <c r="L125" s="178"/>
      <c r="M125" s="180"/>
      <c r="N125" s="178"/>
      <c r="O125" s="180"/>
      <c r="P125" s="178"/>
      <c r="Q125" s="180"/>
      <c r="R125" s="178"/>
      <c r="S125" s="180"/>
      <c r="T125" s="178"/>
      <c r="U125" s="180"/>
      <c r="V125" s="151"/>
      <c r="W125" s="173" t="str">
        <f>+CPPE!A117</f>
        <v>576 - Livestock Shelter Structure</v>
      </c>
      <c r="X125" s="174">
        <v>117</v>
      </c>
      <c r="Y125" s="173" t="str">
        <f>+CPPE!A117</f>
        <v>576 - Livestock Shelter Structure</v>
      </c>
      <c r="Z125" s="175">
        <f>IF(Y$9="","",IF(Y125=0,0,HLOOKUP(Y$9,CPPE!$A$1:$CY$175,X125,FALSE)))</f>
        <v>0</v>
      </c>
      <c r="AA125" s="176" t="str">
        <f>IF(Z125="","",IF(Z125=0,"",IF(LandUse!$N118=2,"",IF(Z125&gt;=$E$5,Y125,""))))</f>
        <v/>
      </c>
      <c r="AB125" s="174">
        <v>117</v>
      </c>
      <c r="AC125" s="177" t="str">
        <f>+CPPE!A117</f>
        <v>576 - Livestock Shelter Structure</v>
      </c>
      <c r="AD125" s="175">
        <f>IF(AC$9="","",IF(AC125=0,0,HLOOKUP(AC$9,CPPE!$A$1:$CY$175,AB125,FALSE)))</f>
        <v>0</v>
      </c>
      <c r="AE125" s="176" t="str">
        <f>IF(AD125="","",IF(AD125=0,"",IF(LandUse!$N118=2,"",IF(AD125&gt;=$E$5,AC125,""))))</f>
        <v/>
      </c>
      <c r="AF125" s="174">
        <v>117</v>
      </c>
      <c r="AG125" s="177" t="str">
        <f>+CPPE!A117</f>
        <v>576 - Livestock Shelter Structure</v>
      </c>
      <c r="AH125" s="175">
        <f>IF(AG$9="","",IF(AG125=0,0,HLOOKUP(AG$9,CPPE!$A$1:$CY$175,AF125,FALSE)))</f>
        <v>0</v>
      </c>
      <c r="AI125" s="176" t="str">
        <f>IF(AH125="","",IF(AH125=0,"",IF(LandUse!$N118=2,"",IF(AH125&gt;=$E$5,AG125,""))))</f>
        <v/>
      </c>
      <c r="AJ125" s="174">
        <v>117</v>
      </c>
      <c r="AK125" s="177" t="str">
        <f>+CPPE!A117</f>
        <v>576 - Livestock Shelter Structure</v>
      </c>
      <c r="AL125" s="175">
        <f>IF(AK$9="","",IF(AK125=0,0,HLOOKUP(AK$9,CPPE!$A$1:$CY$175,AJ125,FALSE)))</f>
        <v>0</v>
      </c>
      <c r="AM125" s="176" t="str">
        <f>IF(AL125="","",IF(AL125=0,"",IF(LandUse!$N118=2,"",IF(AL125&gt;=$E$5,AK125,""))))</f>
        <v/>
      </c>
      <c r="AN125" s="174">
        <v>117</v>
      </c>
      <c r="AO125" s="177" t="str">
        <f>+CPPE!A117</f>
        <v>576 - Livestock Shelter Structure</v>
      </c>
      <c r="AP125" s="175">
        <f>IF(AO$9="","",IF(AO125=0,0,HLOOKUP(AO$9,CPPE!$A$1:$CY$175,AN125,FALSE)))</f>
        <v>0</v>
      </c>
      <c r="AQ125" s="176" t="str">
        <f>IF(AP125="","",IF(AP125=0,"",IF(LandUse!$N118=2,"",IF(AP125&gt;=$E$5,AO125,""))))</f>
        <v/>
      </c>
      <c r="AR125" s="174">
        <v>117</v>
      </c>
      <c r="AS125" s="177" t="str">
        <f>+CPPE!A117</f>
        <v>576 - Livestock Shelter Structure</v>
      </c>
      <c r="AT125" s="175">
        <f>IF(AS$9="","",IF(AS125=0,0,HLOOKUP(AS$9,CPPE!$A$1:$CY$175,AR125,FALSE)))</f>
        <v>0</v>
      </c>
      <c r="AU125" s="176" t="str">
        <f>IF(AT125="","",IF(AT125=0,"",IF(LandUse!$N118=2,"",IF(AT125&gt;=$E$5,AS125,""))))</f>
        <v/>
      </c>
      <c r="AV125" s="174">
        <v>117</v>
      </c>
      <c r="AW125" s="177" t="str">
        <f>+CPPE!A117</f>
        <v>576 - Livestock Shelter Structure</v>
      </c>
      <c r="AX125" s="175">
        <f>IF(AW$9="","",IF(AW125=0,0,HLOOKUP(AW$9,CPPE!$A$1:$CY$175,AV125,FALSE)))</f>
        <v>0</v>
      </c>
      <c r="AY125" s="176" t="str">
        <f>IF(AX125="","",IF(AX125=0,"",IF(LandUse!$N118=2,"",IF(AX125&gt;=$E$5,AW125,""))))</f>
        <v/>
      </c>
      <c r="AZ125" s="174">
        <v>117</v>
      </c>
      <c r="BA125" s="177" t="str">
        <f>+CPPE!A117</f>
        <v>576 - Livestock Shelter Structure</v>
      </c>
      <c r="BB125" s="175">
        <f>IF(BA$9="","",IF(BA125=0,0,HLOOKUP(BA$9,CPPE!$A$1:$CY$175,AZ125,FALSE)))</f>
        <v>0</v>
      </c>
      <c r="BC125" s="176" t="str">
        <f>IF(BB125="","",IF(BB125=0,"",IF(LandUse!$N118=2,"",IF(BB125&gt;=$E$5,BA125,""))))</f>
        <v/>
      </c>
      <c r="BD125" s="174">
        <v>117</v>
      </c>
      <c r="BE125" s="177" t="str">
        <f>+CPPE!A117</f>
        <v>576 - Livestock Shelter Structure</v>
      </c>
      <c r="BF125" s="175">
        <f>IF(BE$9="","",IF(BE125=0,0,HLOOKUP(BE$9,CPPE!$A$1:$CY$175,BD125,FALSE)))</f>
        <v>3</v>
      </c>
      <c r="BG125" s="176" t="str">
        <f>IF(BF125="","",IF(BF125=0,"",IF(LandUse!$N118=2,"",IF(BF125&gt;=$E$5,BE125,""))))</f>
        <v/>
      </c>
      <c r="BH125" s="174">
        <v>117</v>
      </c>
      <c r="BI125" s="177" t="str">
        <f>+CPPE!A117</f>
        <v>576 - Livestock Shelter Structure</v>
      </c>
      <c r="BJ125" s="175">
        <f>IF(BI$9="","",IF(BI125=0,0,HLOOKUP(BI$9,CPPE!$A$1:$CY$175,BH125,FALSE)))</f>
        <v>0</v>
      </c>
      <c r="BK125" s="176" t="str">
        <f>IF(BJ125="","",IF(BJ125=0,"",IF(LandUse!$N118=2,"",IF(BJ125&gt;=$E$5,BI125,""))))</f>
        <v/>
      </c>
      <c r="BM125" s="99" t="str">
        <f t="shared" si="30"/>
        <v/>
      </c>
      <c r="BN125" s="99" t="str">
        <f t="shared" si="31"/>
        <v/>
      </c>
      <c r="BO125" s="99" t="str">
        <f t="shared" si="32"/>
        <v/>
      </c>
      <c r="BP125" s="99" t="str">
        <f t="shared" si="33"/>
        <v/>
      </c>
      <c r="BQ125" s="99" t="str">
        <f t="shared" si="34"/>
        <v/>
      </c>
      <c r="BR125" s="99" t="str">
        <f t="shared" si="35"/>
        <v/>
      </c>
      <c r="BS125" s="99" t="str">
        <f t="shared" si="36"/>
        <v/>
      </c>
      <c r="BT125" s="99" t="str">
        <f t="shared" si="37"/>
        <v/>
      </c>
      <c r="BU125" s="99" t="str">
        <f t="shared" si="38"/>
        <v/>
      </c>
      <c r="BV125" s="99" t="str">
        <f t="shared" si="39"/>
        <v/>
      </c>
      <c r="BX125"/>
    </row>
    <row r="126" spans="2:76" x14ac:dyDescent="0.2">
      <c r="B126" s="178"/>
      <c r="C126" s="179"/>
      <c r="D126" s="178"/>
      <c r="E126" s="180"/>
      <c r="F126" s="178"/>
      <c r="G126" s="181"/>
      <c r="H126" s="178"/>
      <c r="I126" s="180"/>
      <c r="J126" s="178"/>
      <c r="K126" s="180"/>
      <c r="L126" s="178"/>
      <c r="M126" s="180"/>
      <c r="N126" s="178"/>
      <c r="O126" s="180"/>
      <c r="P126" s="178"/>
      <c r="Q126" s="180"/>
      <c r="R126" s="178"/>
      <c r="S126" s="180"/>
      <c r="T126" s="178"/>
      <c r="U126" s="180"/>
      <c r="V126" s="151"/>
      <c r="W126" s="173" t="str">
        <f>+CPPE!A118</f>
        <v>578 - Stream Crossing</v>
      </c>
      <c r="X126" s="174">
        <v>118</v>
      </c>
      <c r="Y126" s="173" t="str">
        <f>+CPPE!A118</f>
        <v>578 - Stream Crossing</v>
      </c>
      <c r="Z126" s="175">
        <f>IF(Y$9="","",IF(Y126=0,0,HLOOKUP(Y$9,CPPE!$A$1:$CY$175,X126,FALSE)))</f>
        <v>0</v>
      </c>
      <c r="AA126" s="176" t="str">
        <f>IF(Z126="","",IF(Z126=0,"",IF(LandUse!$N119=2,"",IF(Z126&gt;=$E$5,Y126,""))))</f>
        <v/>
      </c>
      <c r="AB126" s="174">
        <v>118</v>
      </c>
      <c r="AC126" s="177" t="str">
        <f>+CPPE!A118</f>
        <v>578 - Stream Crossing</v>
      </c>
      <c r="AD126" s="175">
        <f>IF(AC$9="","",IF(AC126=0,0,HLOOKUP(AC$9,CPPE!$A$1:$CY$175,AB126,FALSE)))</f>
        <v>0</v>
      </c>
      <c r="AE126" s="176" t="str">
        <f>IF(AD126="","",IF(AD126=0,"",IF(LandUse!$N119=2,"",IF(AD126&gt;=$E$5,AC126,""))))</f>
        <v/>
      </c>
      <c r="AF126" s="174">
        <v>118</v>
      </c>
      <c r="AG126" s="177" t="str">
        <f>+CPPE!A118</f>
        <v>578 - Stream Crossing</v>
      </c>
      <c r="AH126" s="175">
        <f>IF(AG$9="","",IF(AG126=0,0,HLOOKUP(AG$9,CPPE!$A$1:$CY$175,AF126,FALSE)))</f>
        <v>0</v>
      </c>
      <c r="AI126" s="176" t="str">
        <f>IF(AH126="","",IF(AH126=0,"",IF(LandUse!$N119=2,"",IF(AH126&gt;=$E$5,AG126,""))))</f>
        <v/>
      </c>
      <c r="AJ126" s="174">
        <v>118</v>
      </c>
      <c r="AK126" s="177" t="str">
        <f>+CPPE!A118</f>
        <v>578 - Stream Crossing</v>
      </c>
      <c r="AL126" s="175">
        <f>IF(AK$9="","",IF(AK126=0,0,HLOOKUP(AK$9,CPPE!$A$1:$CY$175,AJ126,FALSE)))</f>
        <v>0</v>
      </c>
      <c r="AM126" s="176" t="str">
        <f>IF(AL126="","",IF(AL126=0,"",IF(LandUse!$N119=2,"",IF(AL126&gt;=$E$5,AK126,""))))</f>
        <v/>
      </c>
      <c r="AN126" s="174">
        <v>118</v>
      </c>
      <c r="AO126" s="177" t="str">
        <f>+CPPE!A118</f>
        <v>578 - Stream Crossing</v>
      </c>
      <c r="AP126" s="175">
        <f>IF(AO$9="","",IF(AO126=0,0,HLOOKUP(AO$9,CPPE!$A$1:$CY$175,AN126,FALSE)))</f>
        <v>0</v>
      </c>
      <c r="AQ126" s="176" t="str">
        <f>IF(AP126="","",IF(AP126=0,"",IF(LandUse!$N119=2,"",IF(AP126&gt;=$E$5,AO126,""))))</f>
        <v/>
      </c>
      <c r="AR126" s="174">
        <v>118</v>
      </c>
      <c r="AS126" s="177" t="str">
        <f>+CPPE!A118</f>
        <v>578 - Stream Crossing</v>
      </c>
      <c r="AT126" s="175">
        <f>IF(AS$9="","",IF(AS126=0,0,HLOOKUP(AS$9,CPPE!$A$1:$CY$175,AR126,FALSE)))</f>
        <v>0</v>
      </c>
      <c r="AU126" s="176" t="str">
        <f>IF(AT126="","",IF(AT126=0,"",IF(LandUse!$N119=2,"",IF(AT126&gt;=$E$5,AS126,""))))</f>
        <v/>
      </c>
      <c r="AV126" s="174">
        <v>118</v>
      </c>
      <c r="AW126" s="177" t="str">
        <f>+CPPE!A118</f>
        <v>578 - Stream Crossing</v>
      </c>
      <c r="AX126" s="175">
        <f>IF(AW$9="","",IF(AW126=0,0,HLOOKUP(AW$9,CPPE!$A$1:$CY$175,AV126,FALSE)))</f>
        <v>0</v>
      </c>
      <c r="AY126" s="176" t="str">
        <f>IF(AX126="","",IF(AX126=0,"",IF(LandUse!$N119=2,"",IF(AX126&gt;=$E$5,AW126,""))))</f>
        <v/>
      </c>
      <c r="AZ126" s="174">
        <v>118</v>
      </c>
      <c r="BA126" s="177" t="str">
        <f>+CPPE!A118</f>
        <v>578 - Stream Crossing</v>
      </c>
      <c r="BB126" s="175">
        <f>IF(BA$9="","",IF(BA126=0,0,HLOOKUP(BA$9,CPPE!$A$1:$CY$175,AZ126,FALSE)))</f>
        <v>0</v>
      </c>
      <c r="BC126" s="176" t="str">
        <f>IF(BB126="","",IF(BB126=0,"",IF(LandUse!$N119=2,"",IF(BB126&gt;=$E$5,BA126,""))))</f>
        <v/>
      </c>
      <c r="BD126" s="174">
        <v>118</v>
      </c>
      <c r="BE126" s="177" t="str">
        <f>+CPPE!A118</f>
        <v>578 - Stream Crossing</v>
      </c>
      <c r="BF126" s="175">
        <f>IF(BE$9="","",IF(BE126=0,0,HLOOKUP(BE$9,CPPE!$A$1:$CY$175,BD126,FALSE)))</f>
        <v>1</v>
      </c>
      <c r="BG126" s="176" t="str">
        <f>IF(BF126="","",IF(BF126=0,"",IF(LandUse!$N119=2,"",IF(BF126&gt;=$E$5,BE126,""))))</f>
        <v/>
      </c>
      <c r="BH126" s="174">
        <v>118</v>
      </c>
      <c r="BI126" s="177" t="str">
        <f>+CPPE!A118</f>
        <v>578 - Stream Crossing</v>
      </c>
      <c r="BJ126" s="175">
        <f>IF(BI$9="","",IF(BI126=0,0,HLOOKUP(BI$9,CPPE!$A$1:$CY$175,BH126,FALSE)))</f>
        <v>0</v>
      </c>
      <c r="BK126" s="176" t="str">
        <f>IF(BJ126="","",IF(BJ126=0,"",IF(LandUse!$N119=2,"",IF(BJ126&gt;=$E$5,BI126,""))))</f>
        <v/>
      </c>
      <c r="BM126" s="99" t="str">
        <f t="shared" si="30"/>
        <v/>
      </c>
      <c r="BN126" s="99" t="str">
        <f t="shared" si="31"/>
        <v/>
      </c>
      <c r="BO126" s="99" t="str">
        <f t="shared" si="32"/>
        <v/>
      </c>
      <c r="BP126" s="99" t="str">
        <f t="shared" si="33"/>
        <v/>
      </c>
      <c r="BQ126" s="99" t="str">
        <f t="shared" si="34"/>
        <v/>
      </c>
      <c r="BR126" s="99" t="str">
        <f t="shared" si="35"/>
        <v/>
      </c>
      <c r="BS126" s="99" t="str">
        <f t="shared" si="36"/>
        <v/>
      </c>
      <c r="BT126" s="99" t="str">
        <f t="shared" si="37"/>
        <v/>
      </c>
      <c r="BU126" s="99" t="str">
        <f t="shared" si="38"/>
        <v/>
      </c>
      <c r="BV126" s="99" t="str">
        <f t="shared" si="39"/>
        <v/>
      </c>
      <c r="BX126"/>
    </row>
    <row r="127" spans="2:76" x14ac:dyDescent="0.2">
      <c r="B127" s="178"/>
      <c r="C127" s="179"/>
      <c r="D127" s="178"/>
      <c r="E127" s="180"/>
      <c r="F127" s="178"/>
      <c r="G127" s="181"/>
      <c r="H127" s="178"/>
      <c r="I127" s="180"/>
      <c r="J127" s="178"/>
      <c r="K127" s="180"/>
      <c r="L127" s="178"/>
      <c r="M127" s="180"/>
      <c r="N127" s="178"/>
      <c r="O127" s="180"/>
      <c r="P127" s="178"/>
      <c r="Q127" s="180"/>
      <c r="R127" s="178"/>
      <c r="S127" s="180"/>
      <c r="T127" s="178"/>
      <c r="U127" s="180"/>
      <c r="V127" s="151"/>
      <c r="W127" s="173" t="str">
        <f>+CPPE!A119</f>
        <v>580 - Streambank and Shoreline Protection</v>
      </c>
      <c r="X127" s="174">
        <v>119</v>
      </c>
      <c r="Y127" s="173" t="str">
        <f>+CPPE!A119</f>
        <v>580 - Streambank and Shoreline Protection</v>
      </c>
      <c r="Z127" s="175">
        <f>IF(Y$9="","",IF(Y127=0,0,HLOOKUP(Y$9,CPPE!$A$1:$CY$175,X127,FALSE)))</f>
        <v>0</v>
      </c>
      <c r="AA127" s="176" t="str">
        <f>IF(Z127="","",IF(Z127=0,"",IF(LandUse!$N120=2,"",IF(Z127&gt;=$E$5,Y127,""))))</f>
        <v/>
      </c>
      <c r="AB127" s="174">
        <v>119</v>
      </c>
      <c r="AC127" s="177" t="str">
        <f>+CPPE!A119</f>
        <v>580 - Streambank and Shoreline Protection</v>
      </c>
      <c r="AD127" s="175">
        <f>IF(AC$9="","",IF(AC127=0,0,HLOOKUP(AC$9,CPPE!$A$1:$CY$175,AB127,FALSE)))</f>
        <v>0</v>
      </c>
      <c r="AE127" s="176" t="str">
        <f>IF(AD127="","",IF(AD127=0,"",IF(LandUse!$N120=2,"",IF(AD127&gt;=$E$5,AC127,""))))</f>
        <v/>
      </c>
      <c r="AF127" s="174">
        <v>119</v>
      </c>
      <c r="AG127" s="177" t="str">
        <f>+CPPE!A119</f>
        <v>580 - Streambank and Shoreline Protection</v>
      </c>
      <c r="AH127" s="175">
        <f>IF(AG$9="","",IF(AG127=0,0,HLOOKUP(AG$9,CPPE!$A$1:$CY$175,AF127,FALSE)))</f>
        <v>0</v>
      </c>
      <c r="AI127" s="176" t="str">
        <f>IF(AH127="","",IF(AH127=0,"",IF(LandUse!$N120=2,"",IF(AH127&gt;=$E$5,AG127,""))))</f>
        <v/>
      </c>
      <c r="AJ127" s="174">
        <v>119</v>
      </c>
      <c r="AK127" s="177" t="str">
        <f>+CPPE!A119</f>
        <v>580 - Streambank and Shoreline Protection</v>
      </c>
      <c r="AL127" s="175">
        <f>IF(AK$9="","",IF(AK127=0,0,HLOOKUP(AK$9,CPPE!$A$1:$CY$175,AJ127,FALSE)))</f>
        <v>0</v>
      </c>
      <c r="AM127" s="176" t="str">
        <f>IF(AL127="","",IF(AL127=0,"",IF(LandUse!$N120=2,"",IF(AL127&gt;=$E$5,AK127,""))))</f>
        <v/>
      </c>
      <c r="AN127" s="174">
        <v>119</v>
      </c>
      <c r="AO127" s="177" t="str">
        <f>+CPPE!A119</f>
        <v>580 - Streambank and Shoreline Protection</v>
      </c>
      <c r="AP127" s="175">
        <f>IF(AO$9="","",IF(AO127=0,0,HLOOKUP(AO$9,CPPE!$A$1:$CY$175,AN127,FALSE)))</f>
        <v>0</v>
      </c>
      <c r="AQ127" s="176" t="str">
        <f>IF(AP127="","",IF(AP127=0,"",IF(LandUse!$N120=2,"",IF(AP127&gt;=$E$5,AO127,""))))</f>
        <v/>
      </c>
      <c r="AR127" s="174">
        <v>119</v>
      </c>
      <c r="AS127" s="177" t="str">
        <f>+CPPE!A119</f>
        <v>580 - Streambank and Shoreline Protection</v>
      </c>
      <c r="AT127" s="175">
        <f>IF(AS$9="","",IF(AS127=0,0,HLOOKUP(AS$9,CPPE!$A$1:$CY$175,AR127,FALSE)))</f>
        <v>0</v>
      </c>
      <c r="AU127" s="176" t="str">
        <f>IF(AT127="","",IF(AT127=0,"",IF(LandUse!$N120=2,"",IF(AT127&gt;=$E$5,AS127,""))))</f>
        <v/>
      </c>
      <c r="AV127" s="174">
        <v>119</v>
      </c>
      <c r="AW127" s="177" t="str">
        <f>+CPPE!A119</f>
        <v>580 - Streambank and Shoreline Protection</v>
      </c>
      <c r="AX127" s="175">
        <f>IF(AW$9="","",IF(AW127=0,0,HLOOKUP(AW$9,CPPE!$A$1:$CY$175,AV127,FALSE)))</f>
        <v>2</v>
      </c>
      <c r="AY127" s="176" t="str">
        <f>IF(AX127="","",IF(AX127=0,"",IF(LandUse!$N120=2,"",IF(AX127&gt;=$E$5,AW127,""))))</f>
        <v/>
      </c>
      <c r="AZ127" s="174">
        <v>119</v>
      </c>
      <c r="BA127" s="177" t="str">
        <f>+CPPE!A119</f>
        <v>580 - Streambank and Shoreline Protection</v>
      </c>
      <c r="BB127" s="175">
        <f>IF(BA$9="","",IF(BA127=0,0,HLOOKUP(BA$9,CPPE!$A$1:$CY$175,AZ127,FALSE)))</f>
        <v>0</v>
      </c>
      <c r="BC127" s="176" t="str">
        <f>IF(BB127="","",IF(BB127=0,"",IF(LandUse!$N120=2,"",IF(BB127&gt;=$E$5,BA127,""))))</f>
        <v/>
      </c>
      <c r="BD127" s="174">
        <v>119</v>
      </c>
      <c r="BE127" s="177" t="str">
        <f>+CPPE!A119</f>
        <v>580 - Streambank and Shoreline Protection</v>
      </c>
      <c r="BF127" s="175">
        <f>IF(BE$9="","",IF(BE127=0,0,HLOOKUP(BE$9,CPPE!$A$1:$CY$175,BD127,FALSE)))</f>
        <v>1</v>
      </c>
      <c r="BG127" s="176" t="str">
        <f>IF(BF127="","",IF(BF127=0,"",IF(LandUse!$N120=2,"",IF(BF127&gt;=$E$5,BE127,""))))</f>
        <v/>
      </c>
      <c r="BH127" s="174">
        <v>119</v>
      </c>
      <c r="BI127" s="177" t="str">
        <f>+CPPE!A119</f>
        <v>580 - Streambank and Shoreline Protection</v>
      </c>
      <c r="BJ127" s="175">
        <f>IF(BI$9="","",IF(BI127=0,0,HLOOKUP(BI$9,CPPE!$A$1:$CY$175,BH127,FALSE)))</f>
        <v>4</v>
      </c>
      <c r="BK127" s="176" t="str">
        <f>IF(BJ127="","",IF(BJ127=0,"",IF(LandUse!$N120=2,"",IF(BJ127&gt;=$E$5,BI127,""))))</f>
        <v/>
      </c>
      <c r="BM127" s="99" t="str">
        <f t="shared" si="30"/>
        <v/>
      </c>
      <c r="BN127" s="99" t="str">
        <f t="shared" si="31"/>
        <v/>
      </c>
      <c r="BO127" s="99" t="str">
        <f t="shared" si="32"/>
        <v/>
      </c>
      <c r="BP127" s="99" t="str">
        <f t="shared" si="33"/>
        <v/>
      </c>
      <c r="BQ127" s="99" t="str">
        <f t="shared" si="34"/>
        <v/>
      </c>
      <c r="BR127" s="99" t="str">
        <f t="shared" si="35"/>
        <v/>
      </c>
      <c r="BS127" s="99" t="str">
        <f t="shared" si="36"/>
        <v/>
      </c>
      <c r="BT127" s="99" t="str">
        <f t="shared" si="37"/>
        <v/>
      </c>
      <c r="BU127" s="99" t="str">
        <f t="shared" si="38"/>
        <v/>
      </c>
      <c r="BV127" s="99" t="str">
        <f t="shared" si="39"/>
        <v/>
      </c>
      <c r="BX127"/>
    </row>
    <row r="128" spans="2:76" x14ac:dyDescent="0.2">
      <c r="B128" s="178"/>
      <c r="C128" s="179"/>
      <c r="D128" s="178"/>
      <c r="E128" s="180"/>
      <c r="F128" s="178"/>
      <c r="G128" s="181"/>
      <c r="H128" s="178"/>
      <c r="I128" s="180"/>
      <c r="J128" s="178"/>
      <c r="K128" s="180"/>
      <c r="L128" s="178"/>
      <c r="M128" s="180"/>
      <c r="N128" s="178"/>
      <c r="O128" s="180"/>
      <c r="P128" s="178"/>
      <c r="Q128" s="180"/>
      <c r="R128" s="178"/>
      <c r="S128" s="180"/>
      <c r="T128" s="178"/>
      <c r="U128" s="180"/>
      <c r="V128" s="151"/>
      <c r="W128" s="173" t="str">
        <f>+CPPE!A120</f>
        <v>582 - Open Channel</v>
      </c>
      <c r="X128" s="174">
        <v>120</v>
      </c>
      <c r="Y128" s="173" t="str">
        <f>+CPPE!A120</f>
        <v>582 - Open Channel</v>
      </c>
      <c r="Z128" s="175">
        <f>IF(Y$9="","",IF(Y128=0,0,HLOOKUP(Y$9,CPPE!$A$1:$CY$175,X128,FALSE)))</f>
        <v>0</v>
      </c>
      <c r="AA128" s="176" t="str">
        <f>IF(Z128="","",IF(Z128=0,"",IF(LandUse!$N121=2,"",IF(Z128&gt;=$E$5,Y128,""))))</f>
        <v/>
      </c>
      <c r="AB128" s="174">
        <v>120</v>
      </c>
      <c r="AC128" s="177" t="str">
        <f>+CPPE!A120</f>
        <v>582 - Open Channel</v>
      </c>
      <c r="AD128" s="175">
        <f>IF(AC$9="","",IF(AC128=0,0,HLOOKUP(AC$9,CPPE!$A$1:$CY$175,AB128,FALSE)))</f>
        <v>0</v>
      </c>
      <c r="AE128" s="176" t="str">
        <f>IF(AD128="","",IF(AD128=0,"",IF(LandUse!$N121=2,"",IF(AD128&gt;=$E$5,AC128,""))))</f>
        <v/>
      </c>
      <c r="AF128" s="174">
        <v>120</v>
      </c>
      <c r="AG128" s="177" t="str">
        <f>+CPPE!A120</f>
        <v>582 - Open Channel</v>
      </c>
      <c r="AH128" s="175">
        <f>IF(AG$9="","",IF(AG128=0,0,HLOOKUP(AG$9,CPPE!$A$1:$CY$175,AF128,FALSE)))</f>
        <v>0</v>
      </c>
      <c r="AI128" s="176" t="str">
        <f>IF(AH128="","",IF(AH128=0,"",IF(LandUse!$N121=2,"",IF(AH128&gt;=$E$5,AG128,""))))</f>
        <v/>
      </c>
      <c r="AJ128" s="174">
        <v>120</v>
      </c>
      <c r="AK128" s="177" t="str">
        <f>+CPPE!A120</f>
        <v>582 - Open Channel</v>
      </c>
      <c r="AL128" s="175">
        <f>IF(AK$9="","",IF(AK128=0,0,HLOOKUP(AK$9,CPPE!$A$1:$CY$175,AJ128,FALSE)))</f>
        <v>0</v>
      </c>
      <c r="AM128" s="176" t="str">
        <f>IF(AL128="","",IF(AL128=0,"",IF(LandUse!$N121=2,"",IF(AL128&gt;=$E$5,AK128,""))))</f>
        <v/>
      </c>
      <c r="AN128" s="174">
        <v>120</v>
      </c>
      <c r="AO128" s="177" t="str">
        <f>+CPPE!A120</f>
        <v>582 - Open Channel</v>
      </c>
      <c r="AP128" s="175">
        <f>IF(AO$9="","",IF(AO128=0,0,HLOOKUP(AO$9,CPPE!$A$1:$CY$175,AN128,FALSE)))</f>
        <v>0</v>
      </c>
      <c r="AQ128" s="176" t="str">
        <f>IF(AP128="","",IF(AP128=0,"",IF(LandUse!$N121=2,"",IF(AP128&gt;=$E$5,AO128,""))))</f>
        <v/>
      </c>
      <c r="AR128" s="174">
        <v>120</v>
      </c>
      <c r="AS128" s="177" t="str">
        <f>+CPPE!A120</f>
        <v>582 - Open Channel</v>
      </c>
      <c r="AT128" s="175">
        <f>IF(AS$9="","",IF(AS128=0,0,HLOOKUP(AS$9,CPPE!$A$1:$CY$175,AR128,FALSE)))</f>
        <v>0</v>
      </c>
      <c r="AU128" s="176" t="str">
        <f>IF(AT128="","",IF(AT128=0,"",IF(LandUse!$N121=2,"",IF(AT128&gt;=$E$5,AS128,""))))</f>
        <v/>
      </c>
      <c r="AV128" s="174">
        <v>120</v>
      </c>
      <c r="AW128" s="177" t="str">
        <f>+CPPE!A120</f>
        <v>582 - Open Channel</v>
      </c>
      <c r="AX128" s="175">
        <f>IF(AW$9="","",IF(AW128=0,0,HLOOKUP(AW$9,CPPE!$A$1:$CY$175,AV128,FALSE)))</f>
        <v>2</v>
      </c>
      <c r="AY128" s="176" t="str">
        <f>IF(AX128="","",IF(AX128=0,"",IF(LandUse!$N121=2,"",IF(AX128&gt;=$E$5,AW128,""))))</f>
        <v/>
      </c>
      <c r="AZ128" s="174">
        <v>120</v>
      </c>
      <c r="BA128" s="177" t="str">
        <f>+CPPE!A120</f>
        <v>582 - Open Channel</v>
      </c>
      <c r="BB128" s="175">
        <f>IF(BA$9="","",IF(BA128=0,0,HLOOKUP(BA$9,CPPE!$A$1:$CY$175,AZ128,FALSE)))</f>
        <v>0</v>
      </c>
      <c r="BC128" s="176" t="str">
        <f>IF(BB128="","",IF(BB128=0,"",IF(LandUse!$N121=2,"",IF(BB128&gt;=$E$5,BA128,""))))</f>
        <v/>
      </c>
      <c r="BD128" s="174">
        <v>120</v>
      </c>
      <c r="BE128" s="177" t="str">
        <f>+CPPE!A120</f>
        <v>582 - Open Channel</v>
      </c>
      <c r="BF128" s="175">
        <f>IF(BE$9="","",IF(BE128=0,0,HLOOKUP(BE$9,CPPE!$A$1:$CY$175,BD128,FALSE)))</f>
        <v>-1</v>
      </c>
      <c r="BG128" s="176" t="str">
        <f>IF(BF128="","",IF(BF128=0,"",IF(LandUse!$N121=2,"",IF(BF128&gt;=$E$5,BE128,""))))</f>
        <v/>
      </c>
      <c r="BH128" s="174">
        <v>120</v>
      </c>
      <c r="BI128" s="177" t="str">
        <f>+CPPE!A120</f>
        <v>582 - Open Channel</v>
      </c>
      <c r="BJ128" s="175">
        <f>IF(BI$9="","",IF(BI128=0,0,HLOOKUP(BI$9,CPPE!$A$1:$CY$175,BH128,FALSE)))</f>
        <v>0</v>
      </c>
      <c r="BK128" s="176" t="str">
        <f>IF(BJ128="","",IF(BJ128=0,"",IF(LandUse!$N121=2,"",IF(BJ128&gt;=$E$5,BI128,""))))</f>
        <v/>
      </c>
      <c r="BM128" s="99" t="str">
        <f t="shared" si="30"/>
        <v/>
      </c>
      <c r="BN128" s="99" t="str">
        <f t="shared" si="31"/>
        <v/>
      </c>
      <c r="BO128" s="99" t="str">
        <f t="shared" si="32"/>
        <v/>
      </c>
      <c r="BP128" s="99" t="str">
        <f t="shared" si="33"/>
        <v/>
      </c>
      <c r="BQ128" s="99" t="str">
        <f t="shared" si="34"/>
        <v/>
      </c>
      <c r="BR128" s="99" t="str">
        <f t="shared" si="35"/>
        <v/>
      </c>
      <c r="BS128" s="99" t="str">
        <f t="shared" si="36"/>
        <v/>
      </c>
      <c r="BT128" s="99" t="str">
        <f t="shared" si="37"/>
        <v/>
      </c>
      <c r="BU128" s="99" t="str">
        <f t="shared" si="38"/>
        <v/>
      </c>
      <c r="BV128" s="99" t="str">
        <f t="shared" si="39"/>
        <v/>
      </c>
      <c r="BX128"/>
    </row>
    <row r="129" spans="2:76" x14ac:dyDescent="0.2">
      <c r="B129" s="178"/>
      <c r="C129" s="179"/>
      <c r="D129" s="178"/>
      <c r="E129" s="180"/>
      <c r="F129" s="178"/>
      <c r="G129" s="181"/>
      <c r="H129" s="178"/>
      <c r="I129" s="180"/>
      <c r="J129" s="178"/>
      <c r="K129" s="180"/>
      <c r="L129" s="178"/>
      <c r="M129" s="180"/>
      <c r="N129" s="178"/>
      <c r="O129" s="180"/>
      <c r="P129" s="178"/>
      <c r="Q129" s="180"/>
      <c r="R129" s="178"/>
      <c r="S129" s="180"/>
      <c r="T129" s="178"/>
      <c r="U129" s="180"/>
      <c r="V129" s="151"/>
      <c r="W129" s="173" t="str">
        <f>+CPPE!A121</f>
        <v>584 - Channel Bed Stabilization</v>
      </c>
      <c r="X129" s="174">
        <v>121</v>
      </c>
      <c r="Y129" s="173" t="str">
        <f>+CPPE!A121</f>
        <v>584 - Channel Bed Stabilization</v>
      </c>
      <c r="Z129" s="175">
        <f>IF(Y$9="","",IF(Y129=0,0,HLOOKUP(Y$9,CPPE!$A$1:$CY$175,X129,FALSE)))</f>
        <v>0</v>
      </c>
      <c r="AA129" s="176" t="str">
        <f>IF(Z129="","",IF(Z129=0,"",IF(LandUse!$N122=2,"",IF(Z129&gt;=$E$5,Y129,""))))</f>
        <v/>
      </c>
      <c r="AB129" s="174">
        <v>121</v>
      </c>
      <c r="AC129" s="177" t="str">
        <f>+CPPE!A121</f>
        <v>584 - Channel Bed Stabilization</v>
      </c>
      <c r="AD129" s="175">
        <f>IF(AC$9="","",IF(AC129=0,0,HLOOKUP(AC$9,CPPE!$A$1:$CY$175,AB129,FALSE)))</f>
        <v>0</v>
      </c>
      <c r="AE129" s="176" t="str">
        <f>IF(AD129="","",IF(AD129=0,"",IF(LandUse!$N122=2,"",IF(AD129&gt;=$E$5,AC129,""))))</f>
        <v/>
      </c>
      <c r="AF129" s="174">
        <v>121</v>
      </c>
      <c r="AG129" s="177" t="str">
        <f>+CPPE!A121</f>
        <v>584 - Channel Bed Stabilization</v>
      </c>
      <c r="AH129" s="175">
        <f>IF(AG$9="","",IF(AG129=0,0,HLOOKUP(AG$9,CPPE!$A$1:$CY$175,AF129,FALSE)))</f>
        <v>0</v>
      </c>
      <c r="AI129" s="176" t="str">
        <f>IF(AH129="","",IF(AH129=0,"",IF(LandUse!$N122=2,"",IF(AH129&gt;=$E$5,AG129,""))))</f>
        <v/>
      </c>
      <c r="AJ129" s="174">
        <v>121</v>
      </c>
      <c r="AK129" s="177" t="str">
        <f>+CPPE!A121</f>
        <v>584 - Channel Bed Stabilization</v>
      </c>
      <c r="AL129" s="175">
        <f>IF(AK$9="","",IF(AK129=0,0,HLOOKUP(AK$9,CPPE!$A$1:$CY$175,AJ129,FALSE)))</f>
        <v>0</v>
      </c>
      <c r="AM129" s="176" t="str">
        <f>IF(AL129="","",IF(AL129=0,"",IF(LandUse!$N122=2,"",IF(AL129&gt;=$E$5,AK129,""))))</f>
        <v/>
      </c>
      <c r="AN129" s="174">
        <v>121</v>
      </c>
      <c r="AO129" s="177" t="str">
        <f>+CPPE!A121</f>
        <v>584 - Channel Bed Stabilization</v>
      </c>
      <c r="AP129" s="175">
        <f>IF(AO$9="","",IF(AO129=0,0,HLOOKUP(AO$9,CPPE!$A$1:$CY$175,AN129,FALSE)))</f>
        <v>0</v>
      </c>
      <c r="AQ129" s="176" t="str">
        <f>IF(AP129="","",IF(AP129=0,"",IF(LandUse!$N122=2,"",IF(AP129&gt;=$E$5,AO129,""))))</f>
        <v/>
      </c>
      <c r="AR129" s="174">
        <v>121</v>
      </c>
      <c r="AS129" s="177" t="str">
        <f>+CPPE!A121</f>
        <v>584 - Channel Bed Stabilization</v>
      </c>
      <c r="AT129" s="175">
        <f>IF(AS$9="","",IF(AS129=0,0,HLOOKUP(AS$9,CPPE!$A$1:$CY$175,AR129,FALSE)))</f>
        <v>0</v>
      </c>
      <c r="AU129" s="176" t="str">
        <f>IF(AT129="","",IF(AT129=0,"",IF(LandUse!$N122=2,"",IF(AT129&gt;=$E$5,AS129,""))))</f>
        <v/>
      </c>
      <c r="AV129" s="174">
        <v>121</v>
      </c>
      <c r="AW129" s="177" t="str">
        <f>+CPPE!A121</f>
        <v>584 - Channel Bed Stabilization</v>
      </c>
      <c r="AX129" s="175">
        <f>IF(AW$9="","",IF(AW129=0,0,HLOOKUP(AW$9,CPPE!$A$1:$CY$175,AV129,FALSE)))</f>
        <v>0</v>
      </c>
      <c r="AY129" s="176" t="str">
        <f>IF(AX129="","",IF(AX129=0,"",IF(LandUse!$N122=2,"",IF(AX129&gt;=$E$5,AW129,""))))</f>
        <v/>
      </c>
      <c r="AZ129" s="174">
        <v>121</v>
      </c>
      <c r="BA129" s="177" t="str">
        <f>+CPPE!A121</f>
        <v>584 - Channel Bed Stabilization</v>
      </c>
      <c r="BB129" s="175">
        <f>IF(BA$9="","",IF(BA129=0,0,HLOOKUP(BA$9,CPPE!$A$1:$CY$175,AZ129,FALSE)))</f>
        <v>0</v>
      </c>
      <c r="BC129" s="176" t="str">
        <f>IF(BB129="","",IF(BB129=0,"",IF(LandUse!$N122=2,"",IF(BB129&gt;=$E$5,BA129,""))))</f>
        <v/>
      </c>
      <c r="BD129" s="174">
        <v>121</v>
      </c>
      <c r="BE129" s="177" t="str">
        <f>+CPPE!A121</f>
        <v>584 - Channel Bed Stabilization</v>
      </c>
      <c r="BF129" s="175">
        <f>IF(BE$9="","",IF(BE129=0,0,HLOOKUP(BE$9,CPPE!$A$1:$CY$175,BD129,FALSE)))</f>
        <v>0</v>
      </c>
      <c r="BG129" s="176" t="str">
        <f>IF(BF129="","",IF(BF129=0,"",IF(LandUse!$N122=2,"",IF(BF129&gt;=$E$5,BE129,""))))</f>
        <v/>
      </c>
      <c r="BH129" s="174">
        <v>121</v>
      </c>
      <c r="BI129" s="177" t="str">
        <f>+CPPE!A121</f>
        <v>584 - Channel Bed Stabilization</v>
      </c>
      <c r="BJ129" s="175">
        <f>IF(BI$9="","",IF(BI129=0,0,HLOOKUP(BI$9,CPPE!$A$1:$CY$175,BH129,FALSE)))</f>
        <v>2</v>
      </c>
      <c r="BK129" s="176" t="str">
        <f>IF(BJ129="","",IF(BJ129=0,"",IF(LandUse!$N122=2,"",IF(BJ129&gt;=$E$5,BI129,""))))</f>
        <v/>
      </c>
      <c r="BM129" s="99" t="str">
        <f t="shared" si="30"/>
        <v/>
      </c>
      <c r="BN129" s="99" t="str">
        <f t="shared" si="31"/>
        <v/>
      </c>
      <c r="BO129" s="99" t="str">
        <f t="shared" si="32"/>
        <v/>
      </c>
      <c r="BP129" s="99" t="str">
        <f t="shared" si="33"/>
        <v/>
      </c>
      <c r="BQ129" s="99" t="str">
        <f t="shared" si="34"/>
        <v/>
      </c>
      <c r="BR129" s="99" t="str">
        <f t="shared" si="35"/>
        <v/>
      </c>
      <c r="BS129" s="99" t="str">
        <f t="shared" si="36"/>
        <v/>
      </c>
      <c r="BT129" s="99" t="str">
        <f t="shared" si="37"/>
        <v/>
      </c>
      <c r="BU129" s="99" t="str">
        <f t="shared" si="38"/>
        <v/>
      </c>
      <c r="BV129" s="99" t="str">
        <f t="shared" si="39"/>
        <v/>
      </c>
      <c r="BX129"/>
    </row>
    <row r="130" spans="2:76" x14ac:dyDescent="0.2">
      <c r="B130" s="178"/>
      <c r="C130" s="179"/>
      <c r="D130" s="178"/>
      <c r="E130" s="180"/>
      <c r="F130" s="178"/>
      <c r="G130" s="181"/>
      <c r="H130" s="178"/>
      <c r="I130" s="180"/>
      <c r="J130" s="178"/>
      <c r="K130" s="180"/>
      <c r="L130" s="178"/>
      <c r="M130" s="180"/>
      <c r="N130" s="178"/>
      <c r="O130" s="180"/>
      <c r="P130" s="178"/>
      <c r="Q130" s="180"/>
      <c r="R130" s="178"/>
      <c r="S130" s="180"/>
      <c r="T130" s="178"/>
      <c r="U130" s="180"/>
      <c r="V130" s="151"/>
      <c r="W130" s="173" t="str">
        <f>+CPPE!A122</f>
        <v>585 - Stripcropping</v>
      </c>
      <c r="X130" s="174">
        <v>122</v>
      </c>
      <c r="Y130" s="173" t="str">
        <f>+CPPE!A122</f>
        <v>585 - Stripcropping</v>
      </c>
      <c r="Z130" s="175">
        <f>IF(Y$9="","",IF(Y130=0,0,HLOOKUP(Y$9,CPPE!$A$1:$CY$175,X130,FALSE)))</f>
        <v>4</v>
      </c>
      <c r="AA130" s="176" t="str">
        <f>IF(Z130="","",IF(Z130=0,"",IF(LandUse!$N123=2,"",IF(Z130&gt;=$E$5,Y130,""))))</f>
        <v/>
      </c>
      <c r="AB130" s="174">
        <v>122</v>
      </c>
      <c r="AC130" s="177" t="str">
        <f>+CPPE!A122</f>
        <v>585 - Stripcropping</v>
      </c>
      <c r="AD130" s="175">
        <f>IF(AC$9="","",IF(AC130=0,0,HLOOKUP(AC$9,CPPE!$A$1:$CY$175,AB130,FALSE)))</f>
        <v>4</v>
      </c>
      <c r="AE130" s="176" t="str">
        <f>IF(AD130="","",IF(AD130=0,"",IF(LandUse!$N123=2,"",IF(AD130&gt;=$E$5,AC130,""))))</f>
        <v/>
      </c>
      <c r="AF130" s="174">
        <v>122</v>
      </c>
      <c r="AG130" s="177" t="str">
        <f>+CPPE!A122</f>
        <v>585 - Stripcropping</v>
      </c>
      <c r="AH130" s="175">
        <f>IF(AG$9="","",IF(AG130=0,0,HLOOKUP(AG$9,CPPE!$A$1:$CY$175,AF130,FALSE)))</f>
        <v>0</v>
      </c>
      <c r="AI130" s="176" t="str">
        <f>IF(AH130="","",IF(AH130=0,"",IF(LandUse!$N123=2,"",IF(AH130&gt;=$E$5,AG130,""))))</f>
        <v/>
      </c>
      <c r="AJ130" s="174">
        <v>122</v>
      </c>
      <c r="AK130" s="177" t="str">
        <f>+CPPE!A122</f>
        <v>585 - Stripcropping</v>
      </c>
      <c r="AL130" s="175">
        <f>IF(AK$9="","",IF(AK130=0,0,HLOOKUP(AK$9,CPPE!$A$1:$CY$175,AJ130,FALSE)))</f>
        <v>0</v>
      </c>
      <c r="AM130" s="176" t="str">
        <f>IF(AL130="","",IF(AL130=0,"",IF(LandUse!$N123=2,"",IF(AL130&gt;=$E$5,AK130,""))))</f>
        <v/>
      </c>
      <c r="AN130" s="174">
        <v>122</v>
      </c>
      <c r="AO130" s="177" t="str">
        <f>+CPPE!A122</f>
        <v>585 - Stripcropping</v>
      </c>
      <c r="AP130" s="175">
        <f>IF(AO$9="","",IF(AO130=0,0,HLOOKUP(AO$9,CPPE!$A$1:$CY$175,AN130,FALSE)))</f>
        <v>2</v>
      </c>
      <c r="AQ130" s="176" t="str">
        <f>IF(AP130="","",IF(AP130=0,"",IF(LandUse!$N123=2,"",IF(AP130&gt;=$E$5,AO130,""))))</f>
        <v/>
      </c>
      <c r="AR130" s="174">
        <v>122</v>
      </c>
      <c r="AS130" s="177" t="str">
        <f>+CPPE!A122</f>
        <v>585 - Stripcropping</v>
      </c>
      <c r="AT130" s="175">
        <f>IF(AS$9="","",IF(AS130=0,0,HLOOKUP(AS$9,CPPE!$A$1:$CY$175,AR130,FALSE)))</f>
        <v>1</v>
      </c>
      <c r="AU130" s="176" t="str">
        <f>IF(AT130="","",IF(AT130=0,"",IF(LandUse!$N123=2,"",IF(AT130&gt;=$E$5,AS130,""))))</f>
        <v/>
      </c>
      <c r="AV130" s="174">
        <v>122</v>
      </c>
      <c r="AW130" s="177" t="str">
        <f>+CPPE!A122</f>
        <v>585 - Stripcropping</v>
      </c>
      <c r="AX130" s="175">
        <f>IF(AW$9="","",IF(AW130=0,0,HLOOKUP(AW$9,CPPE!$A$1:$CY$175,AV130,FALSE)))</f>
        <v>0</v>
      </c>
      <c r="AY130" s="176" t="str">
        <f>IF(AX130="","",IF(AX130=0,"",IF(LandUse!$N123=2,"",IF(AX130&gt;=$E$5,AW130,""))))</f>
        <v/>
      </c>
      <c r="AZ130" s="174">
        <v>122</v>
      </c>
      <c r="BA130" s="177" t="str">
        <f>+CPPE!A122</f>
        <v>585 - Stripcropping</v>
      </c>
      <c r="BB130" s="175">
        <f>IF(BA$9="","",IF(BA130=0,0,HLOOKUP(BA$9,CPPE!$A$1:$CY$175,AZ130,FALSE)))</f>
        <v>1</v>
      </c>
      <c r="BC130" s="176" t="str">
        <f>IF(BB130="","",IF(BB130=0,"",IF(LandUse!$N123=2,"",IF(BB130&gt;=$E$5,BA130,""))))</f>
        <v/>
      </c>
      <c r="BD130" s="174">
        <v>122</v>
      </c>
      <c r="BE130" s="177" t="str">
        <f>+CPPE!A122</f>
        <v>585 - Stripcropping</v>
      </c>
      <c r="BF130" s="175">
        <f>IF(BE$9="","",IF(BE130=0,0,HLOOKUP(BE$9,CPPE!$A$1:$CY$175,BD130,FALSE)))</f>
        <v>2</v>
      </c>
      <c r="BG130" s="176" t="str">
        <f>IF(BF130="","",IF(BF130=0,"",IF(LandUse!$N123=2,"",IF(BF130&gt;=$E$5,BE130,""))))</f>
        <v/>
      </c>
      <c r="BH130" s="174">
        <v>122</v>
      </c>
      <c r="BI130" s="177" t="str">
        <f>+CPPE!A122</f>
        <v>585 - Stripcropping</v>
      </c>
      <c r="BJ130" s="175">
        <f>IF(BI$9="","",IF(BI130=0,0,HLOOKUP(BI$9,CPPE!$A$1:$CY$175,BH130,FALSE)))</f>
        <v>3</v>
      </c>
      <c r="BK130" s="176" t="str">
        <f>IF(BJ130="","",IF(BJ130=0,"",IF(LandUse!$N123=2,"",IF(BJ130&gt;=$E$5,BI130,""))))</f>
        <v/>
      </c>
      <c r="BM130" s="99" t="str">
        <f t="shared" si="30"/>
        <v/>
      </c>
      <c r="BN130" s="99" t="str">
        <f t="shared" si="31"/>
        <v/>
      </c>
      <c r="BO130" s="99" t="str">
        <f t="shared" si="32"/>
        <v/>
      </c>
      <c r="BP130" s="99" t="str">
        <f t="shared" si="33"/>
        <v/>
      </c>
      <c r="BQ130" s="99" t="str">
        <f t="shared" si="34"/>
        <v/>
      </c>
      <c r="BR130" s="99" t="str">
        <f t="shared" si="35"/>
        <v/>
      </c>
      <c r="BS130" s="99" t="str">
        <f t="shared" si="36"/>
        <v/>
      </c>
      <c r="BT130" s="99" t="str">
        <f t="shared" si="37"/>
        <v/>
      </c>
      <c r="BU130" s="99" t="str">
        <f t="shared" si="38"/>
        <v/>
      </c>
      <c r="BV130" s="99" t="str">
        <f t="shared" si="39"/>
        <v/>
      </c>
      <c r="BX130"/>
    </row>
    <row r="131" spans="2:76" x14ac:dyDescent="0.2">
      <c r="B131" s="178"/>
      <c r="C131" s="179"/>
      <c r="D131" s="178"/>
      <c r="E131" s="180"/>
      <c r="F131" s="178"/>
      <c r="G131" s="181"/>
      <c r="H131" s="178"/>
      <c r="I131" s="180"/>
      <c r="J131" s="178"/>
      <c r="K131" s="180"/>
      <c r="L131" s="178"/>
      <c r="M131" s="180"/>
      <c r="N131" s="178"/>
      <c r="O131" s="180"/>
      <c r="P131" s="178"/>
      <c r="Q131" s="180"/>
      <c r="R131" s="178"/>
      <c r="S131" s="180"/>
      <c r="T131" s="178"/>
      <c r="U131" s="180"/>
      <c r="V131" s="151"/>
      <c r="W131" s="173" t="str">
        <f>+CPPE!A123</f>
        <v>587 - Structure for Water Control</v>
      </c>
      <c r="X131" s="174">
        <v>123</v>
      </c>
      <c r="Y131" s="173" t="str">
        <f>+CPPE!A123</f>
        <v>587 - Structure for Water Control</v>
      </c>
      <c r="Z131" s="175">
        <f>IF(Y$9="","",IF(Y131=0,0,HLOOKUP(Y$9,CPPE!$A$1:$CY$175,X131,FALSE)))</f>
        <v>0</v>
      </c>
      <c r="AA131" s="176" t="str">
        <f>IF(Z131="","",IF(Z131=0,"",IF(LandUse!$N124=2,"",IF(Z131&gt;=$E$5,Y131,""))))</f>
        <v/>
      </c>
      <c r="AB131" s="174">
        <v>123</v>
      </c>
      <c r="AC131" s="177" t="str">
        <f>+CPPE!A123</f>
        <v>587 - Structure for Water Control</v>
      </c>
      <c r="AD131" s="175">
        <f>IF(AC$9="","",IF(AC131=0,0,HLOOKUP(AC$9,CPPE!$A$1:$CY$175,AB131,FALSE)))</f>
        <v>0</v>
      </c>
      <c r="AE131" s="176" t="str">
        <f>IF(AD131="","",IF(AD131=0,"",IF(LandUse!$N124=2,"",IF(AD131&gt;=$E$5,AC131,""))))</f>
        <v/>
      </c>
      <c r="AF131" s="174">
        <v>123</v>
      </c>
      <c r="AG131" s="177" t="str">
        <f>+CPPE!A123</f>
        <v>587 - Structure for Water Control</v>
      </c>
      <c r="AH131" s="175">
        <f>IF(AG$9="","",IF(AG131=0,0,HLOOKUP(AG$9,CPPE!$A$1:$CY$175,AF131,FALSE)))</f>
        <v>0</v>
      </c>
      <c r="AI131" s="176" t="str">
        <f>IF(AH131="","",IF(AH131=0,"",IF(LandUse!$N124=2,"",IF(AH131&gt;=$E$5,AG131,""))))</f>
        <v/>
      </c>
      <c r="AJ131" s="174">
        <v>123</v>
      </c>
      <c r="AK131" s="177" t="str">
        <f>+CPPE!A123</f>
        <v>587 - Structure for Water Control</v>
      </c>
      <c r="AL131" s="175">
        <f>IF(AK$9="","",IF(AK131=0,0,HLOOKUP(AK$9,CPPE!$A$1:$CY$175,AJ131,FALSE)))</f>
        <v>0</v>
      </c>
      <c r="AM131" s="176" t="str">
        <f>IF(AL131="","",IF(AL131=0,"",IF(LandUse!$N124=2,"",IF(AL131&gt;=$E$5,AK131,""))))</f>
        <v/>
      </c>
      <c r="AN131" s="174">
        <v>123</v>
      </c>
      <c r="AO131" s="177" t="str">
        <f>+CPPE!A123</f>
        <v>587 - Structure for Water Control</v>
      </c>
      <c r="AP131" s="175">
        <f>IF(AO$9="","",IF(AO131=0,0,HLOOKUP(AO$9,CPPE!$A$1:$CY$175,AN131,FALSE)))</f>
        <v>0</v>
      </c>
      <c r="AQ131" s="176" t="str">
        <f>IF(AP131="","",IF(AP131=0,"",IF(LandUse!$N124=2,"",IF(AP131&gt;=$E$5,AO131,""))))</f>
        <v/>
      </c>
      <c r="AR131" s="174">
        <v>123</v>
      </c>
      <c r="AS131" s="177" t="str">
        <f>+CPPE!A123</f>
        <v>587 - Structure for Water Control</v>
      </c>
      <c r="AT131" s="175">
        <f>IF(AS$9="","",IF(AS131=0,0,HLOOKUP(AS$9,CPPE!$A$1:$CY$175,AR131,FALSE)))</f>
        <v>0</v>
      </c>
      <c r="AU131" s="176" t="str">
        <f>IF(AT131="","",IF(AT131=0,"",IF(LandUse!$N124=2,"",IF(AT131&gt;=$E$5,AS131,""))))</f>
        <v/>
      </c>
      <c r="AV131" s="174">
        <v>123</v>
      </c>
      <c r="AW131" s="177" t="str">
        <f>+CPPE!A123</f>
        <v>587 - Structure for Water Control</v>
      </c>
      <c r="AX131" s="175">
        <f>IF(AW$9="","",IF(AW131=0,0,HLOOKUP(AW$9,CPPE!$A$1:$CY$175,AV131,FALSE)))</f>
        <v>0</v>
      </c>
      <c r="AY131" s="176" t="str">
        <f>IF(AX131="","",IF(AX131=0,"",IF(LandUse!$N124=2,"",IF(AX131&gt;=$E$5,AW131,""))))</f>
        <v/>
      </c>
      <c r="AZ131" s="174">
        <v>123</v>
      </c>
      <c r="BA131" s="177" t="str">
        <f>+CPPE!A123</f>
        <v>587 - Structure for Water Control</v>
      </c>
      <c r="BB131" s="175">
        <f>IF(BA$9="","",IF(BA131=0,0,HLOOKUP(BA$9,CPPE!$A$1:$CY$175,AZ131,FALSE)))</f>
        <v>0</v>
      </c>
      <c r="BC131" s="176" t="str">
        <f>IF(BB131="","",IF(BB131=0,"",IF(LandUse!$N124=2,"",IF(BB131&gt;=$E$5,BA131,""))))</f>
        <v/>
      </c>
      <c r="BD131" s="174">
        <v>123</v>
      </c>
      <c r="BE131" s="177" t="str">
        <f>+CPPE!A123</f>
        <v>587 - Structure for Water Control</v>
      </c>
      <c r="BF131" s="175">
        <f>IF(BE$9="","",IF(BE131=0,0,HLOOKUP(BE$9,CPPE!$A$1:$CY$175,BD131,FALSE)))</f>
        <v>0</v>
      </c>
      <c r="BG131" s="176" t="str">
        <f>IF(BF131="","",IF(BF131=0,"",IF(LandUse!$N124=2,"",IF(BF131&gt;=$E$5,BE131,""))))</f>
        <v/>
      </c>
      <c r="BH131" s="174">
        <v>123</v>
      </c>
      <c r="BI131" s="177" t="str">
        <f>+CPPE!A123</f>
        <v>587 - Structure for Water Control</v>
      </c>
      <c r="BJ131" s="175">
        <f>IF(BI$9="","",IF(BI131=0,0,HLOOKUP(BI$9,CPPE!$A$1:$CY$175,BH131,FALSE)))</f>
        <v>0</v>
      </c>
      <c r="BK131" s="176" t="str">
        <f>IF(BJ131="","",IF(BJ131=0,"",IF(LandUse!$N124=2,"",IF(BJ131&gt;=$E$5,BI131,""))))</f>
        <v/>
      </c>
      <c r="BM131" s="99" t="str">
        <f t="shared" si="30"/>
        <v/>
      </c>
      <c r="BN131" s="99" t="str">
        <f t="shared" si="31"/>
        <v/>
      </c>
      <c r="BO131" s="99" t="str">
        <f t="shared" si="32"/>
        <v/>
      </c>
      <c r="BP131" s="99" t="str">
        <f t="shared" si="33"/>
        <v/>
      </c>
      <c r="BQ131" s="99" t="str">
        <f t="shared" si="34"/>
        <v/>
      </c>
      <c r="BR131" s="99" t="str">
        <f t="shared" si="35"/>
        <v/>
      </c>
      <c r="BS131" s="99" t="str">
        <f t="shared" si="36"/>
        <v/>
      </c>
      <c r="BT131" s="99" t="str">
        <f t="shared" si="37"/>
        <v/>
      </c>
      <c r="BU131" s="99" t="str">
        <f t="shared" si="38"/>
        <v/>
      </c>
      <c r="BV131" s="99" t="str">
        <f t="shared" si="39"/>
        <v/>
      </c>
      <c r="BX131"/>
    </row>
    <row r="132" spans="2:76" x14ac:dyDescent="0.2">
      <c r="B132" s="178"/>
      <c r="C132" s="179"/>
      <c r="D132" s="178"/>
      <c r="E132" s="180"/>
      <c r="F132" s="178"/>
      <c r="G132" s="181"/>
      <c r="H132" s="178"/>
      <c r="I132" s="180"/>
      <c r="J132" s="178"/>
      <c r="K132" s="180"/>
      <c r="L132" s="178"/>
      <c r="M132" s="180"/>
      <c r="N132" s="178"/>
      <c r="O132" s="180"/>
      <c r="P132" s="178"/>
      <c r="Q132" s="180"/>
      <c r="R132" s="178"/>
      <c r="S132" s="180"/>
      <c r="T132" s="178"/>
      <c r="U132" s="180"/>
      <c r="V132" s="151"/>
      <c r="W132" s="173" t="str">
        <f>+CPPE!A124</f>
        <v>588 - Cross Wind Ridges</v>
      </c>
      <c r="X132" s="174">
        <v>124</v>
      </c>
      <c r="Y132" s="173" t="str">
        <f>+CPPE!A124</f>
        <v>588 - Cross Wind Ridges</v>
      </c>
      <c r="Z132" s="175">
        <f>IF(Y$9="","",IF(Y132=0,0,HLOOKUP(Y$9,CPPE!$A$1:$CY$175,X132,FALSE)))</f>
        <v>0</v>
      </c>
      <c r="AA132" s="176" t="str">
        <f>IF(Z132="","",IF(Z132=0,"",IF(LandUse!$N125=2,"",IF(Z132&gt;=$E$5,Y132,""))))</f>
        <v/>
      </c>
      <c r="AB132" s="174">
        <v>124</v>
      </c>
      <c r="AC132" s="177" t="str">
        <f>+CPPE!A124</f>
        <v>588 - Cross Wind Ridges</v>
      </c>
      <c r="AD132" s="175">
        <f>IF(AC$9="","",IF(AC132=0,0,HLOOKUP(AC$9,CPPE!$A$1:$CY$175,AB132,FALSE)))</f>
        <v>4</v>
      </c>
      <c r="AE132" s="176" t="str">
        <f>IF(AD132="","",IF(AD132=0,"",IF(LandUse!$N125=2,"",IF(AD132&gt;=$E$5,AC132,""))))</f>
        <v/>
      </c>
      <c r="AF132" s="174">
        <v>124</v>
      </c>
      <c r="AG132" s="177" t="str">
        <f>+CPPE!A124</f>
        <v>588 - Cross Wind Ridges</v>
      </c>
      <c r="AH132" s="175">
        <f>IF(AG$9="","",IF(AG132=0,0,HLOOKUP(AG$9,CPPE!$A$1:$CY$175,AF132,FALSE)))</f>
        <v>0</v>
      </c>
      <c r="AI132" s="176" t="str">
        <f>IF(AH132="","",IF(AH132=0,"",IF(LandUse!$N125=2,"",IF(AH132&gt;=$E$5,AG132,""))))</f>
        <v/>
      </c>
      <c r="AJ132" s="174">
        <v>124</v>
      </c>
      <c r="AK132" s="177" t="str">
        <f>+CPPE!A124</f>
        <v>588 - Cross Wind Ridges</v>
      </c>
      <c r="AL132" s="175">
        <f>IF(AK$9="","",IF(AK132=0,0,HLOOKUP(AK$9,CPPE!$A$1:$CY$175,AJ132,FALSE)))</f>
        <v>0</v>
      </c>
      <c r="AM132" s="176" t="str">
        <f>IF(AL132="","",IF(AL132=0,"",IF(LandUse!$N125=2,"",IF(AL132&gt;=$E$5,AK132,""))))</f>
        <v/>
      </c>
      <c r="AN132" s="174">
        <v>124</v>
      </c>
      <c r="AO132" s="177" t="str">
        <f>+CPPE!A124</f>
        <v>588 - Cross Wind Ridges</v>
      </c>
      <c r="AP132" s="175">
        <f>IF(AO$9="","",IF(AO132=0,0,HLOOKUP(AO$9,CPPE!$A$1:$CY$175,AN132,FALSE)))</f>
        <v>1</v>
      </c>
      <c r="AQ132" s="176" t="str">
        <f>IF(AP132="","",IF(AP132=0,"",IF(LandUse!$N125=2,"",IF(AP132&gt;=$E$5,AO132,""))))</f>
        <v/>
      </c>
      <c r="AR132" s="174">
        <v>124</v>
      </c>
      <c r="AS132" s="177" t="str">
        <f>+CPPE!A124</f>
        <v>588 - Cross Wind Ridges</v>
      </c>
      <c r="AT132" s="175">
        <f>IF(AS$9="","",IF(AS132=0,0,HLOOKUP(AS$9,CPPE!$A$1:$CY$175,AR132,FALSE)))</f>
        <v>0</v>
      </c>
      <c r="AU132" s="176" t="str">
        <f>IF(AT132="","",IF(AT132=0,"",IF(LandUse!$N125=2,"",IF(AT132&gt;=$E$5,AS132,""))))</f>
        <v/>
      </c>
      <c r="AV132" s="174">
        <v>124</v>
      </c>
      <c r="AW132" s="177" t="str">
        <f>+CPPE!A124</f>
        <v>588 - Cross Wind Ridges</v>
      </c>
      <c r="AX132" s="175">
        <f>IF(AW$9="","",IF(AW132=0,0,HLOOKUP(AW$9,CPPE!$A$1:$CY$175,AV132,FALSE)))</f>
        <v>0</v>
      </c>
      <c r="AY132" s="176" t="str">
        <f>IF(AX132="","",IF(AX132=0,"",IF(LandUse!$N125=2,"",IF(AX132&gt;=$E$5,AW132,""))))</f>
        <v/>
      </c>
      <c r="AZ132" s="174">
        <v>124</v>
      </c>
      <c r="BA132" s="177" t="str">
        <f>+CPPE!A124</f>
        <v>588 - Cross Wind Ridges</v>
      </c>
      <c r="BB132" s="175">
        <f>IF(BA$9="","",IF(BA132=0,0,HLOOKUP(BA$9,CPPE!$A$1:$CY$175,AZ132,FALSE)))</f>
        <v>0</v>
      </c>
      <c r="BC132" s="176" t="str">
        <f>IF(BB132="","",IF(BB132=0,"",IF(LandUse!$N125=2,"",IF(BB132&gt;=$E$5,BA132,""))))</f>
        <v/>
      </c>
      <c r="BD132" s="174">
        <v>124</v>
      </c>
      <c r="BE132" s="177" t="str">
        <f>+CPPE!A124</f>
        <v>588 - Cross Wind Ridges</v>
      </c>
      <c r="BF132" s="175">
        <f>IF(BE$9="","",IF(BE132=0,0,HLOOKUP(BE$9,CPPE!$A$1:$CY$175,BD132,FALSE)))</f>
        <v>1</v>
      </c>
      <c r="BG132" s="176" t="str">
        <f>IF(BF132="","",IF(BF132=0,"",IF(LandUse!$N125=2,"",IF(BF132&gt;=$E$5,BE132,""))))</f>
        <v/>
      </c>
      <c r="BH132" s="174">
        <v>124</v>
      </c>
      <c r="BI132" s="177" t="str">
        <f>+CPPE!A124</f>
        <v>588 - Cross Wind Ridges</v>
      </c>
      <c r="BJ132" s="175">
        <f>IF(BI$9="","",IF(BI132=0,0,HLOOKUP(BI$9,CPPE!$A$1:$CY$175,BH132,FALSE)))</f>
        <v>3</v>
      </c>
      <c r="BK132" s="176" t="str">
        <f>IF(BJ132="","",IF(BJ132=0,"",IF(LandUse!$N125=2,"",IF(BJ132&gt;=$E$5,BI132,""))))</f>
        <v/>
      </c>
      <c r="BM132" s="99" t="str">
        <f t="shared" si="30"/>
        <v/>
      </c>
      <c r="BN132" s="99" t="str">
        <f t="shared" si="31"/>
        <v/>
      </c>
      <c r="BO132" s="99" t="str">
        <f t="shared" si="32"/>
        <v/>
      </c>
      <c r="BP132" s="99" t="str">
        <f t="shared" si="33"/>
        <v/>
      </c>
      <c r="BQ132" s="99" t="str">
        <f t="shared" si="34"/>
        <v/>
      </c>
      <c r="BR132" s="99" t="str">
        <f t="shared" si="35"/>
        <v/>
      </c>
      <c r="BS132" s="99" t="str">
        <f t="shared" si="36"/>
        <v/>
      </c>
      <c r="BT132" s="99" t="str">
        <f t="shared" si="37"/>
        <v/>
      </c>
      <c r="BU132" s="99" t="str">
        <f t="shared" si="38"/>
        <v/>
      </c>
      <c r="BV132" s="99" t="str">
        <f t="shared" si="39"/>
        <v/>
      </c>
      <c r="BX132"/>
    </row>
    <row r="133" spans="2:76" x14ac:dyDescent="0.2">
      <c r="B133" s="178"/>
      <c r="C133" s="179"/>
      <c r="D133" s="178"/>
      <c r="E133" s="180"/>
      <c r="F133" s="178"/>
      <c r="G133" s="181"/>
      <c r="H133" s="178"/>
      <c r="I133" s="180"/>
      <c r="J133" s="178"/>
      <c r="K133" s="180"/>
      <c r="L133" s="178"/>
      <c r="M133" s="180"/>
      <c r="N133" s="178"/>
      <c r="O133" s="180"/>
      <c r="P133" s="178"/>
      <c r="Q133" s="180"/>
      <c r="R133" s="178"/>
      <c r="S133" s="180"/>
      <c r="T133" s="178"/>
      <c r="U133" s="180"/>
      <c r="V133" s="151"/>
      <c r="W133" s="173" t="str">
        <f>+CPPE!A125</f>
        <v>589C - Cross Wind Trap Strips</v>
      </c>
      <c r="X133" s="174">
        <v>125</v>
      </c>
      <c r="Y133" s="173" t="str">
        <f>+CPPE!A125</f>
        <v>589C - Cross Wind Trap Strips</v>
      </c>
      <c r="Z133" s="175">
        <f>IF(Y$9="","",IF(Y133=0,0,HLOOKUP(Y$9,CPPE!$A$1:$CY$175,X133,FALSE)))</f>
        <v>0</v>
      </c>
      <c r="AA133" s="176" t="str">
        <f>IF(Z133="","",IF(Z133=0,"",IF(LandUse!$N126=2,"",IF(Z133&gt;=$E$5,Y133,""))))</f>
        <v/>
      </c>
      <c r="AB133" s="174">
        <v>125</v>
      </c>
      <c r="AC133" s="177" t="str">
        <f>+CPPE!A125</f>
        <v>589C - Cross Wind Trap Strips</v>
      </c>
      <c r="AD133" s="175">
        <f>IF(AC$9="","",IF(AC133=0,0,HLOOKUP(AC$9,CPPE!$A$1:$CY$175,AB133,FALSE)))</f>
        <v>4</v>
      </c>
      <c r="AE133" s="176" t="str">
        <f>IF(AD133="","",IF(AD133=0,"",IF(LandUse!$N126=2,"",IF(AD133&gt;=$E$5,AC133,""))))</f>
        <v/>
      </c>
      <c r="AF133" s="174">
        <v>125</v>
      </c>
      <c r="AG133" s="177" t="str">
        <f>+CPPE!A125</f>
        <v>589C - Cross Wind Trap Strips</v>
      </c>
      <c r="AH133" s="175">
        <f>IF(AG$9="","",IF(AG133=0,0,HLOOKUP(AG$9,CPPE!$A$1:$CY$175,AF133,FALSE)))</f>
        <v>0</v>
      </c>
      <c r="AI133" s="176" t="str">
        <f>IF(AH133="","",IF(AH133=0,"",IF(LandUse!$N126=2,"",IF(AH133&gt;=$E$5,AG133,""))))</f>
        <v/>
      </c>
      <c r="AJ133" s="174">
        <v>125</v>
      </c>
      <c r="AK133" s="177" t="str">
        <f>+CPPE!A125</f>
        <v>589C - Cross Wind Trap Strips</v>
      </c>
      <c r="AL133" s="175">
        <f>IF(AK$9="","",IF(AK133=0,0,HLOOKUP(AK$9,CPPE!$A$1:$CY$175,AJ133,FALSE)))</f>
        <v>0</v>
      </c>
      <c r="AM133" s="176" t="str">
        <f>IF(AL133="","",IF(AL133=0,"",IF(LandUse!$N126=2,"",IF(AL133&gt;=$E$5,AK133,""))))</f>
        <v/>
      </c>
      <c r="AN133" s="174">
        <v>125</v>
      </c>
      <c r="AO133" s="177" t="str">
        <f>+CPPE!A125</f>
        <v>589C - Cross Wind Trap Strips</v>
      </c>
      <c r="AP133" s="175">
        <f>IF(AO$9="","",IF(AO133=0,0,HLOOKUP(AO$9,CPPE!$A$1:$CY$175,AN133,FALSE)))</f>
        <v>1</v>
      </c>
      <c r="AQ133" s="176" t="str">
        <f>IF(AP133="","",IF(AP133=0,"",IF(LandUse!$N126=2,"",IF(AP133&gt;=$E$5,AO133,""))))</f>
        <v/>
      </c>
      <c r="AR133" s="174">
        <v>125</v>
      </c>
      <c r="AS133" s="177" t="str">
        <f>+CPPE!A125</f>
        <v>589C - Cross Wind Trap Strips</v>
      </c>
      <c r="AT133" s="175">
        <f>IF(AS$9="","",IF(AS133=0,0,HLOOKUP(AS$9,CPPE!$A$1:$CY$175,AR133,FALSE)))</f>
        <v>0</v>
      </c>
      <c r="AU133" s="176" t="str">
        <f>IF(AT133="","",IF(AT133=0,"",IF(LandUse!$N126=2,"",IF(AT133&gt;=$E$5,AS133,""))))</f>
        <v/>
      </c>
      <c r="AV133" s="174">
        <v>125</v>
      </c>
      <c r="AW133" s="177" t="str">
        <f>+CPPE!A125</f>
        <v>589C - Cross Wind Trap Strips</v>
      </c>
      <c r="AX133" s="175">
        <f>IF(AW$9="","",IF(AW133=0,0,HLOOKUP(AW$9,CPPE!$A$1:$CY$175,AV133,FALSE)))</f>
        <v>0</v>
      </c>
      <c r="AY133" s="176" t="str">
        <f>IF(AX133="","",IF(AX133=0,"",IF(LandUse!$N126=2,"",IF(AX133&gt;=$E$5,AW133,""))))</f>
        <v/>
      </c>
      <c r="AZ133" s="174">
        <v>125</v>
      </c>
      <c r="BA133" s="177" t="str">
        <f>+CPPE!A125</f>
        <v>589C - Cross Wind Trap Strips</v>
      </c>
      <c r="BB133" s="175">
        <f>IF(BA$9="","",IF(BA133=0,0,HLOOKUP(BA$9,CPPE!$A$1:$CY$175,AZ133,FALSE)))</f>
        <v>1</v>
      </c>
      <c r="BC133" s="176" t="str">
        <f>IF(BB133="","",IF(BB133=0,"",IF(LandUse!$N126=2,"",IF(BB133&gt;=$E$5,BA133,""))))</f>
        <v/>
      </c>
      <c r="BD133" s="174">
        <v>125</v>
      </c>
      <c r="BE133" s="177" t="str">
        <f>+CPPE!A125</f>
        <v>589C - Cross Wind Trap Strips</v>
      </c>
      <c r="BF133" s="175">
        <f>IF(BE$9="","",IF(BE133=0,0,HLOOKUP(BE$9,CPPE!$A$1:$CY$175,BD133,FALSE)))</f>
        <v>1</v>
      </c>
      <c r="BG133" s="176" t="str">
        <f>IF(BF133="","",IF(BF133=0,"",IF(LandUse!$N126=2,"",IF(BF133&gt;=$E$5,BE133,""))))</f>
        <v/>
      </c>
      <c r="BH133" s="174">
        <v>125</v>
      </c>
      <c r="BI133" s="177" t="str">
        <f>+CPPE!A125</f>
        <v>589C - Cross Wind Trap Strips</v>
      </c>
      <c r="BJ133" s="175">
        <f>IF(BI$9="","",IF(BI133=0,0,HLOOKUP(BI$9,CPPE!$A$1:$CY$175,BH133,FALSE)))</f>
        <v>3</v>
      </c>
      <c r="BK133" s="176" t="str">
        <f>IF(BJ133="","",IF(BJ133=0,"",IF(LandUse!$N126=2,"",IF(BJ133&gt;=$E$5,BI133,""))))</f>
        <v/>
      </c>
      <c r="BM133" s="99" t="str">
        <f t="shared" si="30"/>
        <v/>
      </c>
      <c r="BN133" s="99" t="str">
        <f t="shared" si="31"/>
        <v/>
      </c>
      <c r="BO133" s="99" t="str">
        <f t="shared" si="32"/>
        <v/>
      </c>
      <c r="BP133" s="99" t="str">
        <f t="shared" si="33"/>
        <v/>
      </c>
      <c r="BQ133" s="99" t="str">
        <f t="shared" si="34"/>
        <v/>
      </c>
      <c r="BR133" s="99" t="str">
        <f t="shared" si="35"/>
        <v/>
      </c>
      <c r="BS133" s="99" t="str">
        <f t="shared" si="36"/>
        <v/>
      </c>
      <c r="BT133" s="99" t="str">
        <f t="shared" si="37"/>
        <v/>
      </c>
      <c r="BU133" s="99" t="str">
        <f t="shared" si="38"/>
        <v/>
      </c>
      <c r="BV133" s="99" t="str">
        <f t="shared" si="39"/>
        <v/>
      </c>
      <c r="BX133"/>
    </row>
    <row r="134" spans="2:76" x14ac:dyDescent="0.2">
      <c r="B134" s="178"/>
      <c r="C134" s="179"/>
      <c r="D134" s="178"/>
      <c r="E134" s="180"/>
      <c r="F134" s="178"/>
      <c r="G134" s="181"/>
      <c r="H134" s="178"/>
      <c r="I134" s="180"/>
      <c r="J134" s="178"/>
      <c r="K134" s="180"/>
      <c r="L134" s="178"/>
      <c r="M134" s="180"/>
      <c r="N134" s="178"/>
      <c r="O134" s="180"/>
      <c r="P134" s="178"/>
      <c r="Q134" s="180"/>
      <c r="R134" s="178"/>
      <c r="S134" s="180"/>
      <c r="T134" s="178"/>
      <c r="U134" s="180"/>
      <c r="V134" s="151"/>
      <c r="W134" s="173" t="str">
        <f>+CPPE!A126</f>
        <v>590 - Nutrient Management</v>
      </c>
      <c r="X134" s="174">
        <v>126</v>
      </c>
      <c r="Y134" s="173" t="str">
        <f>+CPPE!A126</f>
        <v>590 - Nutrient Management</v>
      </c>
      <c r="Z134" s="175">
        <f>IF(Y$9="","",IF(Y134=0,0,HLOOKUP(Y$9,CPPE!$A$1:$CY$175,X134,FALSE)))</f>
        <v>0</v>
      </c>
      <c r="AA134" s="176" t="str">
        <f>IF(Z134="","",IF(Z134=0,"",IF(LandUse!$N127=2,"",IF(Z134&gt;=$E$5,Y134,""))))</f>
        <v/>
      </c>
      <c r="AB134" s="174">
        <v>126</v>
      </c>
      <c r="AC134" s="177" t="str">
        <f>+CPPE!A126</f>
        <v>590 - Nutrient Management</v>
      </c>
      <c r="AD134" s="175">
        <f>IF(AC$9="","",IF(AC134=0,0,HLOOKUP(AC$9,CPPE!$A$1:$CY$175,AB134,FALSE)))</f>
        <v>0</v>
      </c>
      <c r="AE134" s="176" t="str">
        <f>IF(AD134="","",IF(AD134=0,"",IF(LandUse!$N127=2,"",IF(AD134&gt;=$E$5,AC134,""))))</f>
        <v/>
      </c>
      <c r="AF134" s="174">
        <v>126</v>
      </c>
      <c r="AG134" s="177" t="str">
        <f>+CPPE!A126</f>
        <v>590 - Nutrient Management</v>
      </c>
      <c r="AH134" s="175">
        <f>IF(AG$9="","",IF(AG134=0,0,HLOOKUP(AG$9,CPPE!$A$1:$CY$175,AF134,FALSE)))</f>
        <v>0</v>
      </c>
      <c r="AI134" s="176" t="str">
        <f>IF(AH134="","",IF(AH134=0,"",IF(LandUse!$N127=2,"",IF(AH134&gt;=$E$5,AG134,""))))</f>
        <v/>
      </c>
      <c r="AJ134" s="174">
        <v>126</v>
      </c>
      <c r="AK134" s="177" t="str">
        <f>+CPPE!A126</f>
        <v>590 - Nutrient Management</v>
      </c>
      <c r="AL134" s="175">
        <f>IF(AK$9="","",IF(AK134=0,0,HLOOKUP(AK$9,CPPE!$A$1:$CY$175,AJ134,FALSE)))</f>
        <v>0</v>
      </c>
      <c r="AM134" s="176" t="str">
        <f>IF(AL134="","",IF(AL134=0,"",IF(LandUse!$N127=2,"",IF(AL134&gt;=$E$5,AK134,""))))</f>
        <v/>
      </c>
      <c r="AN134" s="174">
        <v>126</v>
      </c>
      <c r="AO134" s="177" t="str">
        <f>+CPPE!A126</f>
        <v>590 - Nutrient Management</v>
      </c>
      <c r="AP134" s="175">
        <f>IF(AO$9="","",IF(AO134=0,0,HLOOKUP(AO$9,CPPE!$A$1:$CY$175,AN134,FALSE)))</f>
        <v>2</v>
      </c>
      <c r="AQ134" s="176" t="str">
        <f>IF(AP134="","",IF(AP134=0,"",IF(LandUse!$N127=2,"",IF(AP134&gt;=$E$5,AO134,""))))</f>
        <v/>
      </c>
      <c r="AR134" s="174">
        <v>126</v>
      </c>
      <c r="AS134" s="177" t="str">
        <f>+CPPE!A126</f>
        <v>590 - Nutrient Management</v>
      </c>
      <c r="AT134" s="175">
        <f>IF(AS$9="","",IF(AS134=0,0,HLOOKUP(AS$9,CPPE!$A$1:$CY$175,AR134,FALSE)))</f>
        <v>0</v>
      </c>
      <c r="AU134" s="176" t="str">
        <f>IF(AT134="","",IF(AT134=0,"",IF(LandUse!$N127=2,"",IF(AT134&gt;=$E$5,AS134,""))))</f>
        <v/>
      </c>
      <c r="AV134" s="174">
        <v>126</v>
      </c>
      <c r="AW134" s="177" t="str">
        <f>+CPPE!A126</f>
        <v>590 - Nutrient Management</v>
      </c>
      <c r="AX134" s="175">
        <f>IF(AW$9="","",IF(AW134=0,0,HLOOKUP(AW$9,CPPE!$A$1:$CY$175,AV134,FALSE)))</f>
        <v>0</v>
      </c>
      <c r="AY134" s="176" t="str">
        <f>IF(AX134="","",IF(AX134=0,"",IF(LandUse!$N127=2,"",IF(AX134&gt;=$E$5,AW134,""))))</f>
        <v/>
      </c>
      <c r="AZ134" s="174">
        <v>126</v>
      </c>
      <c r="BA134" s="177" t="str">
        <f>+CPPE!A126</f>
        <v>590 - Nutrient Management</v>
      </c>
      <c r="BB134" s="175">
        <f>IF(BA$9="","",IF(BA134=0,0,HLOOKUP(BA$9,CPPE!$A$1:$CY$175,AZ134,FALSE)))</f>
        <v>0</v>
      </c>
      <c r="BC134" s="176" t="str">
        <f>IF(BB134="","",IF(BB134=0,"",IF(LandUse!$N127=2,"",IF(BB134&gt;=$E$5,BA134,""))))</f>
        <v/>
      </c>
      <c r="BD134" s="174">
        <v>126</v>
      </c>
      <c r="BE134" s="177" t="str">
        <f>+CPPE!A126</f>
        <v>590 - Nutrient Management</v>
      </c>
      <c r="BF134" s="175">
        <f>IF(BE$9="","",IF(BE134=0,0,HLOOKUP(BE$9,CPPE!$A$1:$CY$175,BD134,FALSE)))</f>
        <v>5</v>
      </c>
      <c r="BG134" s="176" t="str">
        <f>IF(BF134="","",IF(BF134=0,"",IF(LandUse!$N127=2,"",IF(BF134&gt;=$E$5,BE134,""))))</f>
        <v/>
      </c>
      <c r="BH134" s="174">
        <v>126</v>
      </c>
      <c r="BI134" s="177" t="str">
        <f>+CPPE!A126</f>
        <v>590 - Nutrient Management</v>
      </c>
      <c r="BJ134" s="175">
        <f>IF(BI$9="","",IF(BI134=0,0,HLOOKUP(BI$9,CPPE!$A$1:$CY$175,BH134,FALSE)))</f>
        <v>4</v>
      </c>
      <c r="BK134" s="176" t="str">
        <f>IF(BJ134="","",IF(BJ134=0,"",IF(LandUse!$N127=2,"",IF(BJ134&gt;=$E$5,BI134,""))))</f>
        <v/>
      </c>
      <c r="BM134" s="99" t="str">
        <f t="shared" si="30"/>
        <v/>
      </c>
      <c r="BN134" s="99" t="str">
        <f t="shared" si="31"/>
        <v/>
      </c>
      <c r="BO134" s="99" t="str">
        <f t="shared" si="32"/>
        <v/>
      </c>
      <c r="BP134" s="99" t="str">
        <f t="shared" si="33"/>
        <v/>
      </c>
      <c r="BQ134" s="99" t="str">
        <f t="shared" si="34"/>
        <v/>
      </c>
      <c r="BR134" s="99" t="str">
        <f t="shared" si="35"/>
        <v/>
      </c>
      <c r="BS134" s="99" t="str">
        <f t="shared" si="36"/>
        <v/>
      </c>
      <c r="BT134" s="99" t="str">
        <f t="shared" si="37"/>
        <v/>
      </c>
      <c r="BU134" s="99" t="str">
        <f t="shared" si="38"/>
        <v/>
      </c>
      <c r="BV134" s="99" t="str">
        <f t="shared" si="39"/>
        <v/>
      </c>
      <c r="BX134"/>
    </row>
    <row r="135" spans="2:76" x14ac:dyDescent="0.2">
      <c r="B135" s="178"/>
      <c r="C135" s="179"/>
      <c r="D135" s="178"/>
      <c r="E135" s="180"/>
      <c r="F135" s="178"/>
      <c r="G135" s="181"/>
      <c r="H135" s="178"/>
      <c r="I135" s="180"/>
      <c r="J135" s="178"/>
      <c r="K135" s="180"/>
      <c r="L135" s="178"/>
      <c r="M135" s="180"/>
      <c r="N135" s="178"/>
      <c r="O135" s="180"/>
      <c r="P135" s="178"/>
      <c r="Q135" s="180"/>
      <c r="R135" s="178"/>
      <c r="S135" s="180"/>
      <c r="T135" s="178"/>
      <c r="U135" s="180"/>
      <c r="V135" s="151"/>
      <c r="W135" s="173" t="str">
        <f>+CPPE!A127</f>
        <v>591 - Amendments for Treatment of Agricultural Waste</v>
      </c>
      <c r="X135" s="174">
        <v>127</v>
      </c>
      <c r="Y135" s="173" t="str">
        <f>+CPPE!A127</f>
        <v>591 - Amendments for Treatment of Agricultural Waste</v>
      </c>
      <c r="Z135" s="175">
        <f>IF(Y$9="","",IF(Y135=0,0,HLOOKUP(Y$9,CPPE!$A$1:$CY$175,X135,FALSE)))</f>
        <v>0</v>
      </c>
      <c r="AA135" s="176" t="str">
        <f>IF(Z135="","",IF(Z135=0,"",IF(LandUse!$N128=2,"",IF(Z135&gt;=$E$5,Y135,""))))</f>
        <v/>
      </c>
      <c r="AB135" s="174">
        <v>127</v>
      </c>
      <c r="AC135" s="177" t="str">
        <f>+CPPE!A127</f>
        <v>591 - Amendments for Treatment of Agricultural Waste</v>
      </c>
      <c r="AD135" s="175">
        <f>IF(AC$9="","",IF(AC135=0,0,HLOOKUP(AC$9,CPPE!$A$1:$CY$175,AB135,FALSE)))</f>
        <v>0</v>
      </c>
      <c r="AE135" s="176" t="str">
        <f>IF(AD135="","",IF(AD135=0,"",IF(LandUse!$N128=2,"",IF(AD135&gt;=$E$5,AC135,""))))</f>
        <v/>
      </c>
      <c r="AF135" s="174">
        <v>127</v>
      </c>
      <c r="AG135" s="177" t="str">
        <f>+CPPE!A127</f>
        <v>591 - Amendments for Treatment of Agricultural Waste</v>
      </c>
      <c r="AH135" s="175">
        <f>IF(AG$9="","",IF(AG135=0,0,HLOOKUP(AG$9,CPPE!$A$1:$CY$175,AF135,FALSE)))</f>
        <v>0</v>
      </c>
      <c r="AI135" s="176" t="str">
        <f>IF(AH135="","",IF(AH135=0,"",IF(LandUse!$N128=2,"",IF(AH135&gt;=$E$5,AG135,""))))</f>
        <v/>
      </c>
      <c r="AJ135" s="174">
        <v>127</v>
      </c>
      <c r="AK135" s="177" t="str">
        <f>+CPPE!A127</f>
        <v>591 - Amendments for Treatment of Agricultural Waste</v>
      </c>
      <c r="AL135" s="175">
        <f>IF(AK$9="","",IF(AK135=0,0,HLOOKUP(AK$9,CPPE!$A$1:$CY$175,AJ135,FALSE)))</f>
        <v>0</v>
      </c>
      <c r="AM135" s="176" t="str">
        <f>IF(AL135="","",IF(AL135=0,"",IF(LandUse!$N128=2,"",IF(AL135&gt;=$E$5,AK135,""))))</f>
        <v/>
      </c>
      <c r="AN135" s="174">
        <v>127</v>
      </c>
      <c r="AO135" s="177" t="str">
        <f>+CPPE!A127</f>
        <v>591 - Amendments for Treatment of Agricultural Waste</v>
      </c>
      <c r="AP135" s="175">
        <f>IF(AO$9="","",IF(AO135=0,0,HLOOKUP(AO$9,CPPE!$A$1:$CY$175,AN135,FALSE)))</f>
        <v>1</v>
      </c>
      <c r="AQ135" s="176" t="str">
        <f>IF(AP135="","",IF(AP135=0,"",IF(LandUse!$N128=2,"",IF(AP135&gt;=$E$5,AO135,""))))</f>
        <v/>
      </c>
      <c r="AR135" s="174">
        <v>127</v>
      </c>
      <c r="AS135" s="177" t="str">
        <f>+CPPE!A127</f>
        <v>591 - Amendments for Treatment of Agricultural Waste</v>
      </c>
      <c r="AT135" s="175">
        <f>IF(AS$9="","",IF(AS135=0,0,HLOOKUP(AS$9,CPPE!$A$1:$CY$175,AR135,FALSE)))</f>
        <v>0</v>
      </c>
      <c r="AU135" s="176" t="str">
        <f>IF(AT135="","",IF(AT135=0,"",IF(LandUse!$N128=2,"",IF(AT135&gt;=$E$5,AS135,""))))</f>
        <v/>
      </c>
      <c r="AV135" s="174">
        <v>127</v>
      </c>
      <c r="AW135" s="177" t="str">
        <f>+CPPE!A127</f>
        <v>591 - Amendments for Treatment of Agricultural Waste</v>
      </c>
      <c r="AX135" s="175">
        <f>IF(AW$9="","",IF(AW135=0,0,HLOOKUP(AW$9,CPPE!$A$1:$CY$175,AV135,FALSE)))</f>
        <v>0</v>
      </c>
      <c r="AY135" s="176" t="str">
        <f>IF(AX135="","",IF(AX135=0,"",IF(LandUse!$N128=2,"",IF(AX135&gt;=$E$5,AW135,""))))</f>
        <v/>
      </c>
      <c r="AZ135" s="174">
        <v>127</v>
      </c>
      <c r="BA135" s="177" t="str">
        <f>+CPPE!A127</f>
        <v>591 - Amendments for Treatment of Agricultural Waste</v>
      </c>
      <c r="BB135" s="175">
        <f>IF(BA$9="","",IF(BA135=0,0,HLOOKUP(BA$9,CPPE!$A$1:$CY$175,AZ135,FALSE)))</f>
        <v>0</v>
      </c>
      <c r="BC135" s="176" t="str">
        <f>IF(BB135="","",IF(BB135=0,"",IF(LandUse!$N128=2,"",IF(BB135&gt;=$E$5,BA135,""))))</f>
        <v/>
      </c>
      <c r="BD135" s="174">
        <v>127</v>
      </c>
      <c r="BE135" s="177" t="str">
        <f>+CPPE!A127</f>
        <v>591 - Amendments for Treatment of Agricultural Waste</v>
      </c>
      <c r="BF135" s="175">
        <f>IF(BE$9="","",IF(BE135=0,0,HLOOKUP(BE$9,CPPE!$A$1:$CY$175,BD135,FALSE)))</f>
        <v>2</v>
      </c>
      <c r="BG135" s="176" t="str">
        <f>IF(BF135="","",IF(BF135=0,"",IF(LandUse!$N128=2,"",IF(BF135&gt;=$E$5,BE135,""))))</f>
        <v/>
      </c>
      <c r="BH135" s="174">
        <v>127</v>
      </c>
      <c r="BI135" s="177" t="str">
        <f>+CPPE!A127</f>
        <v>591 - Amendments for Treatment of Agricultural Waste</v>
      </c>
      <c r="BJ135" s="175">
        <f>IF(BI$9="","",IF(BI135=0,0,HLOOKUP(BI$9,CPPE!$A$1:$CY$175,BH135,FALSE)))</f>
        <v>1</v>
      </c>
      <c r="BK135" s="176" t="str">
        <f>IF(BJ135="","",IF(BJ135=0,"",IF(LandUse!$N128=2,"",IF(BJ135&gt;=$E$5,BI135,""))))</f>
        <v/>
      </c>
      <c r="BM135" s="99" t="str">
        <f t="shared" si="30"/>
        <v/>
      </c>
      <c r="BN135" s="99" t="str">
        <f t="shared" si="31"/>
        <v/>
      </c>
      <c r="BO135" s="99" t="str">
        <f t="shared" si="32"/>
        <v/>
      </c>
      <c r="BP135" s="99" t="str">
        <f t="shared" si="33"/>
        <v/>
      </c>
      <c r="BQ135" s="99" t="str">
        <f t="shared" si="34"/>
        <v/>
      </c>
      <c r="BR135" s="99" t="str">
        <f t="shared" si="35"/>
        <v/>
      </c>
      <c r="BS135" s="99" t="str">
        <f t="shared" si="36"/>
        <v/>
      </c>
      <c r="BT135" s="99" t="str">
        <f t="shared" si="37"/>
        <v/>
      </c>
      <c r="BU135" s="99" t="str">
        <f t="shared" si="38"/>
        <v/>
      </c>
      <c r="BV135" s="99" t="str">
        <f t="shared" si="39"/>
        <v/>
      </c>
      <c r="BX135"/>
    </row>
    <row r="136" spans="2:76" x14ac:dyDescent="0.2">
      <c r="B136" s="178"/>
      <c r="C136" s="179"/>
      <c r="D136" s="178"/>
      <c r="E136" s="180"/>
      <c r="F136" s="178"/>
      <c r="G136" s="181"/>
      <c r="H136" s="178"/>
      <c r="I136" s="180"/>
      <c r="J136" s="178"/>
      <c r="K136" s="180"/>
      <c r="L136" s="178"/>
      <c r="M136" s="180"/>
      <c r="N136" s="178"/>
      <c r="O136" s="180"/>
      <c r="P136" s="178"/>
      <c r="Q136" s="180"/>
      <c r="R136" s="178"/>
      <c r="S136" s="180"/>
      <c r="T136" s="178"/>
      <c r="U136" s="180"/>
      <c r="V136" s="151"/>
      <c r="W136" s="173" t="str">
        <f>+CPPE!A128</f>
        <v>592 - Feed Management</v>
      </c>
      <c r="X136" s="174">
        <v>128</v>
      </c>
      <c r="Y136" s="173" t="str">
        <f>+CPPE!A128</f>
        <v>592 - Feed Management</v>
      </c>
      <c r="Z136" s="175">
        <f>IF(Y$9="","",IF(Y136=0,0,HLOOKUP(Y$9,CPPE!$A$1:$CY$175,X136,FALSE)))</f>
        <v>0</v>
      </c>
      <c r="AA136" s="176" t="str">
        <f>IF(Z136="","",IF(Z136=0,"",IF(LandUse!$N129=2,"",IF(Z136&gt;=$E$5,Y136,""))))</f>
        <v/>
      </c>
      <c r="AB136" s="174">
        <v>128</v>
      </c>
      <c r="AC136" s="177" t="str">
        <f>+CPPE!A128</f>
        <v>592 - Feed Management</v>
      </c>
      <c r="AD136" s="175">
        <f>IF(AC$9="","",IF(AC136=0,0,HLOOKUP(AC$9,CPPE!$A$1:$CY$175,AB136,FALSE)))</f>
        <v>0</v>
      </c>
      <c r="AE136" s="176" t="str">
        <f>IF(AD136="","",IF(AD136=0,"",IF(LandUse!$N129=2,"",IF(AD136&gt;=$E$5,AC136,""))))</f>
        <v/>
      </c>
      <c r="AF136" s="174">
        <v>128</v>
      </c>
      <c r="AG136" s="177" t="str">
        <f>+CPPE!A128</f>
        <v>592 - Feed Management</v>
      </c>
      <c r="AH136" s="175">
        <f>IF(AG$9="","",IF(AG136=0,0,HLOOKUP(AG$9,CPPE!$A$1:$CY$175,AF136,FALSE)))</f>
        <v>0</v>
      </c>
      <c r="AI136" s="176" t="str">
        <f>IF(AH136="","",IF(AH136=0,"",IF(LandUse!$N129=2,"",IF(AH136&gt;=$E$5,AG136,""))))</f>
        <v/>
      </c>
      <c r="AJ136" s="174">
        <v>128</v>
      </c>
      <c r="AK136" s="177" t="str">
        <f>+CPPE!A128</f>
        <v>592 - Feed Management</v>
      </c>
      <c r="AL136" s="175">
        <f>IF(AK$9="","",IF(AK136=0,0,HLOOKUP(AK$9,CPPE!$A$1:$CY$175,AJ136,FALSE)))</f>
        <v>0</v>
      </c>
      <c r="AM136" s="176" t="str">
        <f>IF(AL136="","",IF(AL136=0,"",IF(LandUse!$N129=2,"",IF(AL136&gt;=$E$5,AK136,""))))</f>
        <v/>
      </c>
      <c r="AN136" s="174">
        <v>128</v>
      </c>
      <c r="AO136" s="177" t="str">
        <f>+CPPE!A128</f>
        <v>592 - Feed Management</v>
      </c>
      <c r="AP136" s="175">
        <f>IF(AO$9="","",IF(AO136=0,0,HLOOKUP(AO$9,CPPE!$A$1:$CY$175,AN136,FALSE)))</f>
        <v>0</v>
      </c>
      <c r="AQ136" s="176" t="str">
        <f>IF(AP136="","",IF(AP136=0,"",IF(LandUse!$N129=2,"",IF(AP136&gt;=$E$5,AO136,""))))</f>
        <v/>
      </c>
      <c r="AR136" s="174">
        <v>128</v>
      </c>
      <c r="AS136" s="177" t="str">
        <f>+CPPE!A128</f>
        <v>592 - Feed Management</v>
      </c>
      <c r="AT136" s="175">
        <f>IF(AS$9="","",IF(AS136=0,0,HLOOKUP(AS$9,CPPE!$A$1:$CY$175,AR136,FALSE)))</f>
        <v>0</v>
      </c>
      <c r="AU136" s="176" t="str">
        <f>IF(AT136="","",IF(AT136=0,"",IF(LandUse!$N129=2,"",IF(AT136&gt;=$E$5,AS136,""))))</f>
        <v/>
      </c>
      <c r="AV136" s="174">
        <v>128</v>
      </c>
      <c r="AW136" s="177" t="str">
        <f>+CPPE!A128</f>
        <v>592 - Feed Management</v>
      </c>
      <c r="AX136" s="175">
        <f>IF(AW$9="","",IF(AW136=0,0,HLOOKUP(AW$9,CPPE!$A$1:$CY$175,AV136,FALSE)))</f>
        <v>0</v>
      </c>
      <c r="AY136" s="176" t="str">
        <f>IF(AX136="","",IF(AX136=0,"",IF(LandUse!$N129=2,"",IF(AX136&gt;=$E$5,AW136,""))))</f>
        <v/>
      </c>
      <c r="AZ136" s="174">
        <v>128</v>
      </c>
      <c r="BA136" s="177" t="str">
        <f>+CPPE!A128</f>
        <v>592 - Feed Management</v>
      </c>
      <c r="BB136" s="175">
        <f>IF(BA$9="","",IF(BA136=0,0,HLOOKUP(BA$9,CPPE!$A$1:$CY$175,AZ136,FALSE)))</f>
        <v>0</v>
      </c>
      <c r="BC136" s="176" t="str">
        <f>IF(BB136="","",IF(BB136=0,"",IF(LandUse!$N129=2,"",IF(BB136&gt;=$E$5,BA136,""))))</f>
        <v/>
      </c>
      <c r="BD136" s="174">
        <v>128</v>
      </c>
      <c r="BE136" s="177" t="str">
        <f>+CPPE!A128</f>
        <v>592 - Feed Management</v>
      </c>
      <c r="BF136" s="175">
        <f>IF(BE$9="","",IF(BE136=0,0,HLOOKUP(BE$9,CPPE!$A$1:$CY$175,BD136,FALSE)))</f>
        <v>2</v>
      </c>
      <c r="BG136" s="176" t="str">
        <f>IF(BF136="","",IF(BF136=0,"",IF(LandUse!$N129=2,"",IF(BF136&gt;=$E$5,BE136,""))))</f>
        <v/>
      </c>
      <c r="BH136" s="174">
        <v>128</v>
      </c>
      <c r="BI136" s="177" t="str">
        <f>+CPPE!A128</f>
        <v>592 - Feed Management</v>
      </c>
      <c r="BJ136" s="175">
        <f>IF(BI$9="","",IF(BI136=0,0,HLOOKUP(BI$9,CPPE!$A$1:$CY$175,BH136,FALSE)))</f>
        <v>0</v>
      </c>
      <c r="BK136" s="176" t="str">
        <f>IF(BJ136="","",IF(BJ136=0,"",IF(LandUse!$N129=2,"",IF(BJ136&gt;=$E$5,BI136,""))))</f>
        <v/>
      </c>
      <c r="BM136" s="99" t="str">
        <f t="shared" si="30"/>
        <v/>
      </c>
      <c r="BN136" s="99" t="str">
        <f t="shared" si="31"/>
        <v/>
      </c>
      <c r="BO136" s="99" t="str">
        <f t="shared" si="32"/>
        <v/>
      </c>
      <c r="BP136" s="99" t="str">
        <f t="shared" si="33"/>
        <v/>
      </c>
      <c r="BQ136" s="99" t="str">
        <f t="shared" si="34"/>
        <v/>
      </c>
      <c r="BR136" s="99" t="str">
        <f t="shared" si="35"/>
        <v/>
      </c>
      <c r="BS136" s="99" t="str">
        <f t="shared" si="36"/>
        <v/>
      </c>
      <c r="BT136" s="99" t="str">
        <f t="shared" si="37"/>
        <v/>
      </c>
      <c r="BU136" s="99" t="str">
        <f t="shared" si="38"/>
        <v/>
      </c>
      <c r="BV136" s="99" t="str">
        <f t="shared" si="39"/>
        <v/>
      </c>
      <c r="BX136"/>
    </row>
    <row r="137" spans="2:76" x14ac:dyDescent="0.2">
      <c r="B137" s="178"/>
      <c r="C137" s="179"/>
      <c r="D137" s="178"/>
      <c r="E137" s="180"/>
      <c r="F137" s="178"/>
      <c r="G137" s="181"/>
      <c r="H137" s="178"/>
      <c r="I137" s="180"/>
      <c r="J137" s="178"/>
      <c r="K137" s="180"/>
      <c r="L137" s="178"/>
      <c r="M137" s="180"/>
      <c r="N137" s="178"/>
      <c r="O137" s="180"/>
      <c r="P137" s="178"/>
      <c r="Q137" s="180"/>
      <c r="R137" s="178"/>
      <c r="S137" s="180"/>
      <c r="T137" s="178"/>
      <c r="U137" s="180"/>
      <c r="V137" s="151"/>
      <c r="W137" s="173" t="str">
        <f>+CPPE!A129</f>
        <v>595 - Pest Management Conservation System</v>
      </c>
      <c r="X137" s="174">
        <v>129</v>
      </c>
      <c r="Y137" s="173" t="str">
        <f>+CPPE!A129</f>
        <v>595 - Pest Management Conservation System</v>
      </c>
      <c r="Z137" s="175">
        <f>IF(Y$9="","",IF(Y137=0,0,HLOOKUP(Y$9,CPPE!$A$1:$CY$175,X137,FALSE)))</f>
        <v>2</v>
      </c>
      <c r="AA137" s="176" t="str">
        <f>IF(Z137="","",IF(Z137=0,"",IF(LandUse!$N130=2,"",IF(Z137&gt;=$E$5,Y137,""))))</f>
        <v/>
      </c>
      <c r="AB137" s="174">
        <v>129</v>
      </c>
      <c r="AC137" s="177" t="str">
        <f>+CPPE!A129</f>
        <v>595 - Pest Management Conservation System</v>
      </c>
      <c r="AD137" s="175">
        <f>IF(AC$9="","",IF(AC137=0,0,HLOOKUP(AC$9,CPPE!$A$1:$CY$175,AB137,FALSE)))</f>
        <v>2</v>
      </c>
      <c r="AE137" s="176" t="str">
        <f>IF(AD137="","",IF(AD137=0,"",IF(LandUse!$N130=2,"",IF(AD137&gt;=$E$5,AC137,""))))</f>
        <v/>
      </c>
      <c r="AF137" s="174">
        <v>129</v>
      </c>
      <c r="AG137" s="177" t="str">
        <f>+CPPE!A129</f>
        <v>595 - Pest Management Conservation System</v>
      </c>
      <c r="AH137" s="175">
        <f>IF(AG$9="","",IF(AG137=0,0,HLOOKUP(AG$9,CPPE!$A$1:$CY$175,AF137,FALSE)))</f>
        <v>0</v>
      </c>
      <c r="AI137" s="176" t="str">
        <f>IF(AH137="","",IF(AH137=0,"",IF(LandUse!$N130=2,"",IF(AH137&gt;=$E$5,AG137,""))))</f>
        <v/>
      </c>
      <c r="AJ137" s="174">
        <v>129</v>
      </c>
      <c r="AK137" s="177" t="str">
        <f>+CPPE!A129</f>
        <v>595 - Pest Management Conservation System</v>
      </c>
      <c r="AL137" s="175">
        <f>IF(AK$9="","",IF(AK137=0,0,HLOOKUP(AK$9,CPPE!$A$1:$CY$175,AJ137,FALSE)))</f>
        <v>2</v>
      </c>
      <c r="AM137" s="176" t="str">
        <f>IF(AL137="","",IF(AL137=0,"",IF(LandUse!$N130=2,"",IF(AL137&gt;=$E$5,AK137,""))))</f>
        <v/>
      </c>
      <c r="AN137" s="174">
        <v>129</v>
      </c>
      <c r="AO137" s="177" t="str">
        <f>+CPPE!A129</f>
        <v>595 - Pest Management Conservation System</v>
      </c>
      <c r="AP137" s="175">
        <f>IF(AO$9="","",IF(AO137=0,0,HLOOKUP(AO$9,CPPE!$A$1:$CY$175,AN137,FALSE)))</f>
        <v>2</v>
      </c>
      <c r="AQ137" s="176" t="str">
        <f>IF(AP137="","",IF(AP137=0,"",IF(LandUse!$N130=2,"",IF(AP137&gt;=$E$5,AO137,""))))</f>
        <v/>
      </c>
      <c r="AR137" s="174">
        <v>129</v>
      </c>
      <c r="AS137" s="177" t="str">
        <f>+CPPE!A129</f>
        <v>595 - Pest Management Conservation System</v>
      </c>
      <c r="AT137" s="175">
        <f>IF(AS$9="","",IF(AS137=0,0,HLOOKUP(AS$9,CPPE!$A$1:$CY$175,AR137,FALSE)))</f>
        <v>2</v>
      </c>
      <c r="AU137" s="176" t="str">
        <f>IF(AT137="","",IF(AT137=0,"",IF(LandUse!$N130=2,"",IF(AT137&gt;=$E$5,AS137,""))))</f>
        <v/>
      </c>
      <c r="AV137" s="174">
        <v>129</v>
      </c>
      <c r="AW137" s="177" t="str">
        <f>+CPPE!A129</f>
        <v>595 - Pest Management Conservation System</v>
      </c>
      <c r="AX137" s="175">
        <f>IF(AW$9="","",IF(AW137=0,0,HLOOKUP(AW$9,CPPE!$A$1:$CY$175,AV137,FALSE)))</f>
        <v>0</v>
      </c>
      <c r="AY137" s="176" t="str">
        <f>IF(AX137="","",IF(AX137=0,"",IF(LandUse!$N130=2,"",IF(AX137&gt;=$E$5,AW137,""))))</f>
        <v/>
      </c>
      <c r="AZ137" s="174">
        <v>129</v>
      </c>
      <c r="BA137" s="177" t="str">
        <f>+CPPE!A129</f>
        <v>595 - Pest Management Conservation System</v>
      </c>
      <c r="BB137" s="175">
        <f>IF(BA$9="","",IF(BA137=0,0,HLOOKUP(BA$9,CPPE!$A$1:$CY$175,AZ137,FALSE)))</f>
        <v>0</v>
      </c>
      <c r="BC137" s="176" t="str">
        <f>IF(BB137="","",IF(BB137=0,"",IF(LandUse!$N130=2,"",IF(BB137&gt;=$E$5,BA137,""))))</f>
        <v/>
      </c>
      <c r="BD137" s="174">
        <v>129</v>
      </c>
      <c r="BE137" s="177" t="str">
        <f>+CPPE!A129</f>
        <v>595 - Pest Management Conservation System</v>
      </c>
      <c r="BF137" s="175">
        <f>IF(BE$9="","",IF(BE137=0,0,HLOOKUP(BE$9,CPPE!$A$1:$CY$175,BD137,FALSE)))</f>
        <v>0</v>
      </c>
      <c r="BG137" s="176" t="str">
        <f>IF(BF137="","",IF(BF137=0,"",IF(LandUse!$N130=2,"",IF(BF137&gt;=$E$5,BE137,""))))</f>
        <v/>
      </c>
      <c r="BH137" s="174">
        <v>129</v>
      </c>
      <c r="BI137" s="177" t="str">
        <f>+CPPE!A129</f>
        <v>595 - Pest Management Conservation System</v>
      </c>
      <c r="BJ137" s="175">
        <f>IF(BI$9="","",IF(BI137=0,0,HLOOKUP(BI$9,CPPE!$A$1:$CY$175,BH137,FALSE)))</f>
        <v>0</v>
      </c>
      <c r="BK137" s="176" t="str">
        <f>IF(BJ137="","",IF(BJ137=0,"",IF(LandUse!$N130=2,"",IF(BJ137&gt;=$E$5,BI137,""))))</f>
        <v/>
      </c>
      <c r="BM137" s="99" t="str">
        <f t="shared" si="30"/>
        <v/>
      </c>
      <c r="BN137" s="99" t="str">
        <f t="shared" si="31"/>
        <v/>
      </c>
      <c r="BO137" s="99" t="str">
        <f t="shared" si="32"/>
        <v/>
      </c>
      <c r="BP137" s="99" t="str">
        <f t="shared" si="33"/>
        <v/>
      </c>
      <c r="BQ137" s="99" t="str">
        <f t="shared" si="34"/>
        <v/>
      </c>
      <c r="BR137" s="99" t="str">
        <f t="shared" si="35"/>
        <v/>
      </c>
      <c r="BS137" s="99" t="str">
        <f t="shared" si="36"/>
        <v/>
      </c>
      <c r="BT137" s="99" t="str">
        <f t="shared" si="37"/>
        <v/>
      </c>
      <c r="BU137" s="99" t="str">
        <f t="shared" si="38"/>
        <v/>
      </c>
      <c r="BV137" s="99" t="str">
        <f t="shared" si="39"/>
        <v/>
      </c>
      <c r="BX137"/>
    </row>
    <row r="138" spans="2:76" x14ac:dyDescent="0.2">
      <c r="B138" s="178"/>
      <c r="C138" s="179"/>
      <c r="D138" s="178"/>
      <c r="E138" s="180"/>
      <c r="F138" s="178"/>
      <c r="G138" s="181"/>
      <c r="H138" s="178"/>
      <c r="I138" s="180"/>
      <c r="J138" s="178"/>
      <c r="K138" s="180"/>
      <c r="L138" s="178"/>
      <c r="M138" s="180"/>
      <c r="N138" s="178"/>
      <c r="O138" s="180"/>
      <c r="P138" s="178"/>
      <c r="Q138" s="180"/>
      <c r="R138" s="178"/>
      <c r="S138" s="180"/>
      <c r="T138" s="178"/>
      <c r="U138" s="180"/>
      <c r="V138" s="151"/>
      <c r="W138" s="173" t="str">
        <f>+CPPE!A130</f>
        <v>600 - Terrace</v>
      </c>
      <c r="X138" s="174">
        <v>130</v>
      </c>
      <c r="Y138" s="173" t="str">
        <f>+CPPE!A130</f>
        <v>600 - Terrace</v>
      </c>
      <c r="Z138" s="175">
        <f>IF(Y$9="","",IF(Y138=0,0,HLOOKUP(Y$9,CPPE!$A$1:$CY$175,X138,FALSE)))</f>
        <v>5</v>
      </c>
      <c r="AA138" s="176" t="str">
        <f>IF(Z138="","",IF(Z138=0,"",IF(LandUse!$N131=2,"",IF(Z138&gt;=$E$5,Y138,""))))</f>
        <v/>
      </c>
      <c r="AB138" s="174">
        <v>130</v>
      </c>
      <c r="AC138" s="177" t="str">
        <f>+CPPE!A130</f>
        <v>600 - Terrace</v>
      </c>
      <c r="AD138" s="175">
        <f>IF(AC$9="","",IF(AC138=0,0,HLOOKUP(AC$9,CPPE!$A$1:$CY$175,AB138,FALSE)))</f>
        <v>1</v>
      </c>
      <c r="AE138" s="176" t="str">
        <f>IF(AD138="","",IF(AD138=0,"",IF(LandUse!$N131=2,"",IF(AD138&gt;=$E$5,AC138,""))))</f>
        <v/>
      </c>
      <c r="AF138" s="174">
        <v>130</v>
      </c>
      <c r="AG138" s="177" t="str">
        <f>+CPPE!A130</f>
        <v>600 - Terrace</v>
      </c>
      <c r="AH138" s="175">
        <f>IF(AG$9="","",IF(AG138=0,0,HLOOKUP(AG$9,CPPE!$A$1:$CY$175,AF138,FALSE)))</f>
        <v>0</v>
      </c>
      <c r="AI138" s="176" t="str">
        <f>IF(AH138="","",IF(AH138=0,"",IF(LandUse!$N131=2,"",IF(AH138&gt;=$E$5,AG138,""))))</f>
        <v/>
      </c>
      <c r="AJ138" s="174">
        <v>130</v>
      </c>
      <c r="AK138" s="177" t="str">
        <f>+CPPE!A130</f>
        <v>600 - Terrace</v>
      </c>
      <c r="AL138" s="175">
        <f>IF(AK$9="","",IF(AK138=0,0,HLOOKUP(AK$9,CPPE!$A$1:$CY$175,AJ138,FALSE)))</f>
        <v>-1</v>
      </c>
      <c r="AM138" s="176" t="str">
        <f>IF(AL138="","",IF(AL138=0,"",IF(LandUse!$N131=2,"",IF(AL138&gt;=$E$5,AK138,""))))</f>
        <v/>
      </c>
      <c r="AN138" s="174">
        <v>130</v>
      </c>
      <c r="AO138" s="177" t="str">
        <f>+CPPE!A130</f>
        <v>600 - Terrace</v>
      </c>
      <c r="AP138" s="175">
        <f>IF(AO$9="","",IF(AO138=0,0,HLOOKUP(AO$9,CPPE!$A$1:$CY$175,AN138,FALSE)))</f>
        <v>2</v>
      </c>
      <c r="AQ138" s="176" t="str">
        <f>IF(AP138="","",IF(AP138=0,"",IF(LandUse!$N131=2,"",IF(AP138&gt;=$E$5,AO138,""))))</f>
        <v/>
      </c>
      <c r="AR138" s="174">
        <v>130</v>
      </c>
      <c r="AS138" s="177" t="str">
        <f>+CPPE!A130</f>
        <v>600 - Terrace</v>
      </c>
      <c r="AT138" s="175">
        <f>IF(AS$9="","",IF(AS138=0,0,HLOOKUP(AS$9,CPPE!$A$1:$CY$175,AR138,FALSE)))</f>
        <v>-1</v>
      </c>
      <c r="AU138" s="176" t="str">
        <f>IF(AT138="","",IF(AT138=0,"",IF(LandUse!$N131=2,"",IF(AT138&gt;=$E$5,AS138,""))))</f>
        <v/>
      </c>
      <c r="AV138" s="174">
        <v>130</v>
      </c>
      <c r="AW138" s="177" t="str">
        <f>+CPPE!A130</f>
        <v>600 - Terrace</v>
      </c>
      <c r="AX138" s="175">
        <f>IF(AW$9="","",IF(AW138=0,0,HLOOKUP(AW$9,CPPE!$A$1:$CY$175,AV138,FALSE)))</f>
        <v>1</v>
      </c>
      <c r="AY138" s="176" t="str">
        <f>IF(AX138="","",IF(AX138=0,"",IF(LandUse!$N131=2,"",IF(AX138&gt;=$E$5,AW138,""))))</f>
        <v/>
      </c>
      <c r="AZ138" s="174">
        <v>130</v>
      </c>
      <c r="BA138" s="177" t="str">
        <f>+CPPE!A130</f>
        <v>600 - Terrace</v>
      </c>
      <c r="BB138" s="175">
        <f>IF(BA$9="","",IF(BA138=0,0,HLOOKUP(BA$9,CPPE!$A$1:$CY$175,AZ138,FALSE)))</f>
        <v>-1</v>
      </c>
      <c r="BC138" s="176" t="str">
        <f>IF(BB138="","",IF(BB138=0,"",IF(LandUse!$N131=2,"",IF(BB138&gt;=$E$5,BA138,""))))</f>
        <v/>
      </c>
      <c r="BD138" s="174">
        <v>130</v>
      </c>
      <c r="BE138" s="177" t="str">
        <f>+CPPE!A130</f>
        <v>600 - Terrace</v>
      </c>
      <c r="BF138" s="175">
        <f>IF(BE$9="","",IF(BE138=0,0,HLOOKUP(BE$9,CPPE!$A$1:$CY$175,BD138,FALSE)))</f>
        <v>2</v>
      </c>
      <c r="BG138" s="176" t="str">
        <f>IF(BF138="","",IF(BF138=0,"",IF(LandUse!$N131=2,"",IF(BF138&gt;=$E$5,BE138,""))))</f>
        <v/>
      </c>
      <c r="BH138" s="174">
        <v>130</v>
      </c>
      <c r="BI138" s="177" t="str">
        <f>+CPPE!A130</f>
        <v>600 - Terrace</v>
      </c>
      <c r="BJ138" s="175">
        <f>IF(BI$9="","",IF(BI138=0,0,HLOOKUP(BI$9,CPPE!$A$1:$CY$175,BH138,FALSE)))</f>
        <v>2</v>
      </c>
      <c r="BK138" s="176" t="str">
        <f>IF(BJ138="","",IF(BJ138=0,"",IF(LandUse!$N131=2,"",IF(BJ138&gt;=$E$5,BI138,""))))</f>
        <v/>
      </c>
      <c r="BM138" s="99" t="str">
        <f t="shared" si="30"/>
        <v/>
      </c>
      <c r="BN138" s="99" t="str">
        <f t="shared" si="31"/>
        <v/>
      </c>
      <c r="BO138" s="99" t="str">
        <f t="shared" si="32"/>
        <v/>
      </c>
      <c r="BP138" s="99" t="str">
        <f t="shared" si="33"/>
        <v/>
      </c>
      <c r="BQ138" s="99" t="str">
        <f t="shared" si="34"/>
        <v/>
      </c>
      <c r="BR138" s="99" t="str">
        <f t="shared" si="35"/>
        <v/>
      </c>
      <c r="BS138" s="99" t="str">
        <f t="shared" si="36"/>
        <v/>
      </c>
      <c r="BT138" s="99" t="str">
        <f t="shared" si="37"/>
        <v/>
      </c>
      <c r="BU138" s="99" t="str">
        <f t="shared" si="38"/>
        <v/>
      </c>
      <c r="BV138" s="99" t="str">
        <f t="shared" si="39"/>
        <v/>
      </c>
      <c r="BX138"/>
    </row>
    <row r="139" spans="2:76" x14ac:dyDescent="0.2">
      <c r="B139" s="178"/>
      <c r="C139" s="179"/>
      <c r="D139" s="178"/>
      <c r="E139" s="180"/>
      <c r="F139" s="178"/>
      <c r="G139" s="181"/>
      <c r="H139" s="178"/>
      <c r="I139" s="180"/>
      <c r="J139" s="178"/>
      <c r="K139" s="180"/>
      <c r="L139" s="178"/>
      <c r="M139" s="180"/>
      <c r="N139" s="178"/>
      <c r="O139" s="180"/>
      <c r="P139" s="178"/>
      <c r="Q139" s="180"/>
      <c r="R139" s="178"/>
      <c r="S139" s="180"/>
      <c r="T139" s="178"/>
      <c r="U139" s="180"/>
      <c r="V139" s="151"/>
      <c r="W139" s="173" t="str">
        <f>+CPPE!A131</f>
        <v>601 - Vegetative Barrier</v>
      </c>
      <c r="X139" s="174">
        <v>131</v>
      </c>
      <c r="Y139" s="173" t="str">
        <f>+CPPE!A131</f>
        <v>601 - Vegetative Barrier</v>
      </c>
      <c r="Z139" s="175">
        <f>IF(Y$9="","",IF(Y139=0,0,HLOOKUP(Y$9,CPPE!$A$1:$CY$175,X139,FALSE)))</f>
        <v>5</v>
      </c>
      <c r="AA139" s="176" t="str">
        <f>IF(Z139="","",IF(Z139=0,"",IF(LandUse!$N132=2,"",IF(Z139&gt;=$E$5,Y139,""))))</f>
        <v/>
      </c>
      <c r="AB139" s="174">
        <v>131</v>
      </c>
      <c r="AC139" s="177" t="str">
        <f>+CPPE!A131</f>
        <v>601 - Vegetative Barrier</v>
      </c>
      <c r="AD139" s="175">
        <f>IF(AC$9="","",IF(AC139=0,0,HLOOKUP(AC$9,CPPE!$A$1:$CY$175,AB139,FALSE)))</f>
        <v>1</v>
      </c>
      <c r="AE139" s="176" t="str">
        <f>IF(AD139="","",IF(AD139=0,"",IF(LandUse!$N132=2,"",IF(AD139&gt;=$E$5,AC139,""))))</f>
        <v/>
      </c>
      <c r="AF139" s="174">
        <v>131</v>
      </c>
      <c r="AG139" s="177" t="str">
        <f>+CPPE!A131</f>
        <v>601 - Vegetative Barrier</v>
      </c>
      <c r="AH139" s="175">
        <f>IF(AG$9="","",IF(AG139=0,0,HLOOKUP(AG$9,CPPE!$A$1:$CY$175,AF139,FALSE)))</f>
        <v>0</v>
      </c>
      <c r="AI139" s="176" t="str">
        <f>IF(AH139="","",IF(AH139=0,"",IF(LandUse!$N132=2,"",IF(AH139&gt;=$E$5,AG139,""))))</f>
        <v/>
      </c>
      <c r="AJ139" s="174">
        <v>131</v>
      </c>
      <c r="AK139" s="177" t="str">
        <f>+CPPE!A131</f>
        <v>601 - Vegetative Barrier</v>
      </c>
      <c r="AL139" s="175">
        <f>IF(AK$9="","",IF(AK139=0,0,HLOOKUP(AK$9,CPPE!$A$1:$CY$175,AJ139,FALSE)))</f>
        <v>0</v>
      </c>
      <c r="AM139" s="176" t="str">
        <f>IF(AL139="","",IF(AL139=0,"",IF(LandUse!$N132=2,"",IF(AL139&gt;=$E$5,AK139,""))))</f>
        <v/>
      </c>
      <c r="AN139" s="174">
        <v>131</v>
      </c>
      <c r="AO139" s="177" t="str">
        <f>+CPPE!A131</f>
        <v>601 - Vegetative Barrier</v>
      </c>
      <c r="AP139" s="175">
        <f>IF(AO$9="","",IF(AO139=0,0,HLOOKUP(AO$9,CPPE!$A$1:$CY$175,AN139,FALSE)))</f>
        <v>0</v>
      </c>
      <c r="AQ139" s="176" t="str">
        <f>IF(AP139="","",IF(AP139=0,"",IF(LandUse!$N132=2,"",IF(AP139&gt;=$E$5,AO139,""))))</f>
        <v/>
      </c>
      <c r="AR139" s="174">
        <v>131</v>
      </c>
      <c r="AS139" s="177" t="str">
        <f>+CPPE!A131</f>
        <v>601 - Vegetative Barrier</v>
      </c>
      <c r="AT139" s="175">
        <f>IF(AS$9="","",IF(AS139=0,0,HLOOKUP(AS$9,CPPE!$A$1:$CY$175,AR139,FALSE)))</f>
        <v>1</v>
      </c>
      <c r="AU139" s="176" t="str">
        <f>IF(AT139="","",IF(AT139=0,"",IF(LandUse!$N132=2,"",IF(AT139&gt;=$E$5,AS139,""))))</f>
        <v/>
      </c>
      <c r="AV139" s="174">
        <v>131</v>
      </c>
      <c r="AW139" s="177" t="str">
        <f>+CPPE!A131</f>
        <v>601 - Vegetative Barrier</v>
      </c>
      <c r="AX139" s="175">
        <f>IF(AW$9="","",IF(AW139=0,0,HLOOKUP(AW$9,CPPE!$A$1:$CY$175,AV139,FALSE)))</f>
        <v>0</v>
      </c>
      <c r="AY139" s="176" t="str">
        <f>IF(AX139="","",IF(AX139=0,"",IF(LandUse!$N132=2,"",IF(AX139&gt;=$E$5,AW139,""))))</f>
        <v/>
      </c>
      <c r="AZ139" s="174">
        <v>131</v>
      </c>
      <c r="BA139" s="177" t="str">
        <f>+CPPE!A131</f>
        <v>601 - Vegetative Barrier</v>
      </c>
      <c r="BB139" s="175">
        <f>IF(BA$9="","",IF(BA139=0,0,HLOOKUP(BA$9,CPPE!$A$1:$CY$175,AZ139,FALSE)))</f>
        <v>0</v>
      </c>
      <c r="BC139" s="176" t="str">
        <f>IF(BB139="","",IF(BB139=0,"",IF(LandUse!$N132=2,"",IF(BB139&gt;=$E$5,BA139,""))))</f>
        <v/>
      </c>
      <c r="BD139" s="174">
        <v>131</v>
      </c>
      <c r="BE139" s="177" t="str">
        <f>+CPPE!A131</f>
        <v>601 - Vegetative Barrier</v>
      </c>
      <c r="BF139" s="175">
        <f>IF(BE$9="","",IF(BE139=0,0,HLOOKUP(BE$9,CPPE!$A$1:$CY$175,BD139,FALSE)))</f>
        <v>1</v>
      </c>
      <c r="BG139" s="176" t="str">
        <f>IF(BF139="","",IF(BF139=0,"",IF(LandUse!$N132=2,"",IF(BF139&gt;=$E$5,BE139,""))))</f>
        <v/>
      </c>
      <c r="BH139" s="174">
        <v>131</v>
      </c>
      <c r="BI139" s="177" t="str">
        <f>+CPPE!A131</f>
        <v>601 - Vegetative Barrier</v>
      </c>
      <c r="BJ139" s="175">
        <f>IF(BI$9="","",IF(BI139=0,0,HLOOKUP(BI$9,CPPE!$A$1:$CY$175,BH139,FALSE)))</f>
        <v>1</v>
      </c>
      <c r="BK139" s="176" t="str">
        <f>IF(BJ139="","",IF(BJ139=0,"",IF(LandUse!$N132=2,"",IF(BJ139&gt;=$E$5,BI139,""))))</f>
        <v/>
      </c>
      <c r="BM139" s="99" t="str">
        <f t="shared" si="30"/>
        <v/>
      </c>
      <c r="BN139" s="99" t="str">
        <f t="shared" si="31"/>
        <v/>
      </c>
      <c r="BO139" s="99" t="str">
        <f t="shared" si="32"/>
        <v/>
      </c>
      <c r="BP139" s="99" t="str">
        <f t="shared" si="33"/>
        <v/>
      </c>
      <c r="BQ139" s="99" t="str">
        <f t="shared" si="34"/>
        <v/>
      </c>
      <c r="BR139" s="99" t="str">
        <f t="shared" si="35"/>
        <v/>
      </c>
      <c r="BS139" s="99" t="str">
        <f t="shared" si="36"/>
        <v/>
      </c>
      <c r="BT139" s="99" t="str">
        <f t="shared" si="37"/>
        <v/>
      </c>
      <c r="BU139" s="99" t="str">
        <f t="shared" si="38"/>
        <v/>
      </c>
      <c r="BV139" s="99" t="str">
        <f t="shared" si="39"/>
        <v/>
      </c>
      <c r="BX139"/>
    </row>
    <row r="140" spans="2:76" x14ac:dyDescent="0.2">
      <c r="B140" s="178"/>
      <c r="C140" s="179"/>
      <c r="D140" s="178"/>
      <c r="E140" s="180"/>
      <c r="F140" s="178"/>
      <c r="G140" s="181"/>
      <c r="H140" s="178"/>
      <c r="I140" s="180"/>
      <c r="J140" s="178"/>
      <c r="K140" s="180"/>
      <c r="L140" s="178"/>
      <c r="M140" s="180"/>
      <c r="N140" s="178"/>
      <c r="O140" s="180"/>
      <c r="P140" s="178"/>
      <c r="Q140" s="180"/>
      <c r="R140" s="178"/>
      <c r="S140" s="180"/>
      <c r="T140" s="178"/>
      <c r="U140" s="180"/>
      <c r="V140" s="151"/>
      <c r="W140" s="173" t="str">
        <f>+CPPE!A132</f>
        <v>603 - Herbaceous Wind Barriers</v>
      </c>
      <c r="X140" s="174">
        <v>132</v>
      </c>
      <c r="Y140" s="173" t="str">
        <f>+CPPE!A132</f>
        <v>603 - Herbaceous Wind Barriers</v>
      </c>
      <c r="Z140" s="175">
        <f>IF(Y$9="","",IF(Y140=0,0,HLOOKUP(Y$9,CPPE!$A$1:$CY$175,X140,FALSE)))</f>
        <v>0</v>
      </c>
      <c r="AA140" s="176" t="str">
        <f>IF(Z140="","",IF(Z140=0,"",IF(LandUse!$N133=2,"",IF(Z140&gt;=$E$5,Y140,""))))</f>
        <v/>
      </c>
      <c r="AB140" s="174">
        <v>132</v>
      </c>
      <c r="AC140" s="177" t="str">
        <f>+CPPE!A132</f>
        <v>603 - Herbaceous Wind Barriers</v>
      </c>
      <c r="AD140" s="175">
        <f>IF(AC$9="","",IF(AC140=0,0,HLOOKUP(AC$9,CPPE!$A$1:$CY$175,AB140,FALSE)))</f>
        <v>5</v>
      </c>
      <c r="AE140" s="176" t="str">
        <f>IF(AD140="","",IF(AD140=0,"",IF(LandUse!$N133=2,"",IF(AD140&gt;=$E$5,AC140,""))))</f>
        <v/>
      </c>
      <c r="AF140" s="174">
        <v>132</v>
      </c>
      <c r="AG140" s="177" t="str">
        <f>+CPPE!A132</f>
        <v>603 - Herbaceous Wind Barriers</v>
      </c>
      <c r="AH140" s="175">
        <f>IF(AG$9="","",IF(AG140=0,0,HLOOKUP(AG$9,CPPE!$A$1:$CY$175,AF140,FALSE)))</f>
        <v>0</v>
      </c>
      <c r="AI140" s="176" t="str">
        <f>IF(AH140="","",IF(AH140=0,"",IF(LandUse!$N133=2,"",IF(AH140&gt;=$E$5,AG140,""))))</f>
        <v/>
      </c>
      <c r="AJ140" s="174">
        <v>132</v>
      </c>
      <c r="AK140" s="177" t="str">
        <f>+CPPE!A132</f>
        <v>603 - Herbaceous Wind Barriers</v>
      </c>
      <c r="AL140" s="175">
        <f>IF(AK$9="","",IF(AK140=0,0,HLOOKUP(AK$9,CPPE!$A$1:$CY$175,AJ140,FALSE)))</f>
        <v>0</v>
      </c>
      <c r="AM140" s="176" t="str">
        <f>IF(AL140="","",IF(AL140=0,"",IF(LandUse!$N133=2,"",IF(AL140&gt;=$E$5,AK140,""))))</f>
        <v/>
      </c>
      <c r="AN140" s="174">
        <v>132</v>
      </c>
      <c r="AO140" s="177" t="str">
        <f>+CPPE!A132</f>
        <v>603 - Herbaceous Wind Barriers</v>
      </c>
      <c r="AP140" s="175">
        <f>IF(AO$9="","",IF(AO140=0,0,HLOOKUP(AO$9,CPPE!$A$1:$CY$175,AN140,FALSE)))</f>
        <v>1</v>
      </c>
      <c r="AQ140" s="176" t="str">
        <f>IF(AP140="","",IF(AP140=0,"",IF(LandUse!$N133=2,"",IF(AP140&gt;=$E$5,AO140,""))))</f>
        <v/>
      </c>
      <c r="AR140" s="174">
        <v>132</v>
      </c>
      <c r="AS140" s="177" t="str">
        <f>+CPPE!A132</f>
        <v>603 - Herbaceous Wind Barriers</v>
      </c>
      <c r="AT140" s="175">
        <f>IF(AS$9="","",IF(AS140=0,0,HLOOKUP(AS$9,CPPE!$A$1:$CY$175,AR140,FALSE)))</f>
        <v>1</v>
      </c>
      <c r="AU140" s="176" t="str">
        <f>IF(AT140="","",IF(AT140=0,"",IF(LandUse!$N133=2,"",IF(AT140&gt;=$E$5,AS140,""))))</f>
        <v/>
      </c>
      <c r="AV140" s="174">
        <v>132</v>
      </c>
      <c r="AW140" s="177" t="str">
        <f>+CPPE!A132</f>
        <v>603 - Herbaceous Wind Barriers</v>
      </c>
      <c r="AX140" s="175">
        <f>IF(AW$9="","",IF(AW140=0,0,HLOOKUP(AW$9,CPPE!$A$1:$CY$175,AV140,FALSE)))</f>
        <v>0</v>
      </c>
      <c r="AY140" s="176" t="str">
        <f>IF(AX140="","",IF(AX140=0,"",IF(LandUse!$N133=2,"",IF(AX140&gt;=$E$5,AW140,""))))</f>
        <v/>
      </c>
      <c r="AZ140" s="174">
        <v>132</v>
      </c>
      <c r="BA140" s="177" t="str">
        <f>+CPPE!A132</f>
        <v>603 - Herbaceous Wind Barriers</v>
      </c>
      <c r="BB140" s="175">
        <f>IF(BA$9="","",IF(BA140=0,0,HLOOKUP(BA$9,CPPE!$A$1:$CY$175,AZ140,FALSE)))</f>
        <v>0</v>
      </c>
      <c r="BC140" s="176" t="str">
        <f>IF(BB140="","",IF(BB140=0,"",IF(LandUse!$N133=2,"",IF(BB140&gt;=$E$5,BA140,""))))</f>
        <v/>
      </c>
      <c r="BD140" s="174">
        <v>132</v>
      </c>
      <c r="BE140" s="177" t="str">
        <f>+CPPE!A132</f>
        <v>603 - Herbaceous Wind Barriers</v>
      </c>
      <c r="BF140" s="175">
        <f>IF(BE$9="","",IF(BE140=0,0,HLOOKUP(BE$9,CPPE!$A$1:$CY$175,BD140,FALSE)))</f>
        <v>1</v>
      </c>
      <c r="BG140" s="176" t="str">
        <f>IF(BF140="","",IF(BF140=0,"",IF(LandUse!$N133=2,"",IF(BF140&gt;=$E$5,BE140,""))))</f>
        <v/>
      </c>
      <c r="BH140" s="174">
        <v>132</v>
      </c>
      <c r="BI140" s="177" t="str">
        <f>+CPPE!A132</f>
        <v>603 - Herbaceous Wind Barriers</v>
      </c>
      <c r="BJ140" s="175">
        <f>IF(BI$9="","",IF(BI140=0,0,HLOOKUP(BI$9,CPPE!$A$1:$CY$175,BH140,FALSE)))</f>
        <v>3</v>
      </c>
      <c r="BK140" s="176" t="str">
        <f>IF(BJ140="","",IF(BJ140=0,"",IF(LandUse!$N133=2,"",IF(BJ140&gt;=$E$5,BI140,""))))</f>
        <v/>
      </c>
      <c r="BM140" s="99" t="str">
        <f t="shared" si="30"/>
        <v/>
      </c>
      <c r="BN140" s="99" t="str">
        <f t="shared" si="31"/>
        <v/>
      </c>
      <c r="BO140" s="99" t="str">
        <f t="shared" si="32"/>
        <v/>
      </c>
      <c r="BP140" s="99" t="str">
        <f t="shared" si="33"/>
        <v/>
      </c>
      <c r="BQ140" s="99" t="str">
        <f t="shared" si="34"/>
        <v/>
      </c>
      <c r="BR140" s="99" t="str">
        <f t="shared" si="35"/>
        <v/>
      </c>
      <c r="BS140" s="99" t="str">
        <f t="shared" si="36"/>
        <v/>
      </c>
      <c r="BT140" s="99" t="str">
        <f t="shared" si="37"/>
        <v/>
      </c>
      <c r="BU140" s="99" t="str">
        <f t="shared" si="38"/>
        <v/>
      </c>
      <c r="BV140" s="99" t="str">
        <f t="shared" si="39"/>
        <v/>
      </c>
      <c r="BX140"/>
    </row>
    <row r="141" spans="2:76" x14ac:dyDescent="0.2">
      <c r="B141" s="178"/>
      <c r="C141" s="179"/>
      <c r="D141" s="178"/>
      <c r="E141" s="180"/>
      <c r="F141" s="178"/>
      <c r="G141" s="181"/>
      <c r="H141" s="178"/>
      <c r="I141" s="180"/>
      <c r="J141" s="178"/>
      <c r="K141" s="180"/>
      <c r="L141" s="178"/>
      <c r="M141" s="180"/>
      <c r="N141" s="178"/>
      <c r="O141" s="180"/>
      <c r="P141" s="178"/>
      <c r="Q141" s="180"/>
      <c r="R141" s="178"/>
      <c r="S141" s="180"/>
      <c r="T141" s="178"/>
      <c r="U141" s="180"/>
      <c r="V141" s="151"/>
      <c r="W141" s="173" t="str">
        <f>+CPPE!A133</f>
        <v>604 - Saturated Buffer</v>
      </c>
      <c r="X141" s="174">
        <v>133</v>
      </c>
      <c r="Y141" s="173" t="str">
        <f>+CPPE!A133</f>
        <v>604 - Saturated Buffer</v>
      </c>
      <c r="Z141" s="175">
        <f>IF(Y$9="","",IF(Y141=0,0,HLOOKUP(Y$9,CPPE!$A$1:$CY$175,X141,FALSE)))</f>
        <v>0</v>
      </c>
      <c r="AA141" s="176" t="str">
        <f>IF(Z141="","",IF(Z141=0,"",IF(LandUse!$N134=2,"",IF(Z141&gt;=$E$5,Y141,""))))</f>
        <v/>
      </c>
      <c r="AB141" s="174">
        <v>133</v>
      </c>
      <c r="AC141" s="177" t="str">
        <f>+CPPE!A133</f>
        <v>604 - Saturated Buffer</v>
      </c>
      <c r="AD141" s="175">
        <f>IF(AC$9="","",IF(AC141=0,0,HLOOKUP(AC$9,CPPE!$A$1:$CY$175,AB141,FALSE)))</f>
        <v>0</v>
      </c>
      <c r="AE141" s="176" t="str">
        <f>IF(AD141="","",IF(AD141=0,"",IF(LandUse!$N134=2,"",IF(AD141&gt;=$E$5,AC141,""))))</f>
        <v/>
      </c>
      <c r="AF141" s="174">
        <v>133</v>
      </c>
      <c r="AG141" s="177" t="str">
        <f>+CPPE!A133</f>
        <v>604 - Saturated Buffer</v>
      </c>
      <c r="AH141" s="175">
        <f>IF(AG$9="","",IF(AG141=0,0,HLOOKUP(AG$9,CPPE!$A$1:$CY$175,AF141,FALSE)))</f>
        <v>0</v>
      </c>
      <c r="AI141" s="176" t="str">
        <f>IF(AH141="","",IF(AH141=0,"",IF(LandUse!$N134=2,"",IF(AH141&gt;=$E$5,AG141,""))))</f>
        <v/>
      </c>
      <c r="AJ141" s="174">
        <v>133</v>
      </c>
      <c r="AK141" s="177" t="str">
        <f>+CPPE!A133</f>
        <v>604 - Saturated Buffer</v>
      </c>
      <c r="AL141" s="175">
        <f>IF(AK$9="","",IF(AK141=0,0,HLOOKUP(AK$9,CPPE!$A$1:$CY$175,AJ141,FALSE)))</f>
        <v>0</v>
      </c>
      <c r="AM141" s="176" t="str">
        <f>IF(AL141="","",IF(AL141=0,"",IF(LandUse!$N134=2,"",IF(AL141&gt;=$E$5,AK141,""))))</f>
        <v/>
      </c>
      <c r="AN141" s="174">
        <v>133</v>
      </c>
      <c r="AO141" s="177" t="str">
        <f>+CPPE!A133</f>
        <v>604 - Saturated Buffer</v>
      </c>
      <c r="AP141" s="175">
        <f>IF(AO$9="","",IF(AO141=0,0,HLOOKUP(AO$9,CPPE!$A$1:$CY$175,AN141,FALSE)))</f>
        <v>0</v>
      </c>
      <c r="AQ141" s="176" t="str">
        <f>IF(AP141="","",IF(AP141=0,"",IF(LandUse!$N134=2,"",IF(AP141&gt;=$E$5,AO141,""))))</f>
        <v/>
      </c>
      <c r="AR141" s="174">
        <v>133</v>
      </c>
      <c r="AS141" s="177" t="str">
        <f>+CPPE!A133</f>
        <v>604 - Saturated Buffer</v>
      </c>
      <c r="AT141" s="175">
        <f>IF(AS$9="","",IF(AS141=0,0,HLOOKUP(AS$9,CPPE!$A$1:$CY$175,AR141,FALSE)))</f>
        <v>0</v>
      </c>
      <c r="AU141" s="176" t="str">
        <f>IF(AT141="","",IF(AT141=0,"",IF(LandUse!$N134=2,"",IF(AT141&gt;=$E$5,AS141,""))))</f>
        <v/>
      </c>
      <c r="AV141" s="174">
        <v>133</v>
      </c>
      <c r="AW141" s="177" t="str">
        <f>+CPPE!A133</f>
        <v>604 - Saturated Buffer</v>
      </c>
      <c r="AX141" s="175">
        <f>IF(AW$9="","",IF(AW141=0,0,HLOOKUP(AW$9,CPPE!$A$1:$CY$175,AV141,FALSE)))</f>
        <v>0</v>
      </c>
      <c r="AY141" s="176" t="str">
        <f>IF(AX141="","",IF(AX141=0,"",IF(LandUse!$N134=2,"",IF(AX141&gt;=$E$5,AW141,""))))</f>
        <v/>
      </c>
      <c r="AZ141" s="174">
        <v>133</v>
      </c>
      <c r="BA141" s="177" t="str">
        <f>+CPPE!A133</f>
        <v>604 - Saturated Buffer</v>
      </c>
      <c r="BB141" s="175">
        <f>IF(BA$9="","",IF(BA141=0,0,HLOOKUP(BA$9,CPPE!$A$1:$CY$175,AZ141,FALSE)))</f>
        <v>0</v>
      </c>
      <c r="BC141" s="176" t="str">
        <f>IF(BB141="","",IF(BB141=0,"",IF(LandUse!$N134=2,"",IF(BB141&gt;=$E$5,BA141,""))))</f>
        <v/>
      </c>
      <c r="BD141" s="174">
        <v>133</v>
      </c>
      <c r="BE141" s="177" t="str">
        <f>+CPPE!A133</f>
        <v>604 - Saturated Buffer</v>
      </c>
      <c r="BF141" s="175">
        <f>IF(BE$9="","",IF(BE141=0,0,HLOOKUP(BE$9,CPPE!$A$1:$CY$175,BD141,FALSE)))</f>
        <v>5</v>
      </c>
      <c r="BG141" s="176" t="str">
        <f>IF(BF141="","",IF(BF141=0,"",IF(LandUse!$N134=2,"",IF(BF141&gt;=$E$5,BE141,""))))</f>
        <v/>
      </c>
      <c r="BH141" s="174">
        <v>133</v>
      </c>
      <c r="BI141" s="177" t="str">
        <f>+CPPE!A133</f>
        <v>604 - Saturated Buffer</v>
      </c>
      <c r="BJ141" s="175">
        <f>IF(BI$9="","",IF(BI141=0,0,HLOOKUP(BI$9,CPPE!$A$1:$CY$175,BH141,FALSE)))</f>
        <v>0</v>
      </c>
      <c r="BK141" s="176" t="str">
        <f>IF(BJ141="","",IF(BJ141=0,"",IF(LandUse!$N134=2,"",IF(BJ141&gt;=$E$5,BI141,""))))</f>
        <v/>
      </c>
      <c r="BM141" s="99" t="str">
        <f t="shared" si="30"/>
        <v/>
      </c>
      <c r="BN141" s="99" t="str">
        <f t="shared" si="31"/>
        <v/>
      </c>
      <c r="BO141" s="99" t="str">
        <f t="shared" si="32"/>
        <v/>
      </c>
      <c r="BP141" s="99" t="str">
        <f t="shared" si="33"/>
        <v/>
      </c>
      <c r="BQ141" s="99" t="str">
        <f t="shared" si="34"/>
        <v/>
      </c>
      <c r="BR141" s="99" t="str">
        <f t="shared" si="35"/>
        <v/>
      </c>
      <c r="BS141" s="99" t="str">
        <f t="shared" si="36"/>
        <v/>
      </c>
      <c r="BT141" s="99" t="str">
        <f t="shared" si="37"/>
        <v/>
      </c>
      <c r="BU141" s="99" t="str">
        <f t="shared" si="38"/>
        <v/>
      </c>
      <c r="BV141" s="99" t="str">
        <f t="shared" si="39"/>
        <v/>
      </c>
      <c r="BX141"/>
    </row>
    <row r="142" spans="2:76" x14ac:dyDescent="0.2">
      <c r="B142" s="178"/>
      <c r="C142" s="179"/>
      <c r="D142" s="178"/>
      <c r="E142" s="180"/>
      <c r="F142" s="178"/>
      <c r="G142" s="181"/>
      <c r="H142" s="178"/>
      <c r="I142" s="180"/>
      <c r="J142" s="178"/>
      <c r="K142" s="180"/>
      <c r="L142" s="178"/>
      <c r="M142" s="180"/>
      <c r="N142" s="178"/>
      <c r="O142" s="180"/>
      <c r="P142" s="178"/>
      <c r="Q142" s="180"/>
      <c r="R142" s="178"/>
      <c r="S142" s="180"/>
      <c r="T142" s="178"/>
      <c r="U142" s="180"/>
      <c r="V142" s="151"/>
      <c r="W142" s="173" t="str">
        <f>+CPPE!A134</f>
        <v>605 - Denitrifying Bioreactor</v>
      </c>
      <c r="X142" s="174">
        <v>134</v>
      </c>
      <c r="Y142" s="173" t="str">
        <f>+CPPE!A134</f>
        <v>605 - Denitrifying Bioreactor</v>
      </c>
      <c r="Z142" s="175">
        <f>IF(Y$9="","",IF(Y142=0,0,HLOOKUP(Y$9,CPPE!$A$1:$CY$175,X142,FALSE)))</f>
        <v>0</v>
      </c>
      <c r="AA142" s="176" t="str">
        <f>IF(Z142="","",IF(Z142=0,"",IF(LandUse!$N135=2,"",IF(Z142&gt;=$E$5,Y142,""))))</f>
        <v/>
      </c>
      <c r="AB142" s="174">
        <v>134</v>
      </c>
      <c r="AC142" s="177" t="str">
        <f>+CPPE!A134</f>
        <v>605 - Denitrifying Bioreactor</v>
      </c>
      <c r="AD142" s="175">
        <f>IF(AC$9="","",IF(AC142=0,0,HLOOKUP(AC$9,CPPE!$A$1:$CY$175,AB142,FALSE)))</f>
        <v>0</v>
      </c>
      <c r="AE142" s="176" t="str">
        <f>IF(AD142="","",IF(AD142=0,"",IF(LandUse!$N135=2,"",IF(AD142&gt;=$E$5,AC142,""))))</f>
        <v/>
      </c>
      <c r="AF142" s="174">
        <v>134</v>
      </c>
      <c r="AG142" s="177" t="str">
        <f>+CPPE!A134</f>
        <v>605 - Denitrifying Bioreactor</v>
      </c>
      <c r="AH142" s="175">
        <f>IF(AG$9="","",IF(AG142=0,0,HLOOKUP(AG$9,CPPE!$A$1:$CY$175,AF142,FALSE)))</f>
        <v>0</v>
      </c>
      <c r="AI142" s="176" t="str">
        <f>IF(AH142="","",IF(AH142=0,"",IF(LandUse!$N135=2,"",IF(AH142&gt;=$E$5,AG142,""))))</f>
        <v/>
      </c>
      <c r="AJ142" s="174">
        <v>134</v>
      </c>
      <c r="AK142" s="177" t="str">
        <f>+CPPE!A134</f>
        <v>605 - Denitrifying Bioreactor</v>
      </c>
      <c r="AL142" s="175">
        <f>IF(AK$9="","",IF(AK142=0,0,HLOOKUP(AK$9,CPPE!$A$1:$CY$175,AJ142,FALSE)))</f>
        <v>0</v>
      </c>
      <c r="AM142" s="176" t="str">
        <f>IF(AL142="","",IF(AL142=0,"",IF(LandUse!$N135=2,"",IF(AL142&gt;=$E$5,AK142,""))))</f>
        <v/>
      </c>
      <c r="AN142" s="174">
        <v>134</v>
      </c>
      <c r="AO142" s="177" t="str">
        <f>+CPPE!A134</f>
        <v>605 - Denitrifying Bioreactor</v>
      </c>
      <c r="AP142" s="175">
        <f>IF(AO$9="","",IF(AO142=0,0,HLOOKUP(AO$9,CPPE!$A$1:$CY$175,AN142,FALSE)))</f>
        <v>0</v>
      </c>
      <c r="AQ142" s="176" t="str">
        <f>IF(AP142="","",IF(AP142=0,"",IF(LandUse!$N135=2,"",IF(AP142&gt;=$E$5,AO142,""))))</f>
        <v/>
      </c>
      <c r="AR142" s="174">
        <v>134</v>
      </c>
      <c r="AS142" s="177" t="str">
        <f>+CPPE!A134</f>
        <v>605 - Denitrifying Bioreactor</v>
      </c>
      <c r="AT142" s="175">
        <f>IF(AS$9="","",IF(AS142=0,0,HLOOKUP(AS$9,CPPE!$A$1:$CY$175,AR142,FALSE)))</f>
        <v>0</v>
      </c>
      <c r="AU142" s="176" t="str">
        <f>IF(AT142="","",IF(AT142=0,"",IF(LandUse!$N135=2,"",IF(AT142&gt;=$E$5,AS142,""))))</f>
        <v/>
      </c>
      <c r="AV142" s="174">
        <v>134</v>
      </c>
      <c r="AW142" s="177" t="str">
        <f>+CPPE!A134</f>
        <v>605 - Denitrifying Bioreactor</v>
      </c>
      <c r="AX142" s="175">
        <f>IF(AW$9="","",IF(AW142=0,0,HLOOKUP(AW$9,CPPE!$A$1:$CY$175,AV142,FALSE)))</f>
        <v>0</v>
      </c>
      <c r="AY142" s="176" t="str">
        <f>IF(AX142="","",IF(AX142=0,"",IF(LandUse!$N135=2,"",IF(AX142&gt;=$E$5,AW142,""))))</f>
        <v/>
      </c>
      <c r="AZ142" s="174">
        <v>134</v>
      </c>
      <c r="BA142" s="177" t="str">
        <f>+CPPE!A134</f>
        <v>605 - Denitrifying Bioreactor</v>
      </c>
      <c r="BB142" s="175">
        <f>IF(BA$9="","",IF(BA142=0,0,HLOOKUP(BA$9,CPPE!$A$1:$CY$175,AZ142,FALSE)))</f>
        <v>0</v>
      </c>
      <c r="BC142" s="176" t="str">
        <f>IF(BB142="","",IF(BB142=0,"",IF(LandUse!$N135=2,"",IF(BB142&gt;=$E$5,BA142,""))))</f>
        <v/>
      </c>
      <c r="BD142" s="174">
        <v>134</v>
      </c>
      <c r="BE142" s="177" t="str">
        <f>+CPPE!A134</f>
        <v>605 - Denitrifying Bioreactor</v>
      </c>
      <c r="BF142" s="175">
        <f>IF(BE$9="","",IF(BE142=0,0,HLOOKUP(BE$9,CPPE!$A$1:$CY$175,BD142,FALSE)))</f>
        <v>3</v>
      </c>
      <c r="BG142" s="176" t="str">
        <f>IF(BF142="","",IF(BF142=0,"",IF(LandUse!$N135=2,"",IF(BF142&gt;=$E$5,BE142,""))))</f>
        <v/>
      </c>
      <c r="BH142" s="174">
        <v>134</v>
      </c>
      <c r="BI142" s="177" t="str">
        <f>+CPPE!A134</f>
        <v>605 - Denitrifying Bioreactor</v>
      </c>
      <c r="BJ142" s="175">
        <f>IF(BI$9="","",IF(BI142=0,0,HLOOKUP(BI$9,CPPE!$A$1:$CY$175,BH142,FALSE)))</f>
        <v>0</v>
      </c>
      <c r="BK142" s="176" t="str">
        <f>IF(BJ142="","",IF(BJ142=0,"",IF(LandUse!$N135=2,"",IF(BJ142&gt;=$E$5,BI142,""))))</f>
        <v/>
      </c>
      <c r="BM142" s="99" t="str">
        <f t="shared" si="30"/>
        <v/>
      </c>
      <c r="BN142" s="99" t="str">
        <f t="shared" si="31"/>
        <v/>
      </c>
      <c r="BO142" s="99" t="str">
        <f t="shared" si="32"/>
        <v/>
      </c>
      <c r="BP142" s="99" t="str">
        <f t="shared" si="33"/>
        <v/>
      </c>
      <c r="BQ142" s="99" t="str">
        <f t="shared" si="34"/>
        <v/>
      </c>
      <c r="BR142" s="99" t="str">
        <f t="shared" si="35"/>
        <v/>
      </c>
      <c r="BS142" s="99" t="str">
        <f t="shared" si="36"/>
        <v/>
      </c>
      <c r="BT142" s="99" t="str">
        <f t="shared" si="37"/>
        <v/>
      </c>
      <c r="BU142" s="99" t="str">
        <f t="shared" si="38"/>
        <v/>
      </c>
      <c r="BV142" s="99" t="str">
        <f t="shared" si="39"/>
        <v/>
      </c>
      <c r="BX142"/>
    </row>
    <row r="143" spans="2:76" x14ac:dyDescent="0.2">
      <c r="B143" s="178"/>
      <c r="C143" s="179"/>
      <c r="D143" s="178"/>
      <c r="E143" s="180"/>
      <c r="F143" s="178"/>
      <c r="G143" s="181"/>
      <c r="H143" s="178"/>
      <c r="I143" s="180"/>
      <c r="J143" s="178"/>
      <c r="K143" s="180"/>
      <c r="L143" s="178"/>
      <c r="M143" s="180"/>
      <c r="N143" s="178"/>
      <c r="O143" s="180"/>
      <c r="P143" s="178"/>
      <c r="Q143" s="180"/>
      <c r="R143" s="178"/>
      <c r="S143" s="180"/>
      <c r="T143" s="178"/>
      <c r="U143" s="180"/>
      <c r="V143" s="151"/>
      <c r="W143" s="173" t="str">
        <f>+CPPE!A135</f>
        <v>606 - Subsurface Drain</v>
      </c>
      <c r="X143" s="174">
        <v>135</v>
      </c>
      <c r="Y143" s="173" t="str">
        <f>+CPPE!A135</f>
        <v>606 - Subsurface Drain</v>
      </c>
      <c r="Z143" s="175">
        <f>IF(Y$9="","",IF(Y143=0,0,HLOOKUP(Y$9,CPPE!$A$1:$CY$175,X143,FALSE)))</f>
        <v>4</v>
      </c>
      <c r="AA143" s="176" t="str">
        <f>IF(Z143="","",IF(Z143=0,"",IF(LandUse!$N136=2,"",IF(Z143&gt;=$E$5,Y143,""))))</f>
        <v/>
      </c>
      <c r="AB143" s="174">
        <v>135</v>
      </c>
      <c r="AC143" s="177" t="str">
        <f>+CPPE!A135</f>
        <v>606 - Subsurface Drain</v>
      </c>
      <c r="AD143" s="175">
        <f>IF(AC$9="","",IF(AC143=0,0,HLOOKUP(AC$9,CPPE!$A$1:$CY$175,AB143,FALSE)))</f>
        <v>-1</v>
      </c>
      <c r="AE143" s="176" t="str">
        <f>IF(AD143="","",IF(AD143=0,"",IF(LandUse!$N136=2,"",IF(AD143&gt;=$E$5,AC143,""))))</f>
        <v/>
      </c>
      <c r="AF143" s="174">
        <v>135</v>
      </c>
      <c r="AG143" s="177" t="str">
        <f>+CPPE!A135</f>
        <v>606 - Subsurface Drain</v>
      </c>
      <c r="AH143" s="175">
        <f>IF(AG$9="","",IF(AG143=0,0,HLOOKUP(AG$9,CPPE!$A$1:$CY$175,AF143,FALSE)))</f>
        <v>-2</v>
      </c>
      <c r="AI143" s="176" t="str">
        <f>IF(AH143="","",IF(AH143=0,"",IF(LandUse!$N136=2,"",IF(AH143&gt;=$E$5,AG143,""))))</f>
        <v/>
      </c>
      <c r="AJ143" s="174">
        <v>135</v>
      </c>
      <c r="AK143" s="177" t="str">
        <f>+CPPE!A135</f>
        <v>606 - Subsurface Drain</v>
      </c>
      <c r="AL143" s="175">
        <f>IF(AK$9="","",IF(AK143=0,0,HLOOKUP(AK$9,CPPE!$A$1:$CY$175,AJ143,FALSE)))</f>
        <v>2</v>
      </c>
      <c r="AM143" s="176" t="str">
        <f>IF(AL143="","",IF(AL143=0,"",IF(LandUse!$N136=2,"",IF(AL143&gt;=$E$5,AK143,""))))</f>
        <v/>
      </c>
      <c r="AN143" s="174">
        <v>135</v>
      </c>
      <c r="AO143" s="177" t="str">
        <f>+CPPE!A135</f>
        <v>606 - Subsurface Drain</v>
      </c>
      <c r="AP143" s="175">
        <f>IF(AO$9="","",IF(AO143=0,0,HLOOKUP(AO$9,CPPE!$A$1:$CY$175,AN143,FALSE)))</f>
        <v>-2</v>
      </c>
      <c r="AQ143" s="176" t="str">
        <f>IF(AP143="","",IF(AP143=0,"",IF(LandUse!$N136=2,"",IF(AP143&gt;=$E$5,AO143,""))))</f>
        <v/>
      </c>
      <c r="AR143" s="174">
        <v>135</v>
      </c>
      <c r="AS143" s="177" t="str">
        <f>+CPPE!A135</f>
        <v>606 - Subsurface Drain</v>
      </c>
      <c r="AT143" s="175">
        <f>IF(AS$9="","",IF(AS143=0,0,HLOOKUP(AS$9,CPPE!$A$1:$CY$175,AR143,FALSE)))</f>
        <v>0</v>
      </c>
      <c r="AU143" s="176" t="str">
        <f>IF(AT143="","",IF(AT143=0,"",IF(LandUse!$N136=2,"",IF(AT143&gt;=$E$5,AS143,""))))</f>
        <v/>
      </c>
      <c r="AV143" s="174">
        <v>135</v>
      </c>
      <c r="AW143" s="177" t="str">
        <f>+CPPE!A135</f>
        <v>606 - Subsurface Drain</v>
      </c>
      <c r="AX143" s="175">
        <f>IF(AW$9="","",IF(AW143=0,0,HLOOKUP(AW$9,CPPE!$A$1:$CY$175,AV143,FALSE)))</f>
        <v>0</v>
      </c>
      <c r="AY143" s="176" t="str">
        <f>IF(AX143="","",IF(AX143=0,"",IF(LandUse!$N136=2,"",IF(AX143&gt;=$E$5,AW143,""))))</f>
        <v/>
      </c>
      <c r="AZ143" s="174">
        <v>135</v>
      </c>
      <c r="BA143" s="177" t="str">
        <f>+CPPE!A135</f>
        <v>606 - Subsurface Drain</v>
      </c>
      <c r="BB143" s="175">
        <f>IF(BA$9="","",IF(BA143=0,0,HLOOKUP(BA$9,CPPE!$A$1:$CY$175,AZ143,FALSE)))</f>
        <v>0</v>
      </c>
      <c r="BC143" s="176" t="str">
        <f>IF(BB143="","",IF(BB143=0,"",IF(LandUse!$N136=2,"",IF(BB143&gt;=$E$5,BA143,""))))</f>
        <v/>
      </c>
      <c r="BD143" s="174">
        <v>135</v>
      </c>
      <c r="BE143" s="177" t="str">
        <f>+CPPE!A135</f>
        <v>606 - Subsurface Drain</v>
      </c>
      <c r="BF143" s="175">
        <f>IF(BE$9="","",IF(BE143=0,0,HLOOKUP(BE$9,CPPE!$A$1:$CY$175,BD143,FALSE)))</f>
        <v>-2</v>
      </c>
      <c r="BG143" s="176" t="str">
        <f>IF(BF143="","",IF(BF143=0,"",IF(LandUse!$N136=2,"",IF(BF143&gt;=$E$5,BE143,""))))</f>
        <v/>
      </c>
      <c r="BH143" s="174">
        <v>135</v>
      </c>
      <c r="BI143" s="177" t="str">
        <f>+CPPE!A135</f>
        <v>606 - Subsurface Drain</v>
      </c>
      <c r="BJ143" s="175">
        <f>IF(BI$9="","",IF(BI143=0,0,HLOOKUP(BI$9,CPPE!$A$1:$CY$175,BH143,FALSE)))</f>
        <v>2</v>
      </c>
      <c r="BK143" s="176" t="str">
        <f>IF(BJ143="","",IF(BJ143=0,"",IF(LandUse!$N136=2,"",IF(BJ143&gt;=$E$5,BI143,""))))</f>
        <v/>
      </c>
      <c r="BM143" s="99" t="str">
        <f t="shared" si="30"/>
        <v/>
      </c>
      <c r="BN143" s="99" t="str">
        <f t="shared" si="31"/>
        <v/>
      </c>
      <c r="BO143" s="99" t="str">
        <f t="shared" si="32"/>
        <v/>
      </c>
      <c r="BP143" s="99" t="str">
        <f t="shared" si="33"/>
        <v/>
      </c>
      <c r="BQ143" s="99" t="str">
        <f t="shared" si="34"/>
        <v/>
      </c>
      <c r="BR143" s="99" t="str">
        <f t="shared" si="35"/>
        <v/>
      </c>
      <c r="BS143" s="99" t="str">
        <f t="shared" si="36"/>
        <v/>
      </c>
      <c r="BT143" s="99" t="str">
        <f t="shared" si="37"/>
        <v/>
      </c>
      <c r="BU143" s="99" t="str">
        <f t="shared" si="38"/>
        <v/>
      </c>
      <c r="BV143" s="99" t="str">
        <f t="shared" si="39"/>
        <v/>
      </c>
      <c r="BX143"/>
    </row>
    <row r="144" spans="2:76" x14ac:dyDescent="0.2">
      <c r="B144" s="178"/>
      <c r="C144" s="179"/>
      <c r="D144" s="178"/>
      <c r="E144" s="180"/>
      <c r="F144" s="178"/>
      <c r="G144" s="181"/>
      <c r="H144" s="178"/>
      <c r="I144" s="180"/>
      <c r="J144" s="178"/>
      <c r="K144" s="180"/>
      <c r="L144" s="178"/>
      <c r="M144" s="180"/>
      <c r="N144" s="178"/>
      <c r="O144" s="180"/>
      <c r="P144" s="178"/>
      <c r="Q144" s="180"/>
      <c r="R144" s="178"/>
      <c r="S144" s="180"/>
      <c r="T144" s="178"/>
      <c r="U144" s="180"/>
      <c r="V144" s="151"/>
      <c r="W144" s="173" t="str">
        <f>+CPPE!A136</f>
        <v>607 - Surface Drainage, Field Ditch</v>
      </c>
      <c r="X144" s="174">
        <v>136</v>
      </c>
      <c r="Y144" s="173" t="str">
        <f>+CPPE!A136</f>
        <v>607 - Surface Drainage, Field Ditch</v>
      </c>
      <c r="Z144" s="175">
        <f>IF(Y$9="","",IF(Y144=0,0,HLOOKUP(Y$9,CPPE!$A$1:$CY$175,X144,FALSE)))</f>
        <v>1</v>
      </c>
      <c r="AA144" s="176" t="str">
        <f>IF(Z144="","",IF(Z144=0,"",IF(LandUse!$N137=2,"",IF(Z144&gt;=$E$5,Y144,""))))</f>
        <v/>
      </c>
      <c r="AB144" s="174">
        <v>136</v>
      </c>
      <c r="AC144" s="177" t="str">
        <f>+CPPE!A136</f>
        <v>607 - Surface Drainage, Field Ditch</v>
      </c>
      <c r="AD144" s="175">
        <f>IF(AC$9="","",IF(AC144=0,0,HLOOKUP(AC$9,CPPE!$A$1:$CY$175,AB144,FALSE)))</f>
        <v>-1</v>
      </c>
      <c r="AE144" s="176" t="str">
        <f>IF(AD144="","",IF(AD144=0,"",IF(LandUse!$N137=2,"",IF(AD144&gt;=$E$5,AC144,""))))</f>
        <v/>
      </c>
      <c r="AF144" s="174">
        <v>136</v>
      </c>
      <c r="AG144" s="177" t="str">
        <f>+CPPE!A136</f>
        <v>607 - Surface Drainage, Field Ditch</v>
      </c>
      <c r="AH144" s="175">
        <f>IF(AG$9="","",IF(AG144=0,0,HLOOKUP(AG$9,CPPE!$A$1:$CY$175,AF144,FALSE)))</f>
        <v>-1</v>
      </c>
      <c r="AI144" s="176" t="str">
        <f>IF(AH144="","",IF(AH144=0,"",IF(LandUse!$N137=2,"",IF(AH144&gt;=$E$5,AG144,""))))</f>
        <v/>
      </c>
      <c r="AJ144" s="174">
        <v>136</v>
      </c>
      <c r="AK144" s="177" t="str">
        <f>+CPPE!A136</f>
        <v>607 - Surface Drainage, Field Ditch</v>
      </c>
      <c r="AL144" s="175">
        <f>IF(AK$9="","",IF(AK144=0,0,HLOOKUP(AK$9,CPPE!$A$1:$CY$175,AJ144,FALSE)))</f>
        <v>1</v>
      </c>
      <c r="AM144" s="176" t="str">
        <f>IF(AL144="","",IF(AL144=0,"",IF(LandUse!$N137=2,"",IF(AL144&gt;=$E$5,AK144,""))))</f>
        <v/>
      </c>
      <c r="AN144" s="174">
        <v>136</v>
      </c>
      <c r="AO144" s="177" t="str">
        <f>+CPPE!A136</f>
        <v>607 - Surface Drainage, Field Ditch</v>
      </c>
      <c r="AP144" s="175">
        <f>IF(AO$9="","",IF(AO144=0,0,HLOOKUP(AO$9,CPPE!$A$1:$CY$175,AN144,FALSE)))</f>
        <v>-2</v>
      </c>
      <c r="AQ144" s="176" t="str">
        <f>IF(AP144="","",IF(AP144=0,"",IF(LandUse!$N137=2,"",IF(AP144&gt;=$E$5,AO144,""))))</f>
        <v/>
      </c>
      <c r="AR144" s="174">
        <v>136</v>
      </c>
      <c r="AS144" s="177" t="str">
        <f>+CPPE!A136</f>
        <v>607 - Surface Drainage, Field Ditch</v>
      </c>
      <c r="AT144" s="175">
        <f>IF(AS$9="","",IF(AS144=0,0,HLOOKUP(AS$9,CPPE!$A$1:$CY$175,AR144,FALSE)))</f>
        <v>0</v>
      </c>
      <c r="AU144" s="176" t="str">
        <f>IF(AT144="","",IF(AT144=0,"",IF(LandUse!$N137=2,"",IF(AT144&gt;=$E$5,AS144,""))))</f>
        <v/>
      </c>
      <c r="AV144" s="174">
        <v>136</v>
      </c>
      <c r="AW144" s="177" t="str">
        <f>+CPPE!A136</f>
        <v>607 - Surface Drainage, Field Ditch</v>
      </c>
      <c r="AX144" s="175">
        <f>IF(AW$9="","",IF(AW144=0,0,HLOOKUP(AW$9,CPPE!$A$1:$CY$175,AV144,FALSE)))</f>
        <v>0</v>
      </c>
      <c r="AY144" s="176" t="str">
        <f>IF(AX144="","",IF(AX144=0,"",IF(LandUse!$N137=2,"",IF(AX144&gt;=$E$5,AW144,""))))</f>
        <v/>
      </c>
      <c r="AZ144" s="174">
        <v>136</v>
      </c>
      <c r="BA144" s="177" t="str">
        <f>+CPPE!A136</f>
        <v>607 - Surface Drainage, Field Ditch</v>
      </c>
      <c r="BB144" s="175">
        <f>IF(BA$9="","",IF(BA144=0,0,HLOOKUP(BA$9,CPPE!$A$1:$CY$175,AZ144,FALSE)))</f>
        <v>0</v>
      </c>
      <c r="BC144" s="176" t="str">
        <f>IF(BB144="","",IF(BB144=0,"",IF(LandUse!$N137=2,"",IF(BB144&gt;=$E$5,BA144,""))))</f>
        <v/>
      </c>
      <c r="BD144" s="174">
        <v>136</v>
      </c>
      <c r="BE144" s="177" t="str">
        <f>+CPPE!A136</f>
        <v>607 - Surface Drainage, Field Ditch</v>
      </c>
      <c r="BF144" s="175">
        <f>IF(BE$9="","",IF(BE144=0,0,HLOOKUP(BE$9,CPPE!$A$1:$CY$175,BD144,FALSE)))</f>
        <v>-2</v>
      </c>
      <c r="BG144" s="176" t="str">
        <f>IF(BF144="","",IF(BF144=0,"",IF(LandUse!$N137=2,"",IF(BF144&gt;=$E$5,BE144,""))))</f>
        <v/>
      </c>
      <c r="BH144" s="174">
        <v>136</v>
      </c>
      <c r="BI144" s="177" t="str">
        <f>+CPPE!A136</f>
        <v>607 - Surface Drainage, Field Ditch</v>
      </c>
      <c r="BJ144" s="175">
        <f>IF(BI$9="","",IF(BI144=0,0,HLOOKUP(BI$9,CPPE!$A$1:$CY$175,BH144,FALSE)))</f>
        <v>2</v>
      </c>
      <c r="BK144" s="176" t="str">
        <f>IF(BJ144="","",IF(BJ144=0,"",IF(LandUse!$N137=2,"",IF(BJ144&gt;=$E$5,BI144,""))))</f>
        <v/>
      </c>
      <c r="BM144" s="99" t="str">
        <f t="shared" si="30"/>
        <v/>
      </c>
      <c r="BN144" s="99" t="str">
        <f t="shared" si="31"/>
        <v/>
      </c>
      <c r="BO144" s="99" t="str">
        <f t="shared" si="32"/>
        <v/>
      </c>
      <c r="BP144" s="99" t="str">
        <f t="shared" si="33"/>
        <v/>
      </c>
      <c r="BQ144" s="99" t="str">
        <f t="shared" si="34"/>
        <v/>
      </c>
      <c r="BR144" s="99" t="str">
        <f t="shared" si="35"/>
        <v/>
      </c>
      <c r="BS144" s="99" t="str">
        <f t="shared" si="36"/>
        <v/>
      </c>
      <c r="BT144" s="99" t="str">
        <f t="shared" si="37"/>
        <v/>
      </c>
      <c r="BU144" s="99" t="str">
        <f t="shared" si="38"/>
        <v/>
      </c>
      <c r="BV144" s="99" t="str">
        <f t="shared" si="39"/>
        <v/>
      </c>
      <c r="BX144"/>
    </row>
    <row r="145" spans="2:76" x14ac:dyDescent="0.2">
      <c r="B145" s="178"/>
      <c r="C145" s="179"/>
      <c r="D145" s="178"/>
      <c r="E145" s="180"/>
      <c r="F145" s="178"/>
      <c r="G145" s="181"/>
      <c r="H145" s="178"/>
      <c r="I145" s="180"/>
      <c r="J145" s="178"/>
      <c r="K145" s="180"/>
      <c r="L145" s="178"/>
      <c r="M145" s="180"/>
      <c r="N145" s="178"/>
      <c r="O145" s="180"/>
      <c r="P145" s="178"/>
      <c r="Q145" s="180"/>
      <c r="R145" s="178"/>
      <c r="S145" s="180"/>
      <c r="T145" s="178"/>
      <c r="U145" s="180"/>
      <c r="V145" s="151"/>
      <c r="W145" s="173" t="str">
        <f>+CPPE!A137</f>
        <v>608 - Surface Drainage, Main or Lateral</v>
      </c>
      <c r="X145" s="174">
        <v>137</v>
      </c>
      <c r="Y145" s="173" t="str">
        <f>+CPPE!A137</f>
        <v>608 - Surface Drainage, Main or Lateral</v>
      </c>
      <c r="Z145" s="175">
        <f>IF(Y$9="","",IF(Y145=0,0,HLOOKUP(Y$9,CPPE!$A$1:$CY$175,X145,FALSE)))</f>
        <v>0</v>
      </c>
      <c r="AA145" s="176" t="str">
        <f>IF(Z145="","",IF(Z145=0,"",IF(LandUse!$N138=2,"",IF(Z145&gt;=$E$5,Y145,""))))</f>
        <v/>
      </c>
      <c r="AB145" s="174">
        <v>137</v>
      </c>
      <c r="AC145" s="177" t="str">
        <f>+CPPE!A137</f>
        <v>608 - Surface Drainage, Main or Lateral</v>
      </c>
      <c r="AD145" s="175">
        <f>IF(AC$9="","",IF(AC145=0,0,HLOOKUP(AC$9,CPPE!$A$1:$CY$175,AB145,FALSE)))</f>
        <v>-1</v>
      </c>
      <c r="AE145" s="176" t="str">
        <f>IF(AD145="","",IF(AD145=0,"",IF(LandUse!$N138=2,"",IF(AD145&gt;=$E$5,AC145,""))))</f>
        <v/>
      </c>
      <c r="AF145" s="174">
        <v>137</v>
      </c>
      <c r="AG145" s="177" t="str">
        <f>+CPPE!A137</f>
        <v>608 - Surface Drainage, Main or Lateral</v>
      </c>
      <c r="AH145" s="175">
        <f>IF(AG$9="","",IF(AG145=0,0,HLOOKUP(AG$9,CPPE!$A$1:$CY$175,AF145,FALSE)))</f>
        <v>0</v>
      </c>
      <c r="AI145" s="176" t="str">
        <f>IF(AH145="","",IF(AH145=0,"",IF(LandUse!$N138=2,"",IF(AH145&gt;=$E$5,AG145,""))))</f>
        <v/>
      </c>
      <c r="AJ145" s="174">
        <v>137</v>
      </c>
      <c r="AK145" s="177" t="str">
        <f>+CPPE!A137</f>
        <v>608 - Surface Drainage, Main or Lateral</v>
      </c>
      <c r="AL145" s="175">
        <f>IF(AK$9="","",IF(AK145=0,0,HLOOKUP(AK$9,CPPE!$A$1:$CY$175,AJ145,FALSE)))</f>
        <v>0</v>
      </c>
      <c r="AM145" s="176" t="str">
        <f>IF(AL145="","",IF(AL145=0,"",IF(LandUse!$N138=2,"",IF(AL145&gt;=$E$5,AK145,""))))</f>
        <v/>
      </c>
      <c r="AN145" s="174">
        <v>137</v>
      </c>
      <c r="AO145" s="177" t="str">
        <f>+CPPE!A137</f>
        <v>608 - Surface Drainage, Main or Lateral</v>
      </c>
      <c r="AP145" s="175">
        <f>IF(AO$9="","",IF(AO145=0,0,HLOOKUP(AO$9,CPPE!$A$1:$CY$175,AN145,FALSE)))</f>
        <v>0</v>
      </c>
      <c r="AQ145" s="176" t="str">
        <f>IF(AP145="","",IF(AP145=0,"",IF(LandUse!$N138=2,"",IF(AP145&gt;=$E$5,AO145,""))))</f>
        <v/>
      </c>
      <c r="AR145" s="174">
        <v>137</v>
      </c>
      <c r="AS145" s="177" t="str">
        <f>+CPPE!A137</f>
        <v>608 - Surface Drainage, Main or Lateral</v>
      </c>
      <c r="AT145" s="175">
        <f>IF(AS$9="","",IF(AS145=0,0,HLOOKUP(AS$9,CPPE!$A$1:$CY$175,AR145,FALSE)))</f>
        <v>0</v>
      </c>
      <c r="AU145" s="176" t="str">
        <f>IF(AT145="","",IF(AT145=0,"",IF(LandUse!$N138=2,"",IF(AT145&gt;=$E$5,AS145,""))))</f>
        <v/>
      </c>
      <c r="AV145" s="174">
        <v>137</v>
      </c>
      <c r="AW145" s="177" t="str">
        <f>+CPPE!A137</f>
        <v>608 - Surface Drainage, Main or Lateral</v>
      </c>
      <c r="AX145" s="175">
        <f>IF(AW$9="","",IF(AW145=0,0,HLOOKUP(AW$9,CPPE!$A$1:$CY$175,AV145,FALSE)))</f>
        <v>0</v>
      </c>
      <c r="AY145" s="176" t="str">
        <f>IF(AX145="","",IF(AX145=0,"",IF(LandUse!$N138=2,"",IF(AX145&gt;=$E$5,AW145,""))))</f>
        <v/>
      </c>
      <c r="AZ145" s="174">
        <v>137</v>
      </c>
      <c r="BA145" s="177" t="str">
        <f>+CPPE!A137</f>
        <v>608 - Surface Drainage, Main or Lateral</v>
      </c>
      <c r="BB145" s="175">
        <f>IF(BA$9="","",IF(BA145=0,0,HLOOKUP(BA$9,CPPE!$A$1:$CY$175,AZ145,FALSE)))</f>
        <v>0</v>
      </c>
      <c r="BC145" s="176" t="str">
        <f>IF(BB145="","",IF(BB145=0,"",IF(LandUse!$N138=2,"",IF(BB145&gt;=$E$5,BA145,""))))</f>
        <v/>
      </c>
      <c r="BD145" s="174">
        <v>137</v>
      </c>
      <c r="BE145" s="177" t="str">
        <f>+CPPE!A137</f>
        <v>608 - Surface Drainage, Main or Lateral</v>
      </c>
      <c r="BF145" s="175">
        <f>IF(BE$9="","",IF(BE145=0,0,HLOOKUP(BE$9,CPPE!$A$1:$CY$175,BD145,FALSE)))</f>
        <v>-2</v>
      </c>
      <c r="BG145" s="176" t="str">
        <f>IF(BF145="","",IF(BF145=0,"",IF(LandUse!$N138=2,"",IF(BF145&gt;=$E$5,BE145,""))))</f>
        <v/>
      </c>
      <c r="BH145" s="174">
        <v>137</v>
      </c>
      <c r="BI145" s="177" t="str">
        <f>+CPPE!A137</f>
        <v>608 - Surface Drainage, Main or Lateral</v>
      </c>
      <c r="BJ145" s="175">
        <f>IF(BI$9="","",IF(BI145=0,0,HLOOKUP(BI$9,CPPE!$A$1:$CY$175,BH145,FALSE)))</f>
        <v>2</v>
      </c>
      <c r="BK145" s="176" t="str">
        <f>IF(BJ145="","",IF(BJ145=0,"",IF(LandUse!$N138=2,"",IF(BJ145&gt;=$E$5,BI145,""))))</f>
        <v/>
      </c>
      <c r="BM145" s="99" t="str">
        <f t="shared" si="30"/>
        <v/>
      </c>
      <c r="BN145" s="99" t="str">
        <f t="shared" si="31"/>
        <v/>
      </c>
      <c r="BO145" s="99" t="str">
        <f t="shared" si="32"/>
        <v/>
      </c>
      <c r="BP145" s="99" t="str">
        <f t="shared" si="33"/>
        <v/>
      </c>
      <c r="BQ145" s="99" t="str">
        <f t="shared" si="34"/>
        <v/>
      </c>
      <c r="BR145" s="99" t="str">
        <f t="shared" si="35"/>
        <v/>
      </c>
      <c r="BS145" s="99" t="str">
        <f t="shared" si="36"/>
        <v/>
      </c>
      <c r="BT145" s="99" t="str">
        <f t="shared" si="37"/>
        <v/>
      </c>
      <c r="BU145" s="99" t="str">
        <f t="shared" si="38"/>
        <v/>
      </c>
      <c r="BV145" s="99" t="str">
        <f t="shared" si="39"/>
        <v/>
      </c>
      <c r="BX145"/>
    </row>
    <row r="146" spans="2:76" x14ac:dyDescent="0.2">
      <c r="B146" s="178"/>
      <c r="C146" s="179"/>
      <c r="D146" s="178"/>
      <c r="E146" s="180"/>
      <c r="F146" s="178"/>
      <c r="G146" s="181"/>
      <c r="H146" s="178"/>
      <c r="I146" s="180"/>
      <c r="J146" s="178"/>
      <c r="K146" s="180"/>
      <c r="L146" s="178"/>
      <c r="M146" s="180"/>
      <c r="N146" s="178"/>
      <c r="O146" s="180"/>
      <c r="P146" s="178"/>
      <c r="Q146" s="180"/>
      <c r="R146" s="178"/>
      <c r="S146" s="180"/>
      <c r="T146" s="178"/>
      <c r="U146" s="180"/>
      <c r="V146" s="151"/>
      <c r="W146" s="173" t="str">
        <f>+CPPE!A138</f>
        <v>609 - Surface Roughening</v>
      </c>
      <c r="X146" s="174">
        <v>138</v>
      </c>
      <c r="Y146" s="173" t="str">
        <f>+CPPE!A138</f>
        <v>609 - Surface Roughening</v>
      </c>
      <c r="Z146" s="175">
        <f>IF(Y$9="","",IF(Y146=0,0,HLOOKUP(Y$9,CPPE!$A$1:$CY$175,X146,FALSE)))</f>
        <v>0</v>
      </c>
      <c r="AA146" s="176" t="str">
        <f>IF(Z146="","",IF(Z146=0,"",IF(LandUse!$N139=2,"",IF(Z146&gt;=$E$5,Y146,""))))</f>
        <v/>
      </c>
      <c r="AB146" s="174">
        <v>138</v>
      </c>
      <c r="AC146" s="177" t="str">
        <f>+CPPE!A138</f>
        <v>609 - Surface Roughening</v>
      </c>
      <c r="AD146" s="175">
        <f>IF(AC$9="","",IF(AC146=0,0,HLOOKUP(AC$9,CPPE!$A$1:$CY$175,AB146,FALSE)))</f>
        <v>4</v>
      </c>
      <c r="AE146" s="176" t="str">
        <f>IF(AD146="","",IF(AD146=0,"",IF(LandUse!$N139=2,"",IF(AD146&gt;=$E$5,AC146,""))))</f>
        <v/>
      </c>
      <c r="AF146" s="174">
        <v>138</v>
      </c>
      <c r="AG146" s="177" t="str">
        <f>+CPPE!A138</f>
        <v>609 - Surface Roughening</v>
      </c>
      <c r="AH146" s="175">
        <f>IF(AG$9="","",IF(AG146=0,0,HLOOKUP(AG$9,CPPE!$A$1:$CY$175,AF146,FALSE)))</f>
        <v>-1</v>
      </c>
      <c r="AI146" s="176" t="str">
        <f>IF(AH146="","",IF(AH146=0,"",IF(LandUse!$N139=2,"",IF(AH146&gt;=$E$5,AG146,""))))</f>
        <v/>
      </c>
      <c r="AJ146" s="174">
        <v>138</v>
      </c>
      <c r="AK146" s="177" t="str">
        <f>+CPPE!A138</f>
        <v>609 - Surface Roughening</v>
      </c>
      <c r="AL146" s="175">
        <f>IF(AK$9="","",IF(AK146=0,0,HLOOKUP(AK$9,CPPE!$A$1:$CY$175,AJ146,FALSE)))</f>
        <v>0</v>
      </c>
      <c r="AM146" s="176" t="str">
        <f>IF(AL146="","",IF(AL146=0,"",IF(LandUse!$N139=2,"",IF(AL146&gt;=$E$5,AK146,""))))</f>
        <v/>
      </c>
      <c r="AN146" s="174">
        <v>138</v>
      </c>
      <c r="AO146" s="177" t="str">
        <f>+CPPE!A138</f>
        <v>609 - Surface Roughening</v>
      </c>
      <c r="AP146" s="175">
        <f>IF(AO$9="","",IF(AO146=0,0,HLOOKUP(AO$9,CPPE!$A$1:$CY$175,AN146,FALSE)))</f>
        <v>0</v>
      </c>
      <c r="AQ146" s="176" t="str">
        <f>IF(AP146="","",IF(AP146=0,"",IF(LandUse!$N139=2,"",IF(AP146&gt;=$E$5,AO146,""))))</f>
        <v/>
      </c>
      <c r="AR146" s="174">
        <v>138</v>
      </c>
      <c r="AS146" s="177" t="str">
        <f>+CPPE!A138</f>
        <v>609 - Surface Roughening</v>
      </c>
      <c r="AT146" s="175">
        <f>IF(AS$9="","",IF(AS146=0,0,HLOOKUP(AS$9,CPPE!$A$1:$CY$175,AR146,FALSE)))</f>
        <v>0</v>
      </c>
      <c r="AU146" s="176" t="str">
        <f>IF(AT146="","",IF(AT146=0,"",IF(LandUse!$N139=2,"",IF(AT146&gt;=$E$5,AS146,""))))</f>
        <v/>
      </c>
      <c r="AV146" s="174">
        <v>138</v>
      </c>
      <c r="AW146" s="177" t="str">
        <f>+CPPE!A138</f>
        <v>609 - Surface Roughening</v>
      </c>
      <c r="AX146" s="175">
        <f>IF(AW$9="","",IF(AW146=0,0,HLOOKUP(AW$9,CPPE!$A$1:$CY$175,AV146,FALSE)))</f>
        <v>0</v>
      </c>
      <c r="AY146" s="176" t="str">
        <f>IF(AX146="","",IF(AX146=0,"",IF(LandUse!$N139=2,"",IF(AX146&gt;=$E$5,AW146,""))))</f>
        <v/>
      </c>
      <c r="AZ146" s="174">
        <v>138</v>
      </c>
      <c r="BA146" s="177" t="str">
        <f>+CPPE!A138</f>
        <v>609 - Surface Roughening</v>
      </c>
      <c r="BB146" s="175">
        <f>IF(BA$9="","",IF(BA146=0,0,HLOOKUP(BA$9,CPPE!$A$1:$CY$175,AZ146,FALSE)))</f>
        <v>0</v>
      </c>
      <c r="BC146" s="176" t="str">
        <f>IF(BB146="","",IF(BB146=0,"",IF(LandUse!$N139=2,"",IF(BB146&gt;=$E$5,BA146,""))))</f>
        <v/>
      </c>
      <c r="BD146" s="174">
        <v>138</v>
      </c>
      <c r="BE146" s="177" t="str">
        <f>+CPPE!A138</f>
        <v>609 - Surface Roughening</v>
      </c>
      <c r="BF146" s="175">
        <f>IF(BE$9="","",IF(BE146=0,0,HLOOKUP(BE$9,CPPE!$A$1:$CY$175,BD146,FALSE)))</f>
        <v>0</v>
      </c>
      <c r="BG146" s="176" t="str">
        <f>IF(BF146="","",IF(BF146=0,"",IF(LandUse!$N139=2,"",IF(BF146&gt;=$E$5,BE146,""))))</f>
        <v/>
      </c>
      <c r="BH146" s="174">
        <v>138</v>
      </c>
      <c r="BI146" s="177" t="str">
        <f>+CPPE!A138</f>
        <v>609 - Surface Roughening</v>
      </c>
      <c r="BJ146" s="175">
        <f>IF(BI$9="","",IF(BI146=0,0,HLOOKUP(BI$9,CPPE!$A$1:$CY$175,BH146,FALSE)))</f>
        <v>0</v>
      </c>
      <c r="BK146" s="176" t="str">
        <f>IF(BJ146="","",IF(BJ146=0,"",IF(LandUse!$N139=2,"",IF(BJ146&gt;=$E$5,BI146,""))))</f>
        <v/>
      </c>
      <c r="BM146" s="99" t="str">
        <f t="shared" si="30"/>
        <v/>
      </c>
      <c r="BN146" s="99" t="str">
        <f t="shared" si="31"/>
        <v/>
      </c>
      <c r="BO146" s="99" t="str">
        <f t="shared" si="32"/>
        <v/>
      </c>
      <c r="BP146" s="99" t="str">
        <f t="shared" si="33"/>
        <v/>
      </c>
      <c r="BQ146" s="99" t="str">
        <f t="shared" si="34"/>
        <v/>
      </c>
      <c r="BR146" s="99" t="str">
        <f t="shared" si="35"/>
        <v/>
      </c>
      <c r="BS146" s="99" t="str">
        <f t="shared" si="36"/>
        <v/>
      </c>
      <c r="BT146" s="99" t="str">
        <f t="shared" si="37"/>
        <v/>
      </c>
      <c r="BU146" s="99" t="str">
        <f t="shared" si="38"/>
        <v/>
      </c>
      <c r="BV146" s="99" t="str">
        <f t="shared" si="39"/>
        <v/>
      </c>
      <c r="BX146"/>
    </row>
    <row r="147" spans="2:76" x14ac:dyDescent="0.2">
      <c r="B147" s="178"/>
      <c r="C147" s="179"/>
      <c r="D147" s="178"/>
      <c r="E147" s="180"/>
      <c r="F147" s="178"/>
      <c r="G147" s="181"/>
      <c r="H147" s="178"/>
      <c r="I147" s="180"/>
      <c r="J147" s="178"/>
      <c r="K147" s="180"/>
      <c r="L147" s="178"/>
      <c r="M147" s="180"/>
      <c r="N147" s="178"/>
      <c r="O147" s="180"/>
      <c r="P147" s="178"/>
      <c r="Q147" s="180"/>
      <c r="R147" s="178"/>
      <c r="S147" s="180"/>
      <c r="T147" s="178"/>
      <c r="U147" s="180"/>
      <c r="V147" s="151"/>
      <c r="W147" s="173" t="str">
        <f>+CPPE!A139</f>
        <v>610 - Salinity and Sodic Soil Management</v>
      </c>
      <c r="X147" s="174">
        <v>139</v>
      </c>
      <c r="Y147" s="173" t="str">
        <f>+CPPE!A139</f>
        <v>610 - Salinity and Sodic Soil Management</v>
      </c>
      <c r="Z147" s="175">
        <f>IF(Y$9="","",IF(Y147=0,0,HLOOKUP(Y$9,CPPE!$A$1:$CY$175,X147,FALSE)))</f>
        <v>0</v>
      </c>
      <c r="AA147" s="176" t="str">
        <f>IF(Z147="","",IF(Z147=0,"",IF(LandUse!$N140=2,"",IF(Z147&gt;=$E$5,Y147,""))))</f>
        <v/>
      </c>
      <c r="AB147" s="174">
        <v>139</v>
      </c>
      <c r="AC147" s="177" t="str">
        <f>+CPPE!A139</f>
        <v>610 - Salinity and Sodic Soil Management</v>
      </c>
      <c r="AD147" s="175">
        <f>IF(AC$9="","",IF(AC147=0,0,HLOOKUP(AC$9,CPPE!$A$1:$CY$175,AB147,FALSE)))</f>
        <v>1</v>
      </c>
      <c r="AE147" s="176" t="str">
        <f>IF(AD147="","",IF(AD147=0,"",IF(LandUse!$N140=2,"",IF(AD147&gt;=$E$5,AC147,""))))</f>
        <v/>
      </c>
      <c r="AF147" s="174">
        <v>139</v>
      </c>
      <c r="AG147" s="177" t="str">
        <f>+CPPE!A139</f>
        <v>610 - Salinity and Sodic Soil Management</v>
      </c>
      <c r="AH147" s="175">
        <f>IF(AG$9="","",IF(AG147=0,0,HLOOKUP(AG$9,CPPE!$A$1:$CY$175,AF147,FALSE)))</f>
        <v>0</v>
      </c>
      <c r="AI147" s="176" t="str">
        <f>IF(AH147="","",IF(AH147=0,"",IF(LandUse!$N140=2,"",IF(AH147&gt;=$E$5,AG147,""))))</f>
        <v/>
      </c>
      <c r="AJ147" s="174">
        <v>139</v>
      </c>
      <c r="AK147" s="177" t="str">
        <f>+CPPE!A139</f>
        <v>610 - Salinity and Sodic Soil Management</v>
      </c>
      <c r="AL147" s="175">
        <f>IF(AK$9="","",IF(AK147=0,0,HLOOKUP(AK$9,CPPE!$A$1:$CY$175,AJ147,FALSE)))</f>
        <v>0</v>
      </c>
      <c r="AM147" s="176" t="str">
        <f>IF(AL147="","",IF(AL147=0,"",IF(LandUse!$N140=2,"",IF(AL147&gt;=$E$5,AK147,""))))</f>
        <v/>
      </c>
      <c r="AN147" s="174">
        <v>139</v>
      </c>
      <c r="AO147" s="177" t="str">
        <f>+CPPE!A139</f>
        <v>610 - Salinity and Sodic Soil Management</v>
      </c>
      <c r="AP147" s="175">
        <f>IF(AO$9="","",IF(AO147=0,0,HLOOKUP(AO$9,CPPE!$A$1:$CY$175,AN147,FALSE)))</f>
        <v>0</v>
      </c>
      <c r="AQ147" s="176" t="str">
        <f>IF(AP147="","",IF(AP147=0,"",IF(LandUse!$N140=2,"",IF(AP147&gt;=$E$5,AO147,""))))</f>
        <v/>
      </c>
      <c r="AR147" s="174">
        <v>139</v>
      </c>
      <c r="AS147" s="177" t="str">
        <f>+CPPE!A139</f>
        <v>610 - Salinity and Sodic Soil Management</v>
      </c>
      <c r="AT147" s="175">
        <f>IF(AS$9="","",IF(AS147=0,0,HLOOKUP(AS$9,CPPE!$A$1:$CY$175,AR147,FALSE)))</f>
        <v>0</v>
      </c>
      <c r="AU147" s="176" t="str">
        <f>IF(AT147="","",IF(AT147=0,"",IF(LandUse!$N140=2,"",IF(AT147&gt;=$E$5,AS147,""))))</f>
        <v/>
      </c>
      <c r="AV147" s="174">
        <v>139</v>
      </c>
      <c r="AW147" s="177" t="str">
        <f>+CPPE!A139</f>
        <v>610 - Salinity and Sodic Soil Management</v>
      </c>
      <c r="AX147" s="175">
        <f>IF(AW$9="","",IF(AW147=0,0,HLOOKUP(AW$9,CPPE!$A$1:$CY$175,AV147,FALSE)))</f>
        <v>3</v>
      </c>
      <c r="AY147" s="176" t="str">
        <f>IF(AX147="","",IF(AX147=0,"",IF(LandUse!$N140=2,"",IF(AX147&gt;=$E$5,AW147,""))))</f>
        <v/>
      </c>
      <c r="AZ147" s="174">
        <v>139</v>
      </c>
      <c r="BA147" s="177" t="str">
        <f>+CPPE!A139</f>
        <v>610 - Salinity and Sodic Soil Management</v>
      </c>
      <c r="BB147" s="175">
        <f>IF(BA$9="","",IF(BA147=0,0,HLOOKUP(BA$9,CPPE!$A$1:$CY$175,AZ147,FALSE)))</f>
        <v>0</v>
      </c>
      <c r="BC147" s="176" t="str">
        <f>IF(BB147="","",IF(BB147=0,"",IF(LandUse!$N140=2,"",IF(BB147&gt;=$E$5,BA147,""))))</f>
        <v/>
      </c>
      <c r="BD147" s="174">
        <v>139</v>
      </c>
      <c r="BE147" s="177" t="str">
        <f>+CPPE!A139</f>
        <v>610 - Salinity and Sodic Soil Management</v>
      </c>
      <c r="BF147" s="175">
        <f>IF(BE$9="","",IF(BE147=0,0,HLOOKUP(BE$9,CPPE!$A$1:$CY$175,BD147,FALSE)))</f>
        <v>0</v>
      </c>
      <c r="BG147" s="176" t="str">
        <f>IF(BF147="","",IF(BF147=0,"",IF(LandUse!$N140=2,"",IF(BF147&gt;=$E$5,BE147,""))))</f>
        <v/>
      </c>
      <c r="BH147" s="174">
        <v>139</v>
      </c>
      <c r="BI147" s="177" t="str">
        <f>+CPPE!A139</f>
        <v>610 - Salinity and Sodic Soil Management</v>
      </c>
      <c r="BJ147" s="175">
        <f>IF(BI$9="","",IF(BI147=0,0,HLOOKUP(BI$9,CPPE!$A$1:$CY$175,BH147,FALSE)))</f>
        <v>5</v>
      </c>
      <c r="BK147" s="176" t="str">
        <f>IF(BJ147="","",IF(BJ147=0,"",IF(LandUse!$N140=2,"",IF(BJ147&gt;=$E$5,BI147,""))))</f>
        <v/>
      </c>
      <c r="BM147" s="99" t="str">
        <f t="shared" si="30"/>
        <v/>
      </c>
      <c r="BN147" s="99" t="str">
        <f t="shared" si="31"/>
        <v/>
      </c>
      <c r="BO147" s="99" t="str">
        <f t="shared" si="32"/>
        <v/>
      </c>
      <c r="BP147" s="99" t="str">
        <f t="shared" si="33"/>
        <v/>
      </c>
      <c r="BQ147" s="99" t="str">
        <f t="shared" si="34"/>
        <v/>
      </c>
      <c r="BR147" s="99" t="str">
        <f t="shared" si="35"/>
        <v/>
      </c>
      <c r="BS147" s="99" t="str">
        <f t="shared" si="36"/>
        <v/>
      </c>
      <c r="BT147" s="99" t="str">
        <f t="shared" si="37"/>
        <v/>
      </c>
      <c r="BU147" s="99" t="str">
        <f t="shared" si="38"/>
        <v/>
      </c>
      <c r="BV147" s="99" t="str">
        <f t="shared" si="39"/>
        <v/>
      </c>
      <c r="BX147"/>
    </row>
    <row r="148" spans="2:76" x14ac:dyDescent="0.2">
      <c r="B148" s="178"/>
      <c r="C148" s="179"/>
      <c r="D148" s="178"/>
      <c r="E148" s="180"/>
      <c r="F148" s="178"/>
      <c r="G148" s="181"/>
      <c r="H148" s="178"/>
      <c r="I148" s="180"/>
      <c r="J148" s="178"/>
      <c r="K148" s="180"/>
      <c r="L148" s="178"/>
      <c r="M148" s="180"/>
      <c r="N148" s="178"/>
      <c r="O148" s="180"/>
      <c r="P148" s="178"/>
      <c r="Q148" s="180"/>
      <c r="R148" s="178"/>
      <c r="S148" s="180"/>
      <c r="T148" s="178"/>
      <c r="U148" s="180"/>
      <c r="V148" s="151"/>
      <c r="W148" s="173" t="str">
        <f>+CPPE!A140</f>
        <v>612 - Tree/Shrub Establishment</v>
      </c>
      <c r="X148" s="174">
        <v>140</v>
      </c>
      <c r="Y148" s="173" t="str">
        <f>+CPPE!A140</f>
        <v>612 - Tree/Shrub Establishment</v>
      </c>
      <c r="Z148" s="175">
        <f>IF(Y$9="","",IF(Y148=0,0,HLOOKUP(Y$9,CPPE!$A$1:$CY$175,X148,FALSE)))</f>
        <v>5</v>
      </c>
      <c r="AA148" s="176" t="str">
        <f>IF(Z148="","",IF(Z148=0,"",IF(LandUse!$N141=2,"",IF(Z148&gt;=$E$5,Y148,""))))</f>
        <v/>
      </c>
      <c r="AB148" s="174">
        <v>140</v>
      </c>
      <c r="AC148" s="177" t="str">
        <f>+CPPE!A140</f>
        <v>612 - Tree/Shrub Establishment</v>
      </c>
      <c r="AD148" s="175">
        <f>IF(AC$9="","",IF(AC148=0,0,HLOOKUP(AC$9,CPPE!$A$1:$CY$175,AB148,FALSE)))</f>
        <v>5</v>
      </c>
      <c r="AE148" s="176" t="str">
        <f>IF(AD148="","",IF(AD148=0,"",IF(LandUse!$N141=2,"",IF(AD148&gt;=$E$5,AC148,""))))</f>
        <v/>
      </c>
      <c r="AF148" s="174">
        <v>140</v>
      </c>
      <c r="AG148" s="177" t="str">
        <f>+CPPE!A140</f>
        <v>612 - Tree/Shrub Establishment</v>
      </c>
      <c r="AH148" s="175">
        <f>IF(AG$9="","",IF(AG148=0,0,HLOOKUP(AG$9,CPPE!$A$1:$CY$175,AF148,FALSE)))</f>
        <v>0</v>
      </c>
      <c r="AI148" s="176" t="str">
        <f>IF(AH148="","",IF(AH148=0,"",IF(LandUse!$N141=2,"",IF(AH148&gt;=$E$5,AG148,""))))</f>
        <v/>
      </c>
      <c r="AJ148" s="174">
        <v>140</v>
      </c>
      <c r="AK148" s="177" t="str">
        <f>+CPPE!A140</f>
        <v>612 - Tree/Shrub Establishment</v>
      </c>
      <c r="AL148" s="175">
        <f>IF(AK$9="","",IF(AK148=0,0,HLOOKUP(AK$9,CPPE!$A$1:$CY$175,AJ148,FALSE)))</f>
        <v>2</v>
      </c>
      <c r="AM148" s="176" t="str">
        <f>IF(AL148="","",IF(AL148=0,"",IF(LandUse!$N141=2,"",IF(AL148&gt;=$E$5,AK148,""))))</f>
        <v/>
      </c>
      <c r="AN148" s="174">
        <v>140</v>
      </c>
      <c r="AO148" s="177" t="str">
        <f>+CPPE!A140</f>
        <v>612 - Tree/Shrub Establishment</v>
      </c>
      <c r="AP148" s="175">
        <f>IF(AO$9="","",IF(AO148=0,0,HLOOKUP(AO$9,CPPE!$A$1:$CY$175,AN148,FALSE)))</f>
        <v>4</v>
      </c>
      <c r="AQ148" s="176" t="str">
        <f>IF(AP148="","",IF(AP148=0,"",IF(LandUse!$N141=2,"",IF(AP148&gt;=$E$5,AO148,""))))</f>
        <v/>
      </c>
      <c r="AR148" s="174">
        <v>140</v>
      </c>
      <c r="AS148" s="177" t="str">
        <f>+CPPE!A140</f>
        <v>612 - Tree/Shrub Establishment</v>
      </c>
      <c r="AT148" s="175">
        <f>IF(AS$9="","",IF(AS148=0,0,HLOOKUP(AS$9,CPPE!$A$1:$CY$175,AR148,FALSE)))</f>
        <v>5</v>
      </c>
      <c r="AU148" s="176" t="str">
        <f>IF(AT148="","",IF(AT148=0,"",IF(LandUse!$N141=2,"",IF(AT148&gt;=$E$5,AS148,""))))</f>
        <v/>
      </c>
      <c r="AV148" s="174">
        <v>140</v>
      </c>
      <c r="AW148" s="177" t="str">
        <f>+CPPE!A140</f>
        <v>612 - Tree/Shrub Establishment</v>
      </c>
      <c r="AX148" s="175">
        <f>IF(AW$9="","",IF(AW148=0,0,HLOOKUP(AW$9,CPPE!$A$1:$CY$175,AV148,FALSE)))</f>
        <v>5</v>
      </c>
      <c r="AY148" s="176" t="str">
        <f>IF(AX148="","",IF(AX148=0,"",IF(LandUse!$N141=2,"",IF(AX148&gt;=$E$5,AW148,""))))</f>
        <v/>
      </c>
      <c r="AZ148" s="174">
        <v>140</v>
      </c>
      <c r="BA148" s="177" t="str">
        <f>+CPPE!A140</f>
        <v>612 - Tree/Shrub Establishment</v>
      </c>
      <c r="BB148" s="175">
        <f>IF(BA$9="","",IF(BA148=0,0,HLOOKUP(BA$9,CPPE!$A$1:$CY$175,AZ148,FALSE)))</f>
        <v>1</v>
      </c>
      <c r="BC148" s="176" t="str">
        <f>IF(BB148="","",IF(BB148=0,"",IF(LandUse!$N141=2,"",IF(BB148&gt;=$E$5,BA148,""))))</f>
        <v/>
      </c>
      <c r="BD148" s="174">
        <v>140</v>
      </c>
      <c r="BE148" s="177" t="str">
        <f>+CPPE!A140</f>
        <v>612 - Tree/Shrub Establishment</v>
      </c>
      <c r="BF148" s="175">
        <f>IF(BE$9="","",IF(BE148=0,0,HLOOKUP(BE$9,CPPE!$A$1:$CY$175,BD148,FALSE)))</f>
        <v>1</v>
      </c>
      <c r="BG148" s="176" t="str">
        <f>IF(BF148="","",IF(BF148=0,"",IF(LandUse!$N141=2,"",IF(BF148&gt;=$E$5,BE148,""))))</f>
        <v/>
      </c>
      <c r="BH148" s="174">
        <v>140</v>
      </c>
      <c r="BI148" s="177" t="str">
        <f>+CPPE!A140</f>
        <v>612 - Tree/Shrub Establishment</v>
      </c>
      <c r="BJ148" s="175">
        <f>IF(BI$9="","",IF(BI148=0,0,HLOOKUP(BI$9,CPPE!$A$1:$CY$175,BH148,FALSE)))</f>
        <v>5</v>
      </c>
      <c r="BK148" s="176" t="str">
        <f>IF(BJ148="","",IF(BJ148=0,"",IF(LandUse!$N141=2,"",IF(BJ148&gt;=$E$5,BI148,""))))</f>
        <v/>
      </c>
      <c r="BM148" s="99" t="str">
        <f t="shared" si="30"/>
        <v/>
      </c>
      <c r="BN148" s="99" t="str">
        <f t="shared" si="31"/>
        <v/>
      </c>
      <c r="BO148" s="99" t="str">
        <f t="shared" si="32"/>
        <v/>
      </c>
      <c r="BP148" s="99" t="str">
        <f t="shared" si="33"/>
        <v/>
      </c>
      <c r="BQ148" s="99" t="str">
        <f t="shared" si="34"/>
        <v/>
      </c>
      <c r="BR148" s="99" t="str">
        <f t="shared" si="35"/>
        <v/>
      </c>
      <c r="BS148" s="99" t="str">
        <f t="shared" si="36"/>
        <v/>
      </c>
      <c r="BT148" s="99" t="str">
        <f t="shared" si="37"/>
        <v/>
      </c>
      <c r="BU148" s="99" t="str">
        <f t="shared" si="38"/>
        <v/>
      </c>
      <c r="BV148" s="99" t="str">
        <f t="shared" si="39"/>
        <v/>
      </c>
      <c r="BX148"/>
    </row>
    <row r="149" spans="2:76" x14ac:dyDescent="0.2">
      <c r="B149" s="178"/>
      <c r="C149" s="179"/>
      <c r="D149" s="178"/>
      <c r="E149" s="180"/>
      <c r="F149" s="178"/>
      <c r="G149" s="181"/>
      <c r="H149" s="178"/>
      <c r="I149" s="180"/>
      <c r="J149" s="178"/>
      <c r="K149" s="180"/>
      <c r="L149" s="178"/>
      <c r="M149" s="180"/>
      <c r="N149" s="178"/>
      <c r="O149" s="180"/>
      <c r="P149" s="178"/>
      <c r="Q149" s="180"/>
      <c r="R149" s="178"/>
      <c r="S149" s="180"/>
      <c r="T149" s="178"/>
      <c r="U149" s="180"/>
      <c r="V149" s="151"/>
      <c r="W149" s="173" t="str">
        <f>+CPPE!A141</f>
        <v>614 - Watering Facility</v>
      </c>
      <c r="X149" s="174">
        <v>141</v>
      </c>
      <c r="Y149" s="173" t="str">
        <f>+CPPE!A141</f>
        <v>614 - Watering Facility</v>
      </c>
      <c r="Z149" s="175">
        <f>IF(Y$9="","",IF(Y149=0,0,HLOOKUP(Y$9,CPPE!$A$1:$CY$175,X149,FALSE)))</f>
        <v>2</v>
      </c>
      <c r="AA149" s="176" t="str">
        <f>IF(Z149="","",IF(Z149=0,"",IF(LandUse!$N142=2,"",IF(Z149&gt;=$E$5,Y149,""))))</f>
        <v/>
      </c>
      <c r="AB149" s="174">
        <v>141</v>
      </c>
      <c r="AC149" s="177" t="str">
        <f>+CPPE!A141</f>
        <v>614 - Watering Facility</v>
      </c>
      <c r="AD149" s="175">
        <f>IF(AC$9="","",IF(AC149=0,0,HLOOKUP(AC$9,CPPE!$A$1:$CY$175,AB149,FALSE)))</f>
        <v>2</v>
      </c>
      <c r="AE149" s="176" t="str">
        <f>IF(AD149="","",IF(AD149=0,"",IF(LandUse!$N142=2,"",IF(AD149&gt;=$E$5,AC149,""))))</f>
        <v/>
      </c>
      <c r="AF149" s="174">
        <v>141</v>
      </c>
      <c r="AG149" s="177" t="str">
        <f>+CPPE!A141</f>
        <v>614 - Watering Facility</v>
      </c>
      <c r="AH149" s="175">
        <f>IF(AG$9="","",IF(AG149=0,0,HLOOKUP(AG$9,CPPE!$A$1:$CY$175,AF149,FALSE)))</f>
        <v>0</v>
      </c>
      <c r="AI149" s="176" t="str">
        <f>IF(AH149="","",IF(AH149=0,"",IF(LandUse!$N142=2,"",IF(AH149&gt;=$E$5,AG149,""))))</f>
        <v/>
      </c>
      <c r="AJ149" s="174">
        <v>141</v>
      </c>
      <c r="AK149" s="177" t="str">
        <f>+CPPE!A141</f>
        <v>614 - Watering Facility</v>
      </c>
      <c r="AL149" s="175">
        <f>IF(AK$9="","",IF(AK149=0,0,HLOOKUP(AK$9,CPPE!$A$1:$CY$175,AJ149,FALSE)))</f>
        <v>0</v>
      </c>
      <c r="AM149" s="176" t="str">
        <f>IF(AL149="","",IF(AL149=0,"",IF(LandUse!$N142=2,"",IF(AL149&gt;=$E$5,AK149,""))))</f>
        <v/>
      </c>
      <c r="AN149" s="174">
        <v>141</v>
      </c>
      <c r="AO149" s="177" t="str">
        <f>+CPPE!A141</f>
        <v>614 - Watering Facility</v>
      </c>
      <c r="AP149" s="175">
        <f>IF(AO$9="","",IF(AO149=0,0,HLOOKUP(AO$9,CPPE!$A$1:$CY$175,AN149,FALSE)))</f>
        <v>0</v>
      </c>
      <c r="AQ149" s="176" t="str">
        <f>IF(AP149="","",IF(AP149=0,"",IF(LandUse!$N142=2,"",IF(AP149&gt;=$E$5,AO149,""))))</f>
        <v/>
      </c>
      <c r="AR149" s="174">
        <v>141</v>
      </c>
      <c r="AS149" s="177" t="str">
        <f>+CPPE!A141</f>
        <v>614 - Watering Facility</v>
      </c>
      <c r="AT149" s="175">
        <f>IF(AS$9="","",IF(AS149=0,0,HLOOKUP(AS$9,CPPE!$A$1:$CY$175,AR149,FALSE)))</f>
        <v>0</v>
      </c>
      <c r="AU149" s="176" t="str">
        <f>IF(AT149="","",IF(AT149=0,"",IF(LandUse!$N142=2,"",IF(AT149&gt;=$E$5,AS149,""))))</f>
        <v/>
      </c>
      <c r="AV149" s="174">
        <v>141</v>
      </c>
      <c r="AW149" s="177" t="str">
        <f>+CPPE!A141</f>
        <v>614 - Watering Facility</v>
      </c>
      <c r="AX149" s="175">
        <f>IF(AW$9="","",IF(AW149=0,0,HLOOKUP(AW$9,CPPE!$A$1:$CY$175,AV149,FALSE)))</f>
        <v>0</v>
      </c>
      <c r="AY149" s="176" t="str">
        <f>IF(AX149="","",IF(AX149=0,"",IF(LandUse!$N142=2,"",IF(AX149&gt;=$E$5,AW149,""))))</f>
        <v/>
      </c>
      <c r="AZ149" s="174">
        <v>141</v>
      </c>
      <c r="BA149" s="177" t="str">
        <f>+CPPE!A141</f>
        <v>614 - Watering Facility</v>
      </c>
      <c r="BB149" s="175">
        <f>IF(BA$9="","",IF(BA149=0,0,HLOOKUP(BA$9,CPPE!$A$1:$CY$175,AZ149,FALSE)))</f>
        <v>0</v>
      </c>
      <c r="BC149" s="176" t="str">
        <f>IF(BB149="","",IF(BB149=0,"",IF(LandUse!$N142=2,"",IF(BB149&gt;=$E$5,BA149,""))))</f>
        <v/>
      </c>
      <c r="BD149" s="174">
        <v>141</v>
      </c>
      <c r="BE149" s="177" t="str">
        <f>+CPPE!A141</f>
        <v>614 - Watering Facility</v>
      </c>
      <c r="BF149" s="175">
        <f>IF(BE$9="","",IF(BE149=0,0,HLOOKUP(BE$9,CPPE!$A$1:$CY$175,BD149,FALSE)))</f>
        <v>4</v>
      </c>
      <c r="BG149" s="176" t="str">
        <f>IF(BF149="","",IF(BF149=0,"",IF(LandUse!$N142=2,"",IF(BF149&gt;=$E$5,BE149,""))))</f>
        <v/>
      </c>
      <c r="BH149" s="174">
        <v>141</v>
      </c>
      <c r="BI149" s="177" t="str">
        <f>+CPPE!A141</f>
        <v>614 - Watering Facility</v>
      </c>
      <c r="BJ149" s="175">
        <f>IF(BI$9="","",IF(BI149=0,0,HLOOKUP(BI$9,CPPE!$A$1:$CY$175,BH149,FALSE)))</f>
        <v>2</v>
      </c>
      <c r="BK149" s="176" t="str">
        <f>IF(BJ149="","",IF(BJ149=0,"",IF(LandUse!$N142=2,"",IF(BJ149&gt;=$E$5,BI149,""))))</f>
        <v/>
      </c>
      <c r="BM149" s="99" t="str">
        <f t="shared" si="30"/>
        <v/>
      </c>
      <c r="BN149" s="99" t="str">
        <f t="shared" si="31"/>
        <v/>
      </c>
      <c r="BO149" s="99" t="str">
        <f t="shared" si="32"/>
        <v/>
      </c>
      <c r="BP149" s="99" t="str">
        <f t="shared" si="33"/>
        <v/>
      </c>
      <c r="BQ149" s="99" t="str">
        <f t="shared" si="34"/>
        <v/>
      </c>
      <c r="BR149" s="99" t="str">
        <f t="shared" si="35"/>
        <v/>
      </c>
      <c r="BS149" s="99" t="str">
        <f t="shared" si="36"/>
        <v/>
      </c>
      <c r="BT149" s="99" t="str">
        <f t="shared" si="37"/>
        <v/>
      </c>
      <c r="BU149" s="99" t="str">
        <f t="shared" si="38"/>
        <v/>
      </c>
      <c r="BV149" s="99" t="str">
        <f t="shared" si="39"/>
        <v/>
      </c>
      <c r="BX149"/>
    </row>
    <row r="150" spans="2:76" x14ac:dyDescent="0.2">
      <c r="B150" s="178"/>
      <c r="C150" s="179"/>
      <c r="D150" s="178"/>
      <c r="E150" s="180"/>
      <c r="F150" s="178"/>
      <c r="G150" s="181"/>
      <c r="H150" s="178"/>
      <c r="I150" s="180"/>
      <c r="J150" s="178"/>
      <c r="K150" s="180"/>
      <c r="L150" s="178"/>
      <c r="M150" s="180"/>
      <c r="N150" s="178"/>
      <c r="O150" s="180"/>
      <c r="P150" s="178"/>
      <c r="Q150" s="180"/>
      <c r="R150" s="178"/>
      <c r="S150" s="180"/>
      <c r="T150" s="178"/>
      <c r="U150" s="180"/>
      <c r="V150" s="151"/>
      <c r="W150" s="173" t="str">
        <f>+CPPE!A142</f>
        <v>620 - Underground Outlet</v>
      </c>
      <c r="X150" s="174">
        <v>142</v>
      </c>
      <c r="Y150" s="173" t="str">
        <f>+CPPE!A142</f>
        <v>620 - Underground Outlet</v>
      </c>
      <c r="Z150" s="175">
        <f>IF(Y$9="","",IF(Y150=0,0,HLOOKUP(Y$9,CPPE!$A$1:$CY$175,X150,FALSE)))</f>
        <v>0</v>
      </c>
      <c r="AA150" s="176" t="str">
        <f>IF(Z150="","",IF(Z150=0,"",IF(LandUse!$N143=2,"",IF(Z150&gt;=$E$5,Y150,""))))</f>
        <v/>
      </c>
      <c r="AB150" s="174">
        <v>142</v>
      </c>
      <c r="AC150" s="177" t="str">
        <f>+CPPE!A142</f>
        <v>620 - Underground Outlet</v>
      </c>
      <c r="AD150" s="175">
        <f>IF(AC$9="","",IF(AC150=0,0,HLOOKUP(AC$9,CPPE!$A$1:$CY$175,AB150,FALSE)))</f>
        <v>0</v>
      </c>
      <c r="AE150" s="176" t="str">
        <f>IF(AD150="","",IF(AD150=0,"",IF(LandUse!$N143=2,"",IF(AD150&gt;=$E$5,AC150,""))))</f>
        <v/>
      </c>
      <c r="AF150" s="174">
        <v>142</v>
      </c>
      <c r="AG150" s="177" t="str">
        <f>+CPPE!A142</f>
        <v>620 - Underground Outlet</v>
      </c>
      <c r="AH150" s="175">
        <f>IF(AG$9="","",IF(AG150=0,0,HLOOKUP(AG$9,CPPE!$A$1:$CY$175,AF150,FALSE)))</f>
        <v>0</v>
      </c>
      <c r="AI150" s="176" t="str">
        <f>IF(AH150="","",IF(AH150=0,"",IF(LandUse!$N143=2,"",IF(AH150&gt;=$E$5,AG150,""))))</f>
        <v/>
      </c>
      <c r="AJ150" s="174">
        <v>142</v>
      </c>
      <c r="AK150" s="177" t="str">
        <f>+CPPE!A142</f>
        <v>620 - Underground Outlet</v>
      </c>
      <c r="AL150" s="175">
        <f>IF(AK$9="","",IF(AK150=0,0,HLOOKUP(AK$9,CPPE!$A$1:$CY$175,AJ150,FALSE)))</f>
        <v>0</v>
      </c>
      <c r="AM150" s="176" t="str">
        <f>IF(AL150="","",IF(AL150=0,"",IF(LandUse!$N143=2,"",IF(AL150&gt;=$E$5,AK150,""))))</f>
        <v/>
      </c>
      <c r="AN150" s="174">
        <v>142</v>
      </c>
      <c r="AO150" s="177" t="str">
        <f>+CPPE!A142</f>
        <v>620 - Underground Outlet</v>
      </c>
      <c r="AP150" s="175">
        <f>IF(AO$9="","",IF(AO150=0,0,HLOOKUP(AO$9,CPPE!$A$1:$CY$175,AN150,FALSE)))</f>
        <v>0</v>
      </c>
      <c r="AQ150" s="176" t="str">
        <f>IF(AP150="","",IF(AP150=0,"",IF(LandUse!$N143=2,"",IF(AP150&gt;=$E$5,AO150,""))))</f>
        <v/>
      </c>
      <c r="AR150" s="174">
        <v>142</v>
      </c>
      <c r="AS150" s="177" t="str">
        <f>+CPPE!A142</f>
        <v>620 - Underground Outlet</v>
      </c>
      <c r="AT150" s="175">
        <f>IF(AS$9="","",IF(AS150=0,0,HLOOKUP(AS$9,CPPE!$A$1:$CY$175,AR150,FALSE)))</f>
        <v>0</v>
      </c>
      <c r="AU150" s="176" t="str">
        <f>IF(AT150="","",IF(AT150=0,"",IF(LandUse!$N143=2,"",IF(AT150&gt;=$E$5,AS150,""))))</f>
        <v/>
      </c>
      <c r="AV150" s="174">
        <v>142</v>
      </c>
      <c r="AW150" s="177" t="str">
        <f>+CPPE!A142</f>
        <v>620 - Underground Outlet</v>
      </c>
      <c r="AX150" s="175">
        <f>IF(AW$9="","",IF(AW150=0,0,HLOOKUP(AW$9,CPPE!$A$1:$CY$175,AV150,FALSE)))</f>
        <v>0</v>
      </c>
      <c r="AY150" s="176" t="str">
        <f>IF(AX150="","",IF(AX150=0,"",IF(LandUse!$N143=2,"",IF(AX150&gt;=$E$5,AW150,""))))</f>
        <v/>
      </c>
      <c r="AZ150" s="174">
        <v>142</v>
      </c>
      <c r="BA150" s="177" t="str">
        <f>+CPPE!A142</f>
        <v>620 - Underground Outlet</v>
      </c>
      <c r="BB150" s="175">
        <f>IF(BA$9="","",IF(BA150=0,0,HLOOKUP(BA$9,CPPE!$A$1:$CY$175,AZ150,FALSE)))</f>
        <v>0</v>
      </c>
      <c r="BC150" s="176" t="str">
        <f>IF(BB150="","",IF(BB150=0,"",IF(LandUse!$N143=2,"",IF(BB150&gt;=$E$5,BA150,""))))</f>
        <v/>
      </c>
      <c r="BD150" s="174">
        <v>142</v>
      </c>
      <c r="BE150" s="177" t="str">
        <f>+CPPE!A142</f>
        <v>620 - Underground Outlet</v>
      </c>
      <c r="BF150" s="175">
        <f>IF(BE$9="","",IF(BE150=0,0,HLOOKUP(BE$9,CPPE!$A$1:$CY$175,BD150,FALSE)))</f>
        <v>-1</v>
      </c>
      <c r="BG150" s="176" t="str">
        <f>IF(BF150="","",IF(BF150=0,"",IF(LandUse!$N143=2,"",IF(BF150&gt;=$E$5,BE150,""))))</f>
        <v/>
      </c>
      <c r="BH150" s="174">
        <v>142</v>
      </c>
      <c r="BI150" s="177" t="str">
        <f>+CPPE!A142</f>
        <v>620 - Underground Outlet</v>
      </c>
      <c r="BJ150" s="175">
        <f>IF(BI$9="","",IF(BI150=0,0,HLOOKUP(BI$9,CPPE!$A$1:$CY$175,BH150,FALSE)))</f>
        <v>2</v>
      </c>
      <c r="BK150" s="176" t="str">
        <f>IF(BJ150="","",IF(BJ150=0,"",IF(LandUse!$N143=2,"",IF(BJ150&gt;=$E$5,BI150,""))))</f>
        <v/>
      </c>
      <c r="BM150" s="99" t="str">
        <f t="shared" si="30"/>
        <v/>
      </c>
      <c r="BN150" s="99" t="str">
        <f t="shared" si="31"/>
        <v/>
      </c>
      <c r="BO150" s="99" t="str">
        <f t="shared" si="32"/>
        <v/>
      </c>
      <c r="BP150" s="99" t="str">
        <f t="shared" si="33"/>
        <v/>
      </c>
      <c r="BQ150" s="99" t="str">
        <f t="shared" si="34"/>
        <v/>
      </c>
      <c r="BR150" s="99" t="str">
        <f t="shared" si="35"/>
        <v/>
      </c>
      <c r="BS150" s="99" t="str">
        <f t="shared" si="36"/>
        <v/>
      </c>
      <c r="BT150" s="99" t="str">
        <f t="shared" si="37"/>
        <v/>
      </c>
      <c r="BU150" s="99" t="str">
        <f t="shared" si="38"/>
        <v/>
      </c>
      <c r="BV150" s="99" t="str">
        <f t="shared" si="39"/>
        <v/>
      </c>
      <c r="BX150"/>
    </row>
    <row r="151" spans="2:76" x14ac:dyDescent="0.2">
      <c r="B151" s="178"/>
      <c r="C151" s="179"/>
      <c r="D151" s="178"/>
      <c r="E151" s="180"/>
      <c r="F151" s="178"/>
      <c r="G151" s="181"/>
      <c r="H151" s="178"/>
      <c r="I151" s="180"/>
      <c r="J151" s="178"/>
      <c r="K151" s="180"/>
      <c r="L151" s="178"/>
      <c r="M151" s="180"/>
      <c r="N151" s="178"/>
      <c r="O151" s="180"/>
      <c r="P151" s="178"/>
      <c r="Q151" s="180"/>
      <c r="R151" s="178"/>
      <c r="S151" s="180"/>
      <c r="T151" s="178"/>
      <c r="U151" s="180"/>
      <c r="V151" s="151"/>
      <c r="W151" s="173" t="str">
        <f>+CPPE!A143</f>
        <v>629 - Waste Treatment</v>
      </c>
      <c r="X151" s="174">
        <v>143</v>
      </c>
      <c r="Y151" s="173" t="str">
        <f>+CPPE!A143</f>
        <v>629 - Waste Treatment</v>
      </c>
      <c r="Z151" s="175">
        <f>IF(Y$9="","",IF(Y151=0,0,HLOOKUP(Y$9,CPPE!$A$1:$CY$175,X151,FALSE)))</f>
        <v>0</v>
      </c>
      <c r="AA151" s="176" t="str">
        <f>IF(Z151="","",IF(Z151=0,"",IF(LandUse!$N144=2,"",IF(Z151&gt;=$E$5,Y151,""))))</f>
        <v/>
      </c>
      <c r="AB151" s="174">
        <v>143</v>
      </c>
      <c r="AC151" s="177" t="str">
        <f>+CPPE!A143</f>
        <v>629 - Waste Treatment</v>
      </c>
      <c r="AD151" s="175">
        <f>IF(AC$9="","",IF(AC151=0,0,HLOOKUP(AC$9,CPPE!$A$1:$CY$175,AB151,FALSE)))</f>
        <v>0</v>
      </c>
      <c r="AE151" s="176" t="str">
        <f>IF(AD151="","",IF(AD151=0,"",IF(LandUse!$N144=2,"",IF(AD151&gt;=$E$5,AC151,""))))</f>
        <v/>
      </c>
      <c r="AF151" s="174">
        <v>143</v>
      </c>
      <c r="AG151" s="177" t="str">
        <f>+CPPE!A143</f>
        <v>629 - Waste Treatment</v>
      </c>
      <c r="AH151" s="175">
        <f>IF(AG$9="","",IF(AG151=0,0,HLOOKUP(AG$9,CPPE!$A$1:$CY$175,AF151,FALSE)))</f>
        <v>0</v>
      </c>
      <c r="AI151" s="176" t="str">
        <f>IF(AH151="","",IF(AH151=0,"",IF(LandUse!$N144=2,"",IF(AH151&gt;=$E$5,AG151,""))))</f>
        <v/>
      </c>
      <c r="AJ151" s="174">
        <v>143</v>
      </c>
      <c r="AK151" s="177" t="str">
        <f>+CPPE!A143</f>
        <v>629 - Waste Treatment</v>
      </c>
      <c r="AL151" s="175">
        <f>IF(AK$9="","",IF(AK151=0,0,HLOOKUP(AK$9,CPPE!$A$1:$CY$175,AJ151,FALSE)))</f>
        <v>1</v>
      </c>
      <c r="AM151" s="176" t="str">
        <f>IF(AL151="","",IF(AL151=0,"",IF(LandUse!$N144=2,"",IF(AL151&gt;=$E$5,AK151,""))))</f>
        <v/>
      </c>
      <c r="AN151" s="174">
        <v>143</v>
      </c>
      <c r="AO151" s="177" t="str">
        <f>+CPPE!A143</f>
        <v>629 - Waste Treatment</v>
      </c>
      <c r="AP151" s="175">
        <f>IF(AO$9="","",IF(AO151=0,0,HLOOKUP(AO$9,CPPE!$A$1:$CY$175,AN151,FALSE)))</f>
        <v>1</v>
      </c>
      <c r="AQ151" s="176" t="str">
        <f>IF(AP151="","",IF(AP151=0,"",IF(LandUse!$N144=2,"",IF(AP151&gt;=$E$5,AO151,""))))</f>
        <v/>
      </c>
      <c r="AR151" s="174">
        <v>143</v>
      </c>
      <c r="AS151" s="177" t="str">
        <f>+CPPE!A143</f>
        <v>629 - Waste Treatment</v>
      </c>
      <c r="AT151" s="175">
        <f>IF(AS$9="","",IF(AS151=0,0,HLOOKUP(AS$9,CPPE!$A$1:$CY$175,AR151,FALSE)))</f>
        <v>0</v>
      </c>
      <c r="AU151" s="176" t="str">
        <f>IF(AT151="","",IF(AT151=0,"",IF(LandUse!$N144=2,"",IF(AT151&gt;=$E$5,AS151,""))))</f>
        <v/>
      </c>
      <c r="AV151" s="174">
        <v>143</v>
      </c>
      <c r="AW151" s="177" t="str">
        <f>+CPPE!A143</f>
        <v>629 - Waste Treatment</v>
      </c>
      <c r="AX151" s="175">
        <f>IF(AW$9="","",IF(AW151=0,0,HLOOKUP(AW$9,CPPE!$A$1:$CY$175,AV151,FALSE)))</f>
        <v>0</v>
      </c>
      <c r="AY151" s="176" t="str">
        <f>IF(AX151="","",IF(AX151=0,"",IF(LandUse!$N144=2,"",IF(AX151&gt;=$E$5,AW151,""))))</f>
        <v/>
      </c>
      <c r="AZ151" s="174">
        <v>143</v>
      </c>
      <c r="BA151" s="177" t="str">
        <f>+CPPE!A143</f>
        <v>629 - Waste Treatment</v>
      </c>
      <c r="BB151" s="175">
        <f>IF(BA$9="","",IF(BA151=0,0,HLOOKUP(BA$9,CPPE!$A$1:$CY$175,AZ151,FALSE)))</f>
        <v>0</v>
      </c>
      <c r="BC151" s="176" t="str">
        <f>IF(BB151="","",IF(BB151=0,"",IF(LandUse!$N144=2,"",IF(BB151&gt;=$E$5,BA151,""))))</f>
        <v/>
      </c>
      <c r="BD151" s="174">
        <v>143</v>
      </c>
      <c r="BE151" s="177" t="str">
        <f>+CPPE!A143</f>
        <v>629 - Waste Treatment</v>
      </c>
      <c r="BF151" s="175">
        <f>IF(BE$9="","",IF(BE151=0,0,HLOOKUP(BE$9,CPPE!$A$1:$CY$175,BD151,FALSE)))</f>
        <v>2</v>
      </c>
      <c r="BG151" s="176" t="str">
        <f>IF(BF151="","",IF(BF151=0,"",IF(LandUse!$N144=2,"",IF(BF151&gt;=$E$5,BE151,""))))</f>
        <v/>
      </c>
      <c r="BH151" s="174">
        <v>143</v>
      </c>
      <c r="BI151" s="177" t="str">
        <f>+CPPE!A143</f>
        <v>629 - Waste Treatment</v>
      </c>
      <c r="BJ151" s="175">
        <f>IF(BI$9="","",IF(BI151=0,0,HLOOKUP(BI$9,CPPE!$A$1:$CY$175,BH151,FALSE)))</f>
        <v>2</v>
      </c>
      <c r="BK151" s="176" t="str">
        <f>IF(BJ151="","",IF(BJ151=0,"",IF(LandUse!$N144=2,"",IF(BJ151&gt;=$E$5,BI151,""))))</f>
        <v/>
      </c>
      <c r="BM151" s="99" t="str">
        <f t="shared" si="30"/>
        <v/>
      </c>
      <c r="BN151" s="99" t="str">
        <f t="shared" si="31"/>
        <v/>
      </c>
      <c r="BO151" s="99" t="str">
        <f t="shared" si="32"/>
        <v/>
      </c>
      <c r="BP151" s="99" t="str">
        <f t="shared" si="33"/>
        <v/>
      </c>
      <c r="BQ151" s="99" t="str">
        <f t="shared" si="34"/>
        <v/>
      </c>
      <c r="BR151" s="99" t="str">
        <f t="shared" si="35"/>
        <v/>
      </c>
      <c r="BS151" s="99" t="str">
        <f t="shared" si="36"/>
        <v/>
      </c>
      <c r="BT151" s="99" t="str">
        <f t="shared" si="37"/>
        <v/>
      </c>
      <c r="BU151" s="99" t="str">
        <f t="shared" si="38"/>
        <v/>
      </c>
      <c r="BV151" s="99" t="str">
        <f t="shared" si="39"/>
        <v/>
      </c>
      <c r="BX151"/>
    </row>
    <row r="152" spans="2:76" x14ac:dyDescent="0.2">
      <c r="B152" s="178"/>
      <c r="C152" s="179"/>
      <c r="D152" s="178"/>
      <c r="E152" s="180"/>
      <c r="F152" s="178"/>
      <c r="G152" s="181"/>
      <c r="H152" s="178"/>
      <c r="I152" s="180"/>
      <c r="J152" s="178"/>
      <c r="K152" s="180"/>
      <c r="L152" s="178"/>
      <c r="M152" s="180"/>
      <c r="N152" s="178"/>
      <c r="O152" s="180"/>
      <c r="P152" s="178"/>
      <c r="Q152" s="180"/>
      <c r="R152" s="178"/>
      <c r="S152" s="180"/>
      <c r="T152" s="178"/>
      <c r="U152" s="180"/>
      <c r="V152" s="151"/>
      <c r="W152" s="173" t="str">
        <f>+CPPE!A144</f>
        <v>630 - Vertical Drain</v>
      </c>
      <c r="X152" s="174">
        <v>144</v>
      </c>
      <c r="Y152" s="173" t="str">
        <f>+CPPE!A144</f>
        <v>630 - Vertical Drain</v>
      </c>
      <c r="Z152" s="175">
        <f>IF(Y$9="","",IF(Y152=0,0,HLOOKUP(Y$9,CPPE!$A$1:$CY$175,X152,FALSE)))</f>
        <v>0</v>
      </c>
      <c r="AA152" s="176" t="str">
        <f>IF(Z152="","",IF(Z152=0,"",IF(LandUse!$N145=2,"",IF(Z152&gt;=$E$5,Y152,""))))</f>
        <v/>
      </c>
      <c r="AB152" s="174">
        <v>144</v>
      </c>
      <c r="AC152" s="177" t="str">
        <f>+CPPE!A144</f>
        <v>630 - Vertical Drain</v>
      </c>
      <c r="AD152" s="175">
        <f>IF(AC$9="","",IF(AC152=0,0,HLOOKUP(AC$9,CPPE!$A$1:$CY$175,AB152,FALSE)))</f>
        <v>0</v>
      </c>
      <c r="AE152" s="176" t="str">
        <f>IF(AD152="","",IF(AD152=0,"",IF(LandUse!$N145=2,"",IF(AD152&gt;=$E$5,AC152,""))))</f>
        <v/>
      </c>
      <c r="AF152" s="174">
        <v>144</v>
      </c>
      <c r="AG152" s="177" t="str">
        <f>+CPPE!A144</f>
        <v>630 - Vertical Drain</v>
      </c>
      <c r="AH152" s="175">
        <f>IF(AG$9="","",IF(AG152=0,0,HLOOKUP(AG$9,CPPE!$A$1:$CY$175,AF152,FALSE)))</f>
        <v>0</v>
      </c>
      <c r="AI152" s="176" t="str">
        <f>IF(AH152="","",IF(AH152=0,"",IF(LandUse!$N145=2,"",IF(AH152&gt;=$E$5,AG152,""))))</f>
        <v/>
      </c>
      <c r="AJ152" s="174">
        <v>144</v>
      </c>
      <c r="AK152" s="177" t="str">
        <f>+CPPE!A144</f>
        <v>630 - Vertical Drain</v>
      </c>
      <c r="AL152" s="175">
        <f>IF(AK$9="","",IF(AK152=0,0,HLOOKUP(AK$9,CPPE!$A$1:$CY$175,AJ152,FALSE)))</f>
        <v>0</v>
      </c>
      <c r="AM152" s="176" t="str">
        <f>IF(AL152="","",IF(AL152=0,"",IF(LandUse!$N145=2,"",IF(AL152&gt;=$E$5,AK152,""))))</f>
        <v/>
      </c>
      <c r="AN152" s="174">
        <v>144</v>
      </c>
      <c r="AO152" s="177" t="str">
        <f>+CPPE!A144</f>
        <v>630 - Vertical Drain</v>
      </c>
      <c r="AP152" s="175">
        <f>IF(AO$9="","",IF(AO152=0,0,HLOOKUP(AO$9,CPPE!$A$1:$CY$175,AN152,FALSE)))</f>
        <v>0</v>
      </c>
      <c r="AQ152" s="176" t="str">
        <f>IF(AP152="","",IF(AP152=0,"",IF(LandUse!$N145=2,"",IF(AP152&gt;=$E$5,AO152,""))))</f>
        <v/>
      </c>
      <c r="AR152" s="174">
        <v>144</v>
      </c>
      <c r="AS152" s="177" t="str">
        <f>+CPPE!A144</f>
        <v>630 - Vertical Drain</v>
      </c>
      <c r="AT152" s="175">
        <f>IF(AS$9="","",IF(AS152=0,0,HLOOKUP(AS$9,CPPE!$A$1:$CY$175,AR152,FALSE)))</f>
        <v>0</v>
      </c>
      <c r="AU152" s="176" t="str">
        <f>IF(AT152="","",IF(AT152=0,"",IF(LandUse!$N145=2,"",IF(AT152&gt;=$E$5,AS152,""))))</f>
        <v/>
      </c>
      <c r="AV152" s="174">
        <v>144</v>
      </c>
      <c r="AW152" s="177" t="str">
        <f>+CPPE!A144</f>
        <v>630 - Vertical Drain</v>
      </c>
      <c r="AX152" s="175">
        <f>IF(AW$9="","",IF(AW152=0,0,HLOOKUP(AW$9,CPPE!$A$1:$CY$175,AV152,FALSE)))</f>
        <v>0</v>
      </c>
      <c r="AY152" s="176" t="str">
        <f>IF(AX152="","",IF(AX152=0,"",IF(LandUse!$N145=2,"",IF(AX152&gt;=$E$5,AW152,""))))</f>
        <v/>
      </c>
      <c r="AZ152" s="174">
        <v>144</v>
      </c>
      <c r="BA152" s="177" t="str">
        <f>+CPPE!A144</f>
        <v>630 - Vertical Drain</v>
      </c>
      <c r="BB152" s="175">
        <f>IF(BA$9="","",IF(BA152=0,0,HLOOKUP(BA$9,CPPE!$A$1:$CY$175,AZ152,FALSE)))</f>
        <v>0</v>
      </c>
      <c r="BC152" s="176" t="str">
        <f>IF(BB152="","",IF(BB152=0,"",IF(LandUse!$N145=2,"",IF(BB152&gt;=$E$5,BA152,""))))</f>
        <v/>
      </c>
      <c r="BD152" s="174">
        <v>144</v>
      </c>
      <c r="BE152" s="177" t="str">
        <f>+CPPE!A144</f>
        <v>630 - Vertical Drain</v>
      </c>
      <c r="BF152" s="175">
        <f>IF(BE$9="","",IF(BE152=0,0,HLOOKUP(BE$9,CPPE!$A$1:$CY$175,BD152,FALSE)))</f>
        <v>1</v>
      </c>
      <c r="BG152" s="176" t="str">
        <f>IF(BF152="","",IF(BF152=0,"",IF(LandUse!$N145=2,"",IF(BF152&gt;=$E$5,BE152,""))))</f>
        <v/>
      </c>
      <c r="BH152" s="174">
        <v>144</v>
      </c>
      <c r="BI152" s="177" t="str">
        <f>+CPPE!A144</f>
        <v>630 - Vertical Drain</v>
      </c>
      <c r="BJ152" s="175">
        <f>IF(BI$9="","",IF(BI152=0,0,HLOOKUP(BI$9,CPPE!$A$1:$CY$175,BH152,FALSE)))</f>
        <v>0</v>
      </c>
      <c r="BK152" s="176" t="str">
        <f>IF(BJ152="","",IF(BJ152=0,"",IF(LandUse!$N145=2,"",IF(BJ152&gt;=$E$5,BI152,""))))</f>
        <v/>
      </c>
      <c r="BM152" s="99" t="str">
        <f t="shared" si="30"/>
        <v/>
      </c>
      <c r="BN152" s="99" t="str">
        <f t="shared" si="31"/>
        <v/>
      </c>
      <c r="BO152" s="99" t="str">
        <f t="shared" si="32"/>
        <v/>
      </c>
      <c r="BP152" s="99" t="str">
        <f t="shared" si="33"/>
        <v/>
      </c>
      <c r="BQ152" s="99" t="str">
        <f t="shared" si="34"/>
        <v/>
      </c>
      <c r="BR152" s="99" t="str">
        <f t="shared" si="35"/>
        <v/>
      </c>
      <c r="BS152" s="99" t="str">
        <f t="shared" si="36"/>
        <v/>
      </c>
      <c r="BT152" s="99" t="str">
        <f t="shared" si="37"/>
        <v/>
      </c>
      <c r="BU152" s="99" t="str">
        <f t="shared" si="38"/>
        <v/>
      </c>
      <c r="BV152" s="99" t="str">
        <f t="shared" si="39"/>
        <v/>
      </c>
      <c r="BX152"/>
    </row>
    <row r="153" spans="2:76" x14ac:dyDescent="0.2">
      <c r="B153" s="178"/>
      <c r="C153" s="179"/>
      <c r="D153" s="178"/>
      <c r="E153" s="180"/>
      <c r="F153" s="178"/>
      <c r="G153" s="181"/>
      <c r="H153" s="178"/>
      <c r="I153" s="180"/>
      <c r="J153" s="178"/>
      <c r="K153" s="180"/>
      <c r="L153" s="178"/>
      <c r="M153" s="180"/>
      <c r="N153" s="178"/>
      <c r="O153" s="180"/>
      <c r="P153" s="178"/>
      <c r="Q153" s="180"/>
      <c r="R153" s="178"/>
      <c r="S153" s="180"/>
      <c r="T153" s="178"/>
      <c r="U153" s="180"/>
      <c r="V153" s="151"/>
      <c r="W153" s="173" t="str">
        <f>+CPPE!A145</f>
        <v>632 - Waste Separation Facility (no)</v>
      </c>
      <c r="X153" s="174">
        <v>145</v>
      </c>
      <c r="Y153" s="173" t="str">
        <f>+CPPE!A145</f>
        <v>632 - Waste Separation Facility (no)</v>
      </c>
      <c r="Z153" s="175">
        <f>IF(Y$9="","",IF(Y153=0,0,HLOOKUP(Y$9,CPPE!$A$1:$CY$175,X153,FALSE)))</f>
        <v>0</v>
      </c>
      <c r="AA153" s="176" t="str">
        <f>IF(Z153="","",IF(Z153=0,"",IF(LandUse!$N146=2,"",IF(Z153&gt;=$E$5,Y153,""))))</f>
        <v/>
      </c>
      <c r="AB153" s="174">
        <v>145</v>
      </c>
      <c r="AC153" s="177" t="str">
        <f>+CPPE!A145</f>
        <v>632 - Waste Separation Facility (no)</v>
      </c>
      <c r="AD153" s="175">
        <f>IF(AC$9="","",IF(AC153=0,0,HLOOKUP(AC$9,CPPE!$A$1:$CY$175,AB153,FALSE)))</f>
        <v>0</v>
      </c>
      <c r="AE153" s="176" t="str">
        <f>IF(AD153="","",IF(AD153=0,"",IF(LandUse!$N146=2,"",IF(AD153&gt;=$E$5,AC153,""))))</f>
        <v/>
      </c>
      <c r="AF153" s="174">
        <v>145</v>
      </c>
      <c r="AG153" s="177" t="str">
        <f>+CPPE!A145</f>
        <v>632 - Waste Separation Facility (no)</v>
      </c>
      <c r="AH153" s="175">
        <f>IF(AG$9="","",IF(AG153=0,0,HLOOKUP(AG$9,CPPE!$A$1:$CY$175,AF153,FALSE)))</f>
        <v>0</v>
      </c>
      <c r="AI153" s="176" t="str">
        <f>IF(AH153="","",IF(AH153=0,"",IF(LandUse!$N146=2,"",IF(AH153&gt;=$E$5,AG153,""))))</f>
        <v/>
      </c>
      <c r="AJ153" s="174">
        <v>145</v>
      </c>
      <c r="AK153" s="177" t="str">
        <f>+CPPE!A145</f>
        <v>632 - Waste Separation Facility (no)</v>
      </c>
      <c r="AL153" s="175">
        <f>IF(AK$9="","",IF(AK153=0,0,HLOOKUP(AK$9,CPPE!$A$1:$CY$175,AJ153,FALSE)))</f>
        <v>0</v>
      </c>
      <c r="AM153" s="176" t="str">
        <f>IF(AL153="","",IF(AL153=0,"",IF(LandUse!$N146=2,"",IF(AL153&gt;=$E$5,AK153,""))))</f>
        <v/>
      </c>
      <c r="AN153" s="174">
        <v>145</v>
      </c>
      <c r="AO153" s="177" t="str">
        <f>+CPPE!A145</f>
        <v>632 - Waste Separation Facility (no)</v>
      </c>
      <c r="AP153" s="175">
        <f>IF(AO$9="","",IF(AO153=0,0,HLOOKUP(AO$9,CPPE!$A$1:$CY$175,AN153,FALSE)))</f>
        <v>1</v>
      </c>
      <c r="AQ153" s="176" t="str">
        <f>IF(AP153="","",IF(AP153=0,"",IF(LandUse!$N146=2,"",IF(AP153&gt;=$E$5,AO153,""))))</f>
        <v/>
      </c>
      <c r="AR153" s="174">
        <v>145</v>
      </c>
      <c r="AS153" s="177" t="str">
        <f>+CPPE!A145</f>
        <v>632 - Waste Separation Facility (no)</v>
      </c>
      <c r="AT153" s="175">
        <f>IF(AS$9="","",IF(AS153=0,0,HLOOKUP(AS$9,CPPE!$A$1:$CY$175,AR153,FALSE)))</f>
        <v>0</v>
      </c>
      <c r="AU153" s="176" t="str">
        <f>IF(AT153="","",IF(AT153=0,"",IF(LandUse!$N146=2,"",IF(AT153&gt;=$E$5,AS153,""))))</f>
        <v/>
      </c>
      <c r="AV153" s="174">
        <v>145</v>
      </c>
      <c r="AW153" s="177" t="str">
        <f>+CPPE!A145</f>
        <v>632 - Waste Separation Facility (no)</v>
      </c>
      <c r="AX153" s="175">
        <f>IF(AW$9="","",IF(AW153=0,0,HLOOKUP(AW$9,CPPE!$A$1:$CY$175,AV153,FALSE)))</f>
        <v>0</v>
      </c>
      <c r="AY153" s="176" t="str">
        <f>IF(AX153="","",IF(AX153=0,"",IF(LandUse!$N146=2,"",IF(AX153&gt;=$E$5,AW153,""))))</f>
        <v/>
      </c>
      <c r="AZ153" s="174">
        <v>145</v>
      </c>
      <c r="BA153" s="177" t="str">
        <f>+CPPE!A145</f>
        <v>632 - Waste Separation Facility (no)</v>
      </c>
      <c r="BB153" s="175">
        <f>IF(BA$9="","",IF(BA153=0,0,HLOOKUP(BA$9,CPPE!$A$1:$CY$175,AZ153,FALSE)))</f>
        <v>0</v>
      </c>
      <c r="BC153" s="176" t="str">
        <f>IF(BB153="","",IF(BB153=0,"",IF(LandUse!$N146=2,"",IF(BB153&gt;=$E$5,BA153,""))))</f>
        <v/>
      </c>
      <c r="BD153" s="174">
        <v>145</v>
      </c>
      <c r="BE153" s="177" t="str">
        <f>+CPPE!A145</f>
        <v>632 - Waste Separation Facility (no)</v>
      </c>
      <c r="BF153" s="175">
        <f>IF(BE$9="","",IF(BE153=0,0,HLOOKUP(BE$9,CPPE!$A$1:$CY$175,BD153,FALSE)))</f>
        <v>2</v>
      </c>
      <c r="BG153" s="176" t="str">
        <f>IF(BF153="","",IF(BF153=0,"",IF(LandUse!$N146=2,"",IF(BF153&gt;=$E$5,BE153,""))))</f>
        <v/>
      </c>
      <c r="BH153" s="174">
        <v>145</v>
      </c>
      <c r="BI153" s="177" t="str">
        <f>+CPPE!A145</f>
        <v>632 - Waste Separation Facility (no)</v>
      </c>
      <c r="BJ153" s="175">
        <f>IF(BI$9="","",IF(BI153=0,0,HLOOKUP(BI$9,CPPE!$A$1:$CY$175,BH153,FALSE)))</f>
        <v>0</v>
      </c>
      <c r="BK153" s="176" t="str">
        <f>IF(BJ153="","",IF(BJ153=0,"",IF(LandUse!$N146=2,"",IF(BJ153&gt;=$E$5,BI153,""))))</f>
        <v/>
      </c>
      <c r="BM153" s="99" t="str">
        <f t="shared" si="30"/>
        <v/>
      </c>
      <c r="BN153" s="99" t="str">
        <f t="shared" si="31"/>
        <v/>
      </c>
      <c r="BO153" s="99" t="str">
        <f t="shared" si="32"/>
        <v/>
      </c>
      <c r="BP153" s="99" t="str">
        <f t="shared" si="33"/>
        <v/>
      </c>
      <c r="BQ153" s="99" t="str">
        <f t="shared" si="34"/>
        <v/>
      </c>
      <c r="BR153" s="99" t="str">
        <f t="shared" si="35"/>
        <v/>
      </c>
      <c r="BS153" s="99" t="str">
        <f t="shared" si="36"/>
        <v/>
      </c>
      <c r="BT153" s="99" t="str">
        <f t="shared" si="37"/>
        <v/>
      </c>
      <c r="BU153" s="99" t="str">
        <f t="shared" si="38"/>
        <v/>
      </c>
      <c r="BV153" s="99" t="str">
        <f t="shared" si="39"/>
        <v/>
      </c>
      <c r="BX153"/>
    </row>
    <row r="154" spans="2:76" x14ac:dyDescent="0.2">
      <c r="B154" s="178"/>
      <c r="C154" s="179"/>
      <c r="D154" s="178"/>
      <c r="E154" s="180"/>
      <c r="F154" s="178"/>
      <c r="G154" s="181"/>
      <c r="H154" s="178"/>
      <c r="I154" s="180"/>
      <c r="J154" s="178"/>
      <c r="K154" s="180"/>
      <c r="L154" s="178"/>
      <c r="M154" s="180"/>
      <c r="N154" s="178"/>
      <c r="O154" s="180"/>
      <c r="P154" s="178"/>
      <c r="Q154" s="180"/>
      <c r="R154" s="178"/>
      <c r="S154" s="180"/>
      <c r="T154" s="178"/>
      <c r="U154" s="180"/>
      <c r="V154" s="151"/>
      <c r="W154" s="173" t="str">
        <f>+CPPE!A146</f>
        <v>633 - Waste Recycling</v>
      </c>
      <c r="X154" s="174">
        <v>146</v>
      </c>
      <c r="Y154" s="173" t="str">
        <f>+CPPE!A146</f>
        <v>633 - Waste Recycling</v>
      </c>
      <c r="Z154" s="175">
        <f>IF(Y$9="","",IF(Y154=0,0,HLOOKUP(Y$9,CPPE!$A$1:$CY$175,X154,FALSE)))</f>
        <v>0</v>
      </c>
      <c r="AA154" s="176" t="str">
        <f>IF(Z154="","",IF(Z154=0,"",IF(LandUse!$N147=2,"",IF(Z154&gt;=$E$5,Y154,""))))</f>
        <v/>
      </c>
      <c r="AB154" s="174">
        <v>146</v>
      </c>
      <c r="AC154" s="177" t="str">
        <f>+CPPE!A146</f>
        <v>633 - Waste Recycling</v>
      </c>
      <c r="AD154" s="175">
        <f>IF(AC$9="","",IF(AC154=0,0,HLOOKUP(AC$9,CPPE!$A$1:$CY$175,AB154,FALSE)))</f>
        <v>0</v>
      </c>
      <c r="AE154" s="176" t="str">
        <f>IF(AD154="","",IF(AD154=0,"",IF(LandUse!$N147=2,"",IF(AD154&gt;=$E$5,AC154,""))))</f>
        <v/>
      </c>
      <c r="AF154" s="174">
        <v>146</v>
      </c>
      <c r="AG154" s="177" t="str">
        <f>+CPPE!A146</f>
        <v>633 - Waste Recycling</v>
      </c>
      <c r="AH154" s="175">
        <f>IF(AG$9="","",IF(AG154=0,0,HLOOKUP(AG$9,CPPE!$A$1:$CY$175,AF154,FALSE)))</f>
        <v>0</v>
      </c>
      <c r="AI154" s="176" t="str">
        <f>IF(AH154="","",IF(AH154=0,"",IF(LandUse!$N147=2,"",IF(AH154&gt;=$E$5,AG154,""))))</f>
        <v/>
      </c>
      <c r="AJ154" s="174">
        <v>146</v>
      </c>
      <c r="AK154" s="177" t="str">
        <f>+CPPE!A146</f>
        <v>633 - Waste Recycling</v>
      </c>
      <c r="AL154" s="175">
        <f>IF(AK$9="","",IF(AK154=0,0,HLOOKUP(AK$9,CPPE!$A$1:$CY$175,AJ154,FALSE)))</f>
        <v>0</v>
      </c>
      <c r="AM154" s="176" t="str">
        <f>IF(AL154="","",IF(AL154=0,"",IF(LandUse!$N147=2,"",IF(AL154&gt;=$E$5,AK154,""))))</f>
        <v/>
      </c>
      <c r="AN154" s="174">
        <v>146</v>
      </c>
      <c r="AO154" s="177" t="str">
        <f>+CPPE!A146</f>
        <v>633 - Waste Recycling</v>
      </c>
      <c r="AP154" s="175">
        <f>IF(AO$9="","",IF(AO154=0,0,HLOOKUP(AO$9,CPPE!$A$1:$CY$175,AN154,FALSE)))</f>
        <v>1</v>
      </c>
      <c r="AQ154" s="176" t="str">
        <f>IF(AP154="","",IF(AP154=0,"",IF(LandUse!$N147=2,"",IF(AP154&gt;=$E$5,AO154,""))))</f>
        <v/>
      </c>
      <c r="AR154" s="174">
        <v>146</v>
      </c>
      <c r="AS154" s="177" t="str">
        <f>+CPPE!A146</f>
        <v>633 - Waste Recycling</v>
      </c>
      <c r="AT154" s="175">
        <f>IF(AS$9="","",IF(AS154=0,0,HLOOKUP(AS$9,CPPE!$A$1:$CY$175,AR154,FALSE)))</f>
        <v>0</v>
      </c>
      <c r="AU154" s="176" t="str">
        <f>IF(AT154="","",IF(AT154=0,"",IF(LandUse!$N147=2,"",IF(AT154&gt;=$E$5,AS154,""))))</f>
        <v/>
      </c>
      <c r="AV154" s="174">
        <v>146</v>
      </c>
      <c r="AW154" s="177" t="str">
        <f>+CPPE!A146</f>
        <v>633 - Waste Recycling</v>
      </c>
      <c r="AX154" s="175">
        <f>IF(AW$9="","",IF(AW154=0,0,HLOOKUP(AW$9,CPPE!$A$1:$CY$175,AV154,FALSE)))</f>
        <v>0</v>
      </c>
      <c r="AY154" s="176" t="str">
        <f>IF(AX154="","",IF(AX154=0,"",IF(LandUse!$N147=2,"",IF(AX154&gt;=$E$5,AW154,""))))</f>
        <v/>
      </c>
      <c r="AZ154" s="174">
        <v>146</v>
      </c>
      <c r="BA154" s="177" t="str">
        <f>+CPPE!A146</f>
        <v>633 - Waste Recycling</v>
      </c>
      <c r="BB154" s="175">
        <f>IF(BA$9="","",IF(BA154=0,0,HLOOKUP(BA$9,CPPE!$A$1:$CY$175,AZ154,FALSE)))</f>
        <v>0</v>
      </c>
      <c r="BC154" s="176" t="str">
        <f>IF(BB154="","",IF(BB154=0,"",IF(LandUse!$N147=2,"",IF(BB154&gt;=$E$5,BA154,""))))</f>
        <v/>
      </c>
      <c r="BD154" s="174">
        <v>146</v>
      </c>
      <c r="BE154" s="177" t="str">
        <f>+CPPE!A146</f>
        <v>633 - Waste Recycling</v>
      </c>
      <c r="BF154" s="175">
        <f>IF(BE$9="","",IF(BE154=0,0,HLOOKUP(BE$9,CPPE!$A$1:$CY$175,BD154,FALSE)))</f>
        <v>2</v>
      </c>
      <c r="BG154" s="176" t="str">
        <f>IF(BF154="","",IF(BF154=0,"",IF(LandUse!$N147=2,"",IF(BF154&gt;=$E$5,BE154,""))))</f>
        <v/>
      </c>
      <c r="BH154" s="174">
        <v>146</v>
      </c>
      <c r="BI154" s="177" t="str">
        <f>+CPPE!A146</f>
        <v>633 - Waste Recycling</v>
      </c>
      <c r="BJ154" s="175">
        <f>IF(BI$9="","",IF(BI154=0,0,HLOOKUP(BI$9,CPPE!$A$1:$CY$175,BH154,FALSE)))</f>
        <v>2</v>
      </c>
      <c r="BK154" s="176" t="str">
        <f>IF(BJ154="","",IF(BJ154=0,"",IF(LandUse!$N147=2,"",IF(BJ154&gt;=$E$5,BI154,""))))</f>
        <v/>
      </c>
      <c r="BM154" s="99" t="str">
        <f t="shared" si="30"/>
        <v/>
      </c>
      <c r="BN154" s="99" t="str">
        <f t="shared" si="31"/>
        <v/>
      </c>
      <c r="BO154" s="99" t="str">
        <f t="shared" si="32"/>
        <v/>
      </c>
      <c r="BP154" s="99" t="str">
        <f t="shared" si="33"/>
        <v/>
      </c>
      <c r="BQ154" s="99" t="str">
        <f t="shared" si="34"/>
        <v/>
      </c>
      <c r="BR154" s="99" t="str">
        <f t="shared" si="35"/>
        <v/>
      </c>
      <c r="BS154" s="99" t="str">
        <f t="shared" si="36"/>
        <v/>
      </c>
      <c r="BT154" s="99" t="str">
        <f t="shared" si="37"/>
        <v/>
      </c>
      <c r="BU154" s="99" t="str">
        <f t="shared" si="38"/>
        <v/>
      </c>
      <c r="BV154" s="99" t="str">
        <f t="shared" si="39"/>
        <v/>
      </c>
      <c r="BX154"/>
    </row>
    <row r="155" spans="2:76" x14ac:dyDescent="0.2">
      <c r="B155" s="178"/>
      <c r="C155" s="179"/>
      <c r="D155" s="178"/>
      <c r="E155" s="180"/>
      <c r="F155" s="178"/>
      <c r="G155" s="181"/>
      <c r="H155" s="178"/>
      <c r="I155" s="180"/>
      <c r="J155" s="178"/>
      <c r="K155" s="180"/>
      <c r="L155" s="178"/>
      <c r="M155" s="180"/>
      <c r="N155" s="178"/>
      <c r="O155" s="180"/>
      <c r="P155" s="178"/>
      <c r="Q155" s="180"/>
      <c r="R155" s="178"/>
      <c r="S155" s="180"/>
      <c r="T155" s="178"/>
      <c r="U155" s="180"/>
      <c r="V155" s="151"/>
      <c r="W155" s="173" t="str">
        <f>+CPPE!A147</f>
        <v>634 - Waste Transfer</v>
      </c>
      <c r="X155" s="174">
        <v>147</v>
      </c>
      <c r="Y155" s="173" t="str">
        <f>+CPPE!A147</f>
        <v>634 - Waste Transfer</v>
      </c>
      <c r="Z155" s="175">
        <f>IF(Y$9="","",IF(Y155=0,0,HLOOKUP(Y$9,CPPE!$A$1:$CY$175,X155,FALSE)))</f>
        <v>-1</v>
      </c>
      <c r="AA155" s="176" t="str">
        <f>IF(Z155="","",IF(Z155=0,"",IF(LandUse!$N148=2,"",IF(Z155&gt;=$E$5,Y155,""))))</f>
        <v/>
      </c>
      <c r="AB155" s="174">
        <v>147</v>
      </c>
      <c r="AC155" s="177" t="str">
        <f>+CPPE!A147</f>
        <v>634 - Waste Transfer</v>
      </c>
      <c r="AD155" s="175">
        <f>IF(AC$9="","",IF(AC155=0,0,HLOOKUP(AC$9,CPPE!$A$1:$CY$175,AB155,FALSE)))</f>
        <v>-1</v>
      </c>
      <c r="AE155" s="176" t="str">
        <f>IF(AD155="","",IF(AD155=0,"",IF(LandUse!$N148=2,"",IF(AD155&gt;=$E$5,AC155,""))))</f>
        <v/>
      </c>
      <c r="AF155" s="174">
        <v>147</v>
      </c>
      <c r="AG155" s="177" t="str">
        <f>+CPPE!A147</f>
        <v>634 - Waste Transfer</v>
      </c>
      <c r="AH155" s="175">
        <f>IF(AG$9="","",IF(AG155=0,0,HLOOKUP(AG$9,CPPE!$A$1:$CY$175,AF155,FALSE)))</f>
        <v>0</v>
      </c>
      <c r="AI155" s="176" t="str">
        <f>IF(AH155="","",IF(AH155=0,"",IF(LandUse!$N148=2,"",IF(AH155&gt;=$E$5,AG155,""))))</f>
        <v/>
      </c>
      <c r="AJ155" s="174">
        <v>147</v>
      </c>
      <c r="AK155" s="177" t="str">
        <f>+CPPE!A147</f>
        <v>634 - Waste Transfer</v>
      </c>
      <c r="AL155" s="175">
        <f>IF(AK$9="","",IF(AK155=0,0,HLOOKUP(AK$9,CPPE!$A$1:$CY$175,AJ155,FALSE)))</f>
        <v>-1</v>
      </c>
      <c r="AM155" s="176" t="str">
        <f>IF(AL155="","",IF(AL155=0,"",IF(LandUse!$N148=2,"",IF(AL155&gt;=$E$5,AK155,""))))</f>
        <v/>
      </c>
      <c r="AN155" s="174">
        <v>147</v>
      </c>
      <c r="AO155" s="177" t="str">
        <f>+CPPE!A147</f>
        <v>634 - Waste Transfer</v>
      </c>
      <c r="AP155" s="175">
        <f>IF(AO$9="","",IF(AO155=0,0,HLOOKUP(AO$9,CPPE!$A$1:$CY$175,AN155,FALSE)))</f>
        <v>0</v>
      </c>
      <c r="AQ155" s="176" t="str">
        <f>IF(AP155="","",IF(AP155=0,"",IF(LandUse!$N148=2,"",IF(AP155&gt;=$E$5,AO155,""))))</f>
        <v/>
      </c>
      <c r="AR155" s="174">
        <v>147</v>
      </c>
      <c r="AS155" s="177" t="str">
        <f>+CPPE!A147</f>
        <v>634 - Waste Transfer</v>
      </c>
      <c r="AT155" s="175">
        <f>IF(AS$9="","",IF(AS155=0,0,HLOOKUP(AS$9,CPPE!$A$1:$CY$175,AR155,FALSE)))</f>
        <v>0</v>
      </c>
      <c r="AU155" s="176" t="str">
        <f>IF(AT155="","",IF(AT155=0,"",IF(LandUse!$N148=2,"",IF(AT155&gt;=$E$5,AS155,""))))</f>
        <v/>
      </c>
      <c r="AV155" s="174">
        <v>147</v>
      </c>
      <c r="AW155" s="177" t="str">
        <f>+CPPE!A147</f>
        <v>634 - Waste Transfer</v>
      </c>
      <c r="AX155" s="175">
        <f>IF(AW$9="","",IF(AW155=0,0,HLOOKUP(AW$9,CPPE!$A$1:$CY$175,AV155,FALSE)))</f>
        <v>0</v>
      </c>
      <c r="AY155" s="176" t="str">
        <f>IF(AX155="","",IF(AX155=0,"",IF(LandUse!$N148=2,"",IF(AX155&gt;=$E$5,AW155,""))))</f>
        <v/>
      </c>
      <c r="AZ155" s="174">
        <v>147</v>
      </c>
      <c r="BA155" s="177" t="str">
        <f>+CPPE!A147</f>
        <v>634 - Waste Transfer</v>
      </c>
      <c r="BB155" s="175">
        <f>IF(BA$9="","",IF(BA155=0,0,HLOOKUP(BA$9,CPPE!$A$1:$CY$175,AZ155,FALSE)))</f>
        <v>0</v>
      </c>
      <c r="BC155" s="176" t="str">
        <f>IF(BB155="","",IF(BB155=0,"",IF(LandUse!$N148=2,"",IF(BB155&gt;=$E$5,BA155,""))))</f>
        <v/>
      </c>
      <c r="BD155" s="174">
        <v>147</v>
      </c>
      <c r="BE155" s="177" t="str">
        <f>+CPPE!A147</f>
        <v>634 - Waste Transfer</v>
      </c>
      <c r="BF155" s="175">
        <f>IF(BE$9="","",IF(BE155=0,0,HLOOKUP(BE$9,CPPE!$A$1:$CY$175,BD155,FALSE)))</f>
        <v>2</v>
      </c>
      <c r="BG155" s="176" t="str">
        <f>IF(BF155="","",IF(BF155=0,"",IF(LandUse!$N148=2,"",IF(BF155&gt;=$E$5,BE155,""))))</f>
        <v/>
      </c>
      <c r="BH155" s="174">
        <v>147</v>
      </c>
      <c r="BI155" s="177" t="str">
        <f>+CPPE!A147</f>
        <v>634 - Waste Transfer</v>
      </c>
      <c r="BJ155" s="175">
        <f>IF(BI$9="","",IF(BI155=0,0,HLOOKUP(BI$9,CPPE!$A$1:$CY$175,BH155,FALSE)))</f>
        <v>0</v>
      </c>
      <c r="BK155" s="176" t="str">
        <f>IF(BJ155="","",IF(BJ155=0,"",IF(LandUse!$N148=2,"",IF(BJ155&gt;=$E$5,BI155,""))))</f>
        <v/>
      </c>
      <c r="BM155" s="99" t="str">
        <f t="shared" ref="BM155:BM163" si="40">IF(B156="","",C156)</f>
        <v/>
      </c>
      <c r="BN155" s="99" t="str">
        <f t="shared" ref="BN155:BN163" si="41">IF(D156="","",E156)</f>
        <v/>
      </c>
      <c r="BO155" s="99" t="str">
        <f t="shared" ref="BO155:BO163" si="42">IF(F156="","",G156)</f>
        <v/>
      </c>
      <c r="BP155" s="99" t="str">
        <f t="shared" ref="BP155:BP163" si="43">IF(H156="","",I156)</f>
        <v/>
      </c>
      <c r="BQ155" s="99" t="str">
        <f t="shared" ref="BQ155:BQ163" si="44">IF(J156="","",K156)</f>
        <v/>
      </c>
      <c r="BR155" s="99" t="str">
        <f t="shared" ref="BR155:BR163" si="45">IF(L156="","",M156)</f>
        <v/>
      </c>
      <c r="BS155" s="99" t="str">
        <f t="shared" ref="BS155:BS163" si="46">IF(N156="","",O156)</f>
        <v/>
      </c>
      <c r="BT155" s="99" t="str">
        <f t="shared" ref="BT155:BT163" si="47">IF(P156="","",Q156)</f>
        <v/>
      </c>
      <c r="BU155" s="99" t="str">
        <f t="shared" ref="BU155:BU163" si="48">IF(R156="","",S156)</f>
        <v/>
      </c>
      <c r="BV155" s="99" t="str">
        <f t="shared" ref="BV155:BV163" si="49">IF(T156="","",U156)</f>
        <v/>
      </c>
      <c r="BX155"/>
    </row>
    <row r="156" spans="2:76" x14ac:dyDescent="0.2">
      <c r="B156" s="178"/>
      <c r="C156" s="179"/>
      <c r="D156" s="178"/>
      <c r="E156" s="180"/>
      <c r="F156" s="178"/>
      <c r="G156" s="181"/>
      <c r="H156" s="178"/>
      <c r="I156" s="180"/>
      <c r="J156" s="178"/>
      <c r="K156" s="180"/>
      <c r="L156" s="178"/>
      <c r="M156" s="180"/>
      <c r="N156" s="178"/>
      <c r="O156" s="180"/>
      <c r="P156" s="178"/>
      <c r="Q156" s="180"/>
      <c r="R156" s="178"/>
      <c r="S156" s="180"/>
      <c r="T156" s="178"/>
      <c r="U156" s="180"/>
      <c r="V156" s="151"/>
      <c r="W156" s="173" t="str">
        <f>+CPPE!A148</f>
        <v xml:space="preserve">635 - Vegetated Treatment Area </v>
      </c>
      <c r="X156" s="174">
        <v>148</v>
      </c>
      <c r="Y156" s="173" t="str">
        <f>+CPPE!A148</f>
        <v xml:space="preserve">635 - Vegetated Treatment Area </v>
      </c>
      <c r="Z156" s="175">
        <f>IF(Y$9="","",IF(Y156=0,0,HLOOKUP(Y$9,CPPE!$A$1:$CY$175,X156,FALSE)))</f>
        <v>4</v>
      </c>
      <c r="AA156" s="176" t="str">
        <f>IF(Z156="","",IF(Z156=0,"",IF(LandUse!$N149=2,"",IF(Z156&gt;=$E$5,Y156,""))))</f>
        <v/>
      </c>
      <c r="AB156" s="174">
        <v>148</v>
      </c>
      <c r="AC156" s="177" t="str">
        <f>+CPPE!A148</f>
        <v xml:space="preserve">635 - Vegetated Treatment Area </v>
      </c>
      <c r="AD156" s="175">
        <f>IF(AC$9="","",IF(AC156=0,0,HLOOKUP(AC$9,CPPE!$A$1:$CY$175,AB156,FALSE)))</f>
        <v>4</v>
      </c>
      <c r="AE156" s="176" t="str">
        <f>IF(AD156="","",IF(AD156=0,"",IF(LandUse!$N149=2,"",IF(AD156&gt;=$E$5,AC156,""))))</f>
        <v/>
      </c>
      <c r="AF156" s="174">
        <v>148</v>
      </c>
      <c r="AG156" s="177" t="str">
        <f>+CPPE!A148</f>
        <v xml:space="preserve">635 - Vegetated Treatment Area </v>
      </c>
      <c r="AH156" s="175">
        <f>IF(AG$9="","",IF(AG156=0,0,HLOOKUP(AG$9,CPPE!$A$1:$CY$175,AF156,FALSE)))</f>
        <v>0</v>
      </c>
      <c r="AI156" s="176" t="str">
        <f>IF(AH156="","",IF(AH156=0,"",IF(LandUse!$N149=2,"",IF(AH156&gt;=$E$5,AG156,""))))</f>
        <v/>
      </c>
      <c r="AJ156" s="174">
        <v>148</v>
      </c>
      <c r="AK156" s="177" t="str">
        <f>+CPPE!A148</f>
        <v xml:space="preserve">635 - Vegetated Treatment Area </v>
      </c>
      <c r="AL156" s="175">
        <f>IF(AK$9="","",IF(AK156=0,0,HLOOKUP(AK$9,CPPE!$A$1:$CY$175,AJ156,FALSE)))</f>
        <v>3</v>
      </c>
      <c r="AM156" s="176" t="str">
        <f>IF(AL156="","",IF(AL156=0,"",IF(LandUse!$N149=2,"",IF(AL156&gt;=$E$5,AK156,""))))</f>
        <v/>
      </c>
      <c r="AN156" s="174">
        <v>148</v>
      </c>
      <c r="AO156" s="177" t="str">
        <f>+CPPE!A148</f>
        <v xml:space="preserve">635 - Vegetated Treatment Area </v>
      </c>
      <c r="AP156" s="175">
        <f>IF(AO$9="","",IF(AO156=0,0,HLOOKUP(AO$9,CPPE!$A$1:$CY$175,AN156,FALSE)))</f>
        <v>3</v>
      </c>
      <c r="AQ156" s="176" t="str">
        <f>IF(AP156="","",IF(AP156=0,"",IF(LandUse!$N149=2,"",IF(AP156&gt;=$E$5,AO156,""))))</f>
        <v/>
      </c>
      <c r="AR156" s="174">
        <v>148</v>
      </c>
      <c r="AS156" s="177" t="str">
        <f>+CPPE!A148</f>
        <v xml:space="preserve">635 - Vegetated Treatment Area </v>
      </c>
      <c r="AT156" s="175">
        <f>IF(AS$9="","",IF(AS156=0,0,HLOOKUP(AS$9,CPPE!$A$1:$CY$175,AR156,FALSE)))</f>
        <v>0</v>
      </c>
      <c r="AU156" s="176" t="str">
        <f>IF(AT156="","",IF(AT156=0,"",IF(LandUse!$N149=2,"",IF(AT156&gt;=$E$5,AS156,""))))</f>
        <v/>
      </c>
      <c r="AV156" s="174">
        <v>148</v>
      </c>
      <c r="AW156" s="177" t="str">
        <f>+CPPE!A148</f>
        <v xml:space="preserve">635 - Vegetated Treatment Area </v>
      </c>
      <c r="AX156" s="175">
        <f>IF(AW$9="","",IF(AW156=0,0,HLOOKUP(AW$9,CPPE!$A$1:$CY$175,AV156,FALSE)))</f>
        <v>0</v>
      </c>
      <c r="AY156" s="176" t="str">
        <f>IF(AX156="","",IF(AX156=0,"",IF(LandUse!$N149=2,"",IF(AX156&gt;=$E$5,AW156,""))))</f>
        <v/>
      </c>
      <c r="AZ156" s="174">
        <v>148</v>
      </c>
      <c r="BA156" s="177" t="str">
        <f>+CPPE!A148</f>
        <v xml:space="preserve">635 - Vegetated Treatment Area </v>
      </c>
      <c r="BB156" s="175">
        <f>IF(BA$9="","",IF(BA156=0,0,HLOOKUP(BA$9,CPPE!$A$1:$CY$175,AZ156,FALSE)))</f>
        <v>0</v>
      </c>
      <c r="BC156" s="176" t="str">
        <f>IF(BB156="","",IF(BB156=0,"",IF(LandUse!$N149=2,"",IF(BB156&gt;=$E$5,BA156,""))))</f>
        <v/>
      </c>
      <c r="BD156" s="174">
        <v>148</v>
      </c>
      <c r="BE156" s="177" t="str">
        <f>+CPPE!A148</f>
        <v xml:space="preserve">635 - Vegetated Treatment Area </v>
      </c>
      <c r="BF156" s="175">
        <f>IF(BE$9="","",IF(BE156=0,0,HLOOKUP(BE$9,CPPE!$A$1:$CY$175,BD156,FALSE)))</f>
        <v>4</v>
      </c>
      <c r="BG156" s="176" t="str">
        <f>IF(BF156="","",IF(BF156=0,"",IF(LandUse!$N149=2,"",IF(BF156&gt;=$E$5,BE156,""))))</f>
        <v/>
      </c>
      <c r="BH156" s="174">
        <v>148</v>
      </c>
      <c r="BI156" s="177" t="str">
        <f>+CPPE!A148</f>
        <v xml:space="preserve">635 - Vegetated Treatment Area </v>
      </c>
      <c r="BJ156" s="175">
        <f>IF(BI$9="","",IF(BI156=0,0,HLOOKUP(BI$9,CPPE!$A$1:$CY$175,BH156,FALSE)))</f>
        <v>2</v>
      </c>
      <c r="BK156" s="176" t="str">
        <f>IF(BJ156="","",IF(BJ156=0,"",IF(LandUse!$N149=2,"",IF(BJ156&gt;=$E$5,BI156,""))))</f>
        <v/>
      </c>
      <c r="BM156" s="99" t="str">
        <f t="shared" si="40"/>
        <v/>
      </c>
      <c r="BN156" s="99" t="str">
        <f t="shared" si="41"/>
        <v/>
      </c>
      <c r="BO156" s="99" t="str">
        <f t="shared" si="42"/>
        <v/>
      </c>
      <c r="BP156" s="99" t="str">
        <f t="shared" si="43"/>
        <v/>
      </c>
      <c r="BQ156" s="99" t="str">
        <f t="shared" si="44"/>
        <v/>
      </c>
      <c r="BR156" s="99" t="str">
        <f t="shared" si="45"/>
        <v/>
      </c>
      <c r="BS156" s="99" t="str">
        <f t="shared" si="46"/>
        <v/>
      </c>
      <c r="BT156" s="99" t="str">
        <f t="shared" si="47"/>
        <v/>
      </c>
      <c r="BU156" s="99" t="str">
        <f t="shared" si="48"/>
        <v/>
      </c>
      <c r="BV156" s="99" t="str">
        <f t="shared" si="49"/>
        <v/>
      </c>
      <c r="BX156"/>
    </row>
    <row r="157" spans="2:76" x14ac:dyDescent="0.2">
      <c r="B157" s="178"/>
      <c r="C157" s="179"/>
      <c r="D157" s="178"/>
      <c r="E157" s="180"/>
      <c r="F157" s="178"/>
      <c r="G157" s="181"/>
      <c r="H157" s="178"/>
      <c r="I157" s="180"/>
      <c r="J157" s="178"/>
      <c r="K157" s="180"/>
      <c r="L157" s="178"/>
      <c r="M157" s="180"/>
      <c r="N157" s="178"/>
      <c r="O157" s="180"/>
      <c r="P157" s="178"/>
      <c r="Q157" s="180"/>
      <c r="R157" s="178"/>
      <c r="S157" s="180"/>
      <c r="T157" s="178"/>
      <c r="U157" s="180"/>
      <c r="V157" s="151"/>
      <c r="W157" s="173" t="str">
        <f>+CPPE!A149</f>
        <v>636 - Water Harvesting Catchment</v>
      </c>
      <c r="X157" s="174">
        <v>149</v>
      </c>
      <c r="Y157" s="173" t="str">
        <f>+CPPE!A149</f>
        <v>636 - Water Harvesting Catchment</v>
      </c>
      <c r="Z157" s="175">
        <f>IF(Y$9="","",IF(Y157=0,0,HLOOKUP(Y$9,CPPE!$A$1:$CY$175,X157,FALSE)))</f>
        <v>0</v>
      </c>
      <c r="AA157" s="176" t="str">
        <f>IF(Z157="","",IF(Z157=0,"",IF(LandUse!$N150=2,"",IF(Z157&gt;=$E$5,Y157,""))))</f>
        <v/>
      </c>
      <c r="AB157" s="174">
        <v>149</v>
      </c>
      <c r="AC157" s="177" t="str">
        <f>+CPPE!A149</f>
        <v>636 - Water Harvesting Catchment</v>
      </c>
      <c r="AD157" s="175">
        <f>IF(AC$9="","",IF(AC157=0,0,HLOOKUP(AC$9,CPPE!$A$1:$CY$175,AB157,FALSE)))</f>
        <v>0</v>
      </c>
      <c r="AE157" s="176" t="str">
        <f>IF(AD157="","",IF(AD157=0,"",IF(LandUse!$N150=2,"",IF(AD157&gt;=$E$5,AC157,""))))</f>
        <v/>
      </c>
      <c r="AF157" s="174">
        <v>149</v>
      </c>
      <c r="AG157" s="177" t="str">
        <f>+CPPE!A149</f>
        <v>636 - Water Harvesting Catchment</v>
      </c>
      <c r="AH157" s="175">
        <f>IF(AG$9="","",IF(AG157=0,0,HLOOKUP(AG$9,CPPE!$A$1:$CY$175,AF157,FALSE)))</f>
        <v>0</v>
      </c>
      <c r="AI157" s="176" t="str">
        <f>IF(AH157="","",IF(AH157=0,"",IF(LandUse!$N150=2,"",IF(AH157&gt;=$E$5,AG157,""))))</f>
        <v/>
      </c>
      <c r="AJ157" s="174">
        <v>149</v>
      </c>
      <c r="AK157" s="177" t="str">
        <f>+CPPE!A149</f>
        <v>636 - Water Harvesting Catchment</v>
      </c>
      <c r="AL157" s="175">
        <f>IF(AK$9="","",IF(AK157=0,0,HLOOKUP(AK$9,CPPE!$A$1:$CY$175,AJ157,FALSE)))</f>
        <v>0</v>
      </c>
      <c r="AM157" s="176" t="str">
        <f>IF(AL157="","",IF(AL157=0,"",IF(LandUse!$N150=2,"",IF(AL157&gt;=$E$5,AK157,""))))</f>
        <v/>
      </c>
      <c r="AN157" s="174">
        <v>149</v>
      </c>
      <c r="AO157" s="177" t="str">
        <f>+CPPE!A149</f>
        <v>636 - Water Harvesting Catchment</v>
      </c>
      <c r="AP157" s="175">
        <f>IF(AO$9="","",IF(AO157=0,0,HLOOKUP(AO$9,CPPE!$A$1:$CY$175,AN157,FALSE)))</f>
        <v>0</v>
      </c>
      <c r="AQ157" s="176" t="str">
        <f>IF(AP157="","",IF(AP157=0,"",IF(LandUse!$N150=2,"",IF(AP157&gt;=$E$5,AO157,""))))</f>
        <v/>
      </c>
      <c r="AR157" s="174">
        <v>149</v>
      </c>
      <c r="AS157" s="177" t="str">
        <f>+CPPE!A149</f>
        <v>636 - Water Harvesting Catchment</v>
      </c>
      <c r="AT157" s="175">
        <f>IF(AS$9="","",IF(AS157=0,0,HLOOKUP(AS$9,CPPE!$A$1:$CY$175,AR157,FALSE)))</f>
        <v>0</v>
      </c>
      <c r="AU157" s="176" t="str">
        <f>IF(AT157="","",IF(AT157=0,"",IF(LandUse!$N150=2,"",IF(AT157&gt;=$E$5,AS157,""))))</f>
        <v/>
      </c>
      <c r="AV157" s="174">
        <v>149</v>
      </c>
      <c r="AW157" s="177" t="str">
        <f>+CPPE!A149</f>
        <v>636 - Water Harvesting Catchment</v>
      </c>
      <c r="AX157" s="175">
        <f>IF(AW$9="","",IF(AW157=0,0,HLOOKUP(AW$9,CPPE!$A$1:$CY$175,AV157,FALSE)))</f>
        <v>0</v>
      </c>
      <c r="AY157" s="176" t="str">
        <f>IF(AX157="","",IF(AX157=0,"",IF(LandUse!$N150=2,"",IF(AX157&gt;=$E$5,AW157,""))))</f>
        <v/>
      </c>
      <c r="AZ157" s="174">
        <v>149</v>
      </c>
      <c r="BA157" s="177" t="str">
        <f>+CPPE!A149</f>
        <v>636 - Water Harvesting Catchment</v>
      </c>
      <c r="BB157" s="175">
        <f>IF(BA$9="","",IF(BA157=0,0,HLOOKUP(BA$9,CPPE!$A$1:$CY$175,AZ157,FALSE)))</f>
        <v>0</v>
      </c>
      <c r="BC157" s="176" t="str">
        <f>IF(BB157="","",IF(BB157=0,"",IF(LandUse!$N150=2,"",IF(BB157&gt;=$E$5,BA157,""))))</f>
        <v/>
      </c>
      <c r="BD157" s="174">
        <v>149</v>
      </c>
      <c r="BE157" s="177" t="str">
        <f>+CPPE!A149</f>
        <v>636 - Water Harvesting Catchment</v>
      </c>
      <c r="BF157" s="175">
        <f>IF(BE$9="","",IF(BE157=0,0,HLOOKUP(BE$9,CPPE!$A$1:$CY$175,BD157,FALSE)))</f>
        <v>0</v>
      </c>
      <c r="BG157" s="176" t="str">
        <f>IF(BF157="","",IF(BF157=0,"",IF(LandUse!$N150=2,"",IF(BF157&gt;=$E$5,BE157,""))))</f>
        <v/>
      </c>
      <c r="BH157" s="174">
        <v>149</v>
      </c>
      <c r="BI157" s="177" t="str">
        <f>+CPPE!A149</f>
        <v>636 - Water Harvesting Catchment</v>
      </c>
      <c r="BJ157" s="175">
        <f>IF(BI$9="","",IF(BI157=0,0,HLOOKUP(BI$9,CPPE!$A$1:$CY$175,BH157,FALSE)))</f>
        <v>0</v>
      </c>
      <c r="BK157" s="176" t="str">
        <f>IF(BJ157="","",IF(BJ157=0,"",IF(LandUse!$N150=2,"",IF(BJ157&gt;=$E$5,BI157,""))))</f>
        <v/>
      </c>
      <c r="BM157" s="99" t="str">
        <f t="shared" si="40"/>
        <v/>
      </c>
      <c r="BN157" s="99" t="str">
        <f t="shared" si="41"/>
        <v/>
      </c>
      <c r="BO157" s="99" t="str">
        <f t="shared" si="42"/>
        <v/>
      </c>
      <c r="BP157" s="99" t="str">
        <f t="shared" si="43"/>
        <v/>
      </c>
      <c r="BQ157" s="99" t="str">
        <f t="shared" si="44"/>
        <v/>
      </c>
      <c r="BR157" s="99" t="str">
        <f t="shared" si="45"/>
        <v/>
      </c>
      <c r="BS157" s="99" t="str">
        <f t="shared" si="46"/>
        <v/>
      </c>
      <c r="BT157" s="99" t="str">
        <f t="shared" si="47"/>
        <v/>
      </c>
      <c r="BU157" s="99" t="str">
        <f t="shared" si="48"/>
        <v/>
      </c>
      <c r="BV157" s="99" t="str">
        <f t="shared" si="49"/>
        <v/>
      </c>
      <c r="BX157"/>
    </row>
    <row r="158" spans="2:76" x14ac:dyDescent="0.2">
      <c r="B158" s="178"/>
      <c r="C158" s="179"/>
      <c r="D158" s="178"/>
      <c r="E158" s="180"/>
      <c r="F158" s="178"/>
      <c r="G158" s="181"/>
      <c r="H158" s="178"/>
      <c r="I158" s="180"/>
      <c r="J158" s="178"/>
      <c r="K158" s="180"/>
      <c r="L158" s="178"/>
      <c r="M158" s="180"/>
      <c r="N158" s="178"/>
      <c r="O158" s="180"/>
      <c r="P158" s="178"/>
      <c r="Q158" s="180"/>
      <c r="R158" s="178"/>
      <c r="S158" s="180"/>
      <c r="T158" s="178"/>
      <c r="U158" s="180"/>
      <c r="V158" s="151"/>
      <c r="W158" s="173" t="str">
        <f>+CPPE!A150</f>
        <v>638 - Water and Sediment Control Basin</v>
      </c>
      <c r="X158" s="174">
        <v>150</v>
      </c>
      <c r="Y158" s="173" t="str">
        <f>+CPPE!A150</f>
        <v>638 - Water and Sediment Control Basin</v>
      </c>
      <c r="Z158" s="175">
        <f>IF(Y$9="","",IF(Y158=0,0,HLOOKUP(Y$9,CPPE!$A$1:$CY$175,X158,FALSE)))</f>
        <v>0</v>
      </c>
      <c r="AA158" s="176" t="str">
        <f>IF(Z158="","",IF(Z158=0,"",IF(LandUse!$N151=2,"",IF(Z158&gt;=$E$5,Y158,""))))</f>
        <v/>
      </c>
      <c r="AB158" s="174">
        <v>150</v>
      </c>
      <c r="AC158" s="177" t="str">
        <f>+CPPE!A150</f>
        <v>638 - Water and Sediment Control Basin</v>
      </c>
      <c r="AD158" s="175">
        <f>IF(AC$9="","",IF(AC158=0,0,HLOOKUP(AC$9,CPPE!$A$1:$CY$175,AB158,FALSE)))</f>
        <v>0</v>
      </c>
      <c r="AE158" s="176" t="str">
        <f>IF(AD158="","",IF(AD158=0,"",IF(LandUse!$N151=2,"",IF(AD158&gt;=$E$5,AC158,""))))</f>
        <v/>
      </c>
      <c r="AF158" s="174">
        <v>150</v>
      </c>
      <c r="AG158" s="177" t="str">
        <f>+CPPE!A150</f>
        <v>638 - Water and Sediment Control Basin</v>
      </c>
      <c r="AH158" s="175">
        <f>IF(AG$9="","",IF(AG158=0,0,HLOOKUP(AG$9,CPPE!$A$1:$CY$175,AF158,FALSE)))</f>
        <v>0</v>
      </c>
      <c r="AI158" s="176" t="str">
        <f>IF(AH158="","",IF(AH158=0,"",IF(LandUse!$N151=2,"",IF(AH158&gt;=$E$5,AG158,""))))</f>
        <v/>
      </c>
      <c r="AJ158" s="174">
        <v>150</v>
      </c>
      <c r="AK158" s="177" t="str">
        <f>+CPPE!A150</f>
        <v>638 - Water and Sediment Control Basin</v>
      </c>
      <c r="AL158" s="175">
        <f>IF(AK$9="","",IF(AK158=0,0,HLOOKUP(AK$9,CPPE!$A$1:$CY$175,AJ158,FALSE)))</f>
        <v>0</v>
      </c>
      <c r="AM158" s="176" t="str">
        <f>IF(AL158="","",IF(AL158=0,"",IF(LandUse!$N151=2,"",IF(AL158&gt;=$E$5,AK158,""))))</f>
        <v/>
      </c>
      <c r="AN158" s="174">
        <v>150</v>
      </c>
      <c r="AO158" s="177" t="str">
        <f>+CPPE!A150</f>
        <v>638 - Water and Sediment Control Basin</v>
      </c>
      <c r="AP158" s="175">
        <f>IF(AO$9="","",IF(AO158=0,0,HLOOKUP(AO$9,CPPE!$A$1:$CY$175,AN158,FALSE)))</f>
        <v>0</v>
      </c>
      <c r="AQ158" s="176" t="str">
        <f>IF(AP158="","",IF(AP158=0,"",IF(LandUse!$N151=2,"",IF(AP158&gt;=$E$5,AO158,""))))</f>
        <v/>
      </c>
      <c r="AR158" s="174">
        <v>150</v>
      </c>
      <c r="AS158" s="177" t="str">
        <f>+CPPE!A150</f>
        <v>638 - Water and Sediment Control Basin</v>
      </c>
      <c r="AT158" s="175">
        <f>IF(AS$9="","",IF(AS158=0,0,HLOOKUP(AS$9,CPPE!$A$1:$CY$175,AR158,FALSE)))</f>
        <v>0</v>
      </c>
      <c r="AU158" s="176" t="str">
        <f>IF(AT158="","",IF(AT158=0,"",IF(LandUse!$N151=2,"",IF(AT158&gt;=$E$5,AS158,""))))</f>
        <v/>
      </c>
      <c r="AV158" s="174">
        <v>150</v>
      </c>
      <c r="AW158" s="177" t="str">
        <f>+CPPE!A150</f>
        <v>638 - Water and Sediment Control Basin</v>
      </c>
      <c r="AX158" s="175">
        <f>IF(AW$9="","",IF(AW158=0,0,HLOOKUP(AW$9,CPPE!$A$1:$CY$175,AV158,FALSE)))</f>
        <v>0</v>
      </c>
      <c r="AY158" s="176" t="str">
        <f>IF(AX158="","",IF(AX158=0,"",IF(LandUse!$N151=2,"",IF(AX158&gt;=$E$5,AW158,""))))</f>
        <v/>
      </c>
      <c r="AZ158" s="174">
        <v>150</v>
      </c>
      <c r="BA158" s="177" t="str">
        <f>+CPPE!A150</f>
        <v>638 - Water and Sediment Control Basin</v>
      </c>
      <c r="BB158" s="175">
        <f>IF(BA$9="","",IF(BA158=0,0,HLOOKUP(BA$9,CPPE!$A$1:$CY$175,AZ158,FALSE)))</f>
        <v>0</v>
      </c>
      <c r="BC158" s="176" t="str">
        <f>IF(BB158="","",IF(BB158=0,"",IF(LandUse!$N151=2,"",IF(BB158&gt;=$E$5,BA158,""))))</f>
        <v/>
      </c>
      <c r="BD158" s="174">
        <v>150</v>
      </c>
      <c r="BE158" s="177" t="str">
        <f>+CPPE!A150</f>
        <v>638 - Water and Sediment Control Basin</v>
      </c>
      <c r="BF158" s="175">
        <f>IF(BE$9="","",IF(BE158=0,0,HLOOKUP(BE$9,CPPE!$A$1:$CY$175,BD158,FALSE)))</f>
        <v>0</v>
      </c>
      <c r="BG158" s="176" t="str">
        <f>IF(BF158="","",IF(BF158=0,"",IF(LandUse!$N151=2,"",IF(BF158&gt;=$E$5,BE158,""))))</f>
        <v/>
      </c>
      <c r="BH158" s="174">
        <v>150</v>
      </c>
      <c r="BI158" s="177" t="str">
        <f>+CPPE!A150</f>
        <v>638 - Water and Sediment Control Basin</v>
      </c>
      <c r="BJ158" s="175">
        <f>IF(BI$9="","",IF(BI158=0,0,HLOOKUP(BI$9,CPPE!$A$1:$CY$175,BH158,FALSE)))</f>
        <v>2</v>
      </c>
      <c r="BK158" s="176" t="str">
        <f>IF(BJ158="","",IF(BJ158=0,"",IF(LandUse!$N151=2,"",IF(BJ158&gt;=$E$5,BI158,""))))</f>
        <v/>
      </c>
      <c r="BM158" s="99" t="str">
        <f t="shared" si="40"/>
        <v/>
      </c>
      <c r="BN158" s="99" t="str">
        <f t="shared" si="41"/>
        <v/>
      </c>
      <c r="BO158" s="99" t="str">
        <f t="shared" si="42"/>
        <v/>
      </c>
      <c r="BP158" s="99" t="str">
        <f t="shared" si="43"/>
        <v/>
      </c>
      <c r="BQ158" s="99" t="str">
        <f t="shared" si="44"/>
        <v/>
      </c>
      <c r="BR158" s="99" t="str">
        <f t="shared" si="45"/>
        <v/>
      </c>
      <c r="BS158" s="99" t="str">
        <f t="shared" si="46"/>
        <v/>
      </c>
      <c r="BT158" s="99" t="str">
        <f t="shared" si="47"/>
        <v/>
      </c>
      <c r="BU158" s="99" t="str">
        <f t="shared" si="48"/>
        <v/>
      </c>
      <c r="BV158" s="99" t="str">
        <f t="shared" si="49"/>
        <v/>
      </c>
      <c r="BX158"/>
    </row>
    <row r="159" spans="2:76" x14ac:dyDescent="0.2">
      <c r="B159" s="178"/>
      <c r="C159" s="179"/>
      <c r="D159" s="178"/>
      <c r="E159" s="180"/>
      <c r="F159" s="178"/>
      <c r="G159" s="181"/>
      <c r="H159" s="178"/>
      <c r="I159" s="180"/>
      <c r="J159" s="178"/>
      <c r="K159" s="180"/>
      <c r="L159" s="178"/>
      <c r="M159" s="180"/>
      <c r="N159" s="178"/>
      <c r="O159" s="180"/>
      <c r="P159" s="178"/>
      <c r="Q159" s="180"/>
      <c r="R159" s="178"/>
      <c r="S159" s="180"/>
      <c r="T159" s="178"/>
      <c r="U159" s="180"/>
      <c r="V159" s="151"/>
      <c r="W159" s="173" t="str">
        <f>+CPPE!A151</f>
        <v>640 - Waterspreading</v>
      </c>
      <c r="X159" s="174">
        <v>151</v>
      </c>
      <c r="Y159" s="173" t="str">
        <f>+CPPE!A151</f>
        <v>640 - Waterspreading</v>
      </c>
      <c r="Z159" s="175">
        <f>IF(Y$9="","",IF(Y159=0,0,HLOOKUP(Y$9,CPPE!$A$1:$CY$175,X159,FALSE)))</f>
        <v>0</v>
      </c>
      <c r="AA159" s="176" t="str">
        <f>IF(Z159="","",IF(Z159=0,"",IF(LandUse!$N152=2,"",IF(Z159&gt;=$E$5,Y159,""))))</f>
        <v/>
      </c>
      <c r="AB159" s="174">
        <v>151</v>
      </c>
      <c r="AC159" s="177" t="str">
        <f>+CPPE!A151</f>
        <v>640 - Waterspreading</v>
      </c>
      <c r="AD159" s="175">
        <f>IF(AC$9="","",IF(AC159=0,0,HLOOKUP(AC$9,CPPE!$A$1:$CY$175,AB159,FALSE)))</f>
        <v>0</v>
      </c>
      <c r="AE159" s="176" t="str">
        <f>IF(AD159="","",IF(AD159=0,"",IF(LandUse!$N152=2,"",IF(AD159&gt;=$E$5,AC159,""))))</f>
        <v/>
      </c>
      <c r="AF159" s="174">
        <v>151</v>
      </c>
      <c r="AG159" s="177" t="str">
        <f>+CPPE!A151</f>
        <v>640 - Waterspreading</v>
      </c>
      <c r="AH159" s="175">
        <f>IF(AG$9="","",IF(AG159=0,0,HLOOKUP(AG$9,CPPE!$A$1:$CY$175,AF159,FALSE)))</f>
        <v>0</v>
      </c>
      <c r="AI159" s="176" t="str">
        <f>IF(AH159="","",IF(AH159=0,"",IF(LandUse!$N152=2,"",IF(AH159&gt;=$E$5,AG159,""))))</f>
        <v/>
      </c>
      <c r="AJ159" s="174">
        <v>151</v>
      </c>
      <c r="AK159" s="177" t="str">
        <f>+CPPE!A151</f>
        <v>640 - Waterspreading</v>
      </c>
      <c r="AL159" s="175">
        <f>IF(AK$9="","",IF(AK159=0,0,HLOOKUP(AK$9,CPPE!$A$1:$CY$175,AJ159,FALSE)))</f>
        <v>0</v>
      </c>
      <c r="AM159" s="176" t="str">
        <f>IF(AL159="","",IF(AL159=0,"",IF(LandUse!$N152=2,"",IF(AL159&gt;=$E$5,AK159,""))))</f>
        <v/>
      </c>
      <c r="AN159" s="174">
        <v>151</v>
      </c>
      <c r="AO159" s="177" t="str">
        <f>+CPPE!A151</f>
        <v>640 - Waterspreading</v>
      </c>
      <c r="AP159" s="175">
        <f>IF(AO$9="","",IF(AO159=0,0,HLOOKUP(AO$9,CPPE!$A$1:$CY$175,AN159,FALSE)))</f>
        <v>1</v>
      </c>
      <c r="AQ159" s="176" t="str">
        <f>IF(AP159="","",IF(AP159=0,"",IF(LandUse!$N152=2,"",IF(AP159&gt;=$E$5,AO159,""))))</f>
        <v/>
      </c>
      <c r="AR159" s="174">
        <v>151</v>
      </c>
      <c r="AS159" s="177" t="str">
        <f>+CPPE!A151</f>
        <v>640 - Waterspreading</v>
      </c>
      <c r="AT159" s="175">
        <f>IF(AS$9="","",IF(AS159=0,0,HLOOKUP(AS$9,CPPE!$A$1:$CY$175,AR159,FALSE)))</f>
        <v>0</v>
      </c>
      <c r="AU159" s="176" t="str">
        <f>IF(AT159="","",IF(AT159=0,"",IF(LandUse!$N152=2,"",IF(AT159&gt;=$E$5,AS159,""))))</f>
        <v/>
      </c>
      <c r="AV159" s="174">
        <v>151</v>
      </c>
      <c r="AW159" s="177" t="str">
        <f>+CPPE!A151</f>
        <v>640 - Waterspreading</v>
      </c>
      <c r="AX159" s="175">
        <f>IF(AW$9="","",IF(AW159=0,0,HLOOKUP(AW$9,CPPE!$A$1:$CY$175,AV159,FALSE)))</f>
        <v>0</v>
      </c>
      <c r="AY159" s="176" t="str">
        <f>IF(AX159="","",IF(AX159=0,"",IF(LandUse!$N152=2,"",IF(AX159&gt;=$E$5,AW159,""))))</f>
        <v/>
      </c>
      <c r="AZ159" s="174">
        <v>151</v>
      </c>
      <c r="BA159" s="177" t="str">
        <f>+CPPE!A151</f>
        <v>640 - Waterspreading</v>
      </c>
      <c r="BB159" s="175">
        <f>IF(BA$9="","",IF(BA159=0,0,HLOOKUP(BA$9,CPPE!$A$1:$CY$175,AZ159,FALSE)))</f>
        <v>0</v>
      </c>
      <c r="BC159" s="176" t="str">
        <f>IF(BB159="","",IF(BB159=0,"",IF(LandUse!$N152=2,"",IF(BB159&gt;=$E$5,BA159,""))))</f>
        <v/>
      </c>
      <c r="BD159" s="174">
        <v>151</v>
      </c>
      <c r="BE159" s="177" t="str">
        <f>+CPPE!A151</f>
        <v>640 - Waterspreading</v>
      </c>
      <c r="BF159" s="175">
        <f>IF(BE$9="","",IF(BE159=0,0,HLOOKUP(BE$9,CPPE!$A$1:$CY$175,BD159,FALSE)))</f>
        <v>2</v>
      </c>
      <c r="BG159" s="176" t="str">
        <f>IF(BF159="","",IF(BF159=0,"",IF(LandUse!$N152=2,"",IF(BF159&gt;=$E$5,BE159,""))))</f>
        <v/>
      </c>
      <c r="BH159" s="174">
        <v>151</v>
      </c>
      <c r="BI159" s="177" t="str">
        <f>+CPPE!A151</f>
        <v>640 - Waterspreading</v>
      </c>
      <c r="BJ159" s="175">
        <f>IF(BI$9="","",IF(BI159=0,0,HLOOKUP(BI$9,CPPE!$A$1:$CY$175,BH159,FALSE)))</f>
        <v>2</v>
      </c>
      <c r="BK159" s="176" t="str">
        <f>IF(BJ159="","",IF(BJ159=0,"",IF(LandUse!$N152=2,"",IF(BJ159&gt;=$E$5,BI159,""))))</f>
        <v/>
      </c>
      <c r="BM159" s="99" t="str">
        <f t="shared" si="40"/>
        <v/>
      </c>
      <c r="BN159" s="99" t="str">
        <f t="shared" si="41"/>
        <v/>
      </c>
      <c r="BO159" s="99" t="str">
        <f t="shared" si="42"/>
        <v/>
      </c>
      <c r="BP159" s="99" t="str">
        <f t="shared" si="43"/>
        <v/>
      </c>
      <c r="BQ159" s="99" t="str">
        <f t="shared" si="44"/>
        <v/>
      </c>
      <c r="BR159" s="99" t="str">
        <f t="shared" si="45"/>
        <v/>
      </c>
      <c r="BS159" s="99" t="str">
        <f t="shared" si="46"/>
        <v/>
      </c>
      <c r="BT159" s="99" t="str">
        <f t="shared" si="47"/>
        <v/>
      </c>
      <c r="BU159" s="99" t="str">
        <f t="shared" si="48"/>
        <v/>
      </c>
      <c r="BV159" s="99" t="str">
        <f t="shared" si="49"/>
        <v/>
      </c>
      <c r="BX159"/>
    </row>
    <row r="160" spans="2:76" x14ac:dyDescent="0.2">
      <c r="B160" s="178"/>
      <c r="C160" s="179"/>
      <c r="D160" s="178"/>
      <c r="E160" s="180"/>
      <c r="F160" s="178"/>
      <c r="G160" s="181"/>
      <c r="H160" s="178"/>
      <c r="I160" s="180"/>
      <c r="J160" s="178"/>
      <c r="K160" s="180"/>
      <c r="L160" s="178"/>
      <c r="M160" s="180"/>
      <c r="N160" s="178"/>
      <c r="O160" s="180"/>
      <c r="P160" s="178"/>
      <c r="Q160" s="180"/>
      <c r="R160" s="178"/>
      <c r="S160" s="180"/>
      <c r="T160" s="178"/>
      <c r="U160" s="180"/>
      <c r="V160" s="151"/>
      <c r="W160" s="173" t="str">
        <f>+CPPE!A152</f>
        <v>642 - Water Well</v>
      </c>
      <c r="X160" s="174">
        <v>152</v>
      </c>
      <c r="Y160" s="173" t="str">
        <f>+CPPE!A152</f>
        <v>642 - Water Well</v>
      </c>
      <c r="Z160" s="175">
        <f>IF(Y$9="","",IF(Y160=0,0,HLOOKUP(Y$9,CPPE!$A$1:$CY$175,X160,FALSE)))</f>
        <v>2</v>
      </c>
      <c r="AA160" s="176" t="str">
        <f>IF(Z160="","",IF(Z160=0,"",IF(LandUse!$N153=2,"",IF(Z160&gt;=$E$5,Y160,""))))</f>
        <v/>
      </c>
      <c r="AB160" s="174">
        <v>152</v>
      </c>
      <c r="AC160" s="177" t="str">
        <f>+CPPE!A152</f>
        <v>642 - Water Well</v>
      </c>
      <c r="AD160" s="175">
        <f>IF(AC$9="","",IF(AC160=0,0,HLOOKUP(AC$9,CPPE!$A$1:$CY$175,AB160,FALSE)))</f>
        <v>2</v>
      </c>
      <c r="AE160" s="176" t="str">
        <f>IF(AD160="","",IF(AD160=0,"",IF(LandUse!$N153=2,"",IF(AD160&gt;=$E$5,AC160,""))))</f>
        <v/>
      </c>
      <c r="AF160" s="174">
        <v>152</v>
      </c>
      <c r="AG160" s="177" t="str">
        <f>+CPPE!A152</f>
        <v>642 - Water Well</v>
      </c>
      <c r="AH160" s="175">
        <f>IF(AG$9="","",IF(AG160=0,0,HLOOKUP(AG$9,CPPE!$A$1:$CY$175,AF160,FALSE)))</f>
        <v>0</v>
      </c>
      <c r="AI160" s="176" t="str">
        <f>IF(AH160="","",IF(AH160=0,"",IF(LandUse!$N153=2,"",IF(AH160&gt;=$E$5,AG160,""))))</f>
        <v/>
      </c>
      <c r="AJ160" s="174">
        <v>152</v>
      </c>
      <c r="AK160" s="177" t="str">
        <f>+CPPE!A152</f>
        <v>642 - Water Well</v>
      </c>
      <c r="AL160" s="175">
        <f>IF(AK$9="","",IF(AK160=0,0,HLOOKUP(AK$9,CPPE!$A$1:$CY$175,AJ160,FALSE)))</f>
        <v>0</v>
      </c>
      <c r="AM160" s="176" t="str">
        <f>IF(AL160="","",IF(AL160=0,"",IF(LandUse!$N153=2,"",IF(AL160&gt;=$E$5,AK160,""))))</f>
        <v/>
      </c>
      <c r="AN160" s="174">
        <v>152</v>
      </c>
      <c r="AO160" s="177" t="str">
        <f>+CPPE!A152</f>
        <v>642 - Water Well</v>
      </c>
      <c r="AP160" s="175">
        <f>IF(AO$9="","",IF(AO160=0,0,HLOOKUP(AO$9,CPPE!$A$1:$CY$175,AN160,FALSE)))</f>
        <v>0</v>
      </c>
      <c r="AQ160" s="176" t="str">
        <f>IF(AP160="","",IF(AP160=0,"",IF(LandUse!$N153=2,"",IF(AP160&gt;=$E$5,AO160,""))))</f>
        <v/>
      </c>
      <c r="AR160" s="174">
        <v>152</v>
      </c>
      <c r="AS160" s="177" t="str">
        <f>+CPPE!A152</f>
        <v>642 - Water Well</v>
      </c>
      <c r="AT160" s="175">
        <f>IF(AS$9="","",IF(AS160=0,0,HLOOKUP(AS$9,CPPE!$A$1:$CY$175,AR160,FALSE)))</f>
        <v>0</v>
      </c>
      <c r="AU160" s="176" t="str">
        <f>IF(AT160="","",IF(AT160=0,"",IF(LandUse!$N153=2,"",IF(AT160&gt;=$E$5,AS160,""))))</f>
        <v/>
      </c>
      <c r="AV160" s="174">
        <v>152</v>
      </c>
      <c r="AW160" s="177" t="str">
        <f>+CPPE!A152</f>
        <v>642 - Water Well</v>
      </c>
      <c r="AX160" s="175">
        <f>IF(AW$9="","",IF(AW160=0,0,HLOOKUP(AW$9,CPPE!$A$1:$CY$175,AV160,FALSE)))</f>
        <v>0</v>
      </c>
      <c r="AY160" s="176" t="str">
        <f>IF(AX160="","",IF(AX160=0,"",IF(LandUse!$N153=2,"",IF(AX160&gt;=$E$5,AW160,""))))</f>
        <v/>
      </c>
      <c r="AZ160" s="174">
        <v>152</v>
      </c>
      <c r="BA160" s="177" t="str">
        <f>+CPPE!A152</f>
        <v>642 - Water Well</v>
      </c>
      <c r="BB160" s="175">
        <f>IF(BA$9="","",IF(BA160=0,0,HLOOKUP(BA$9,CPPE!$A$1:$CY$175,AZ160,FALSE)))</f>
        <v>0</v>
      </c>
      <c r="BC160" s="176" t="str">
        <f>IF(BB160="","",IF(BB160=0,"",IF(LandUse!$N153=2,"",IF(BB160&gt;=$E$5,BA160,""))))</f>
        <v/>
      </c>
      <c r="BD160" s="174">
        <v>152</v>
      </c>
      <c r="BE160" s="177" t="str">
        <f>+CPPE!A152</f>
        <v>642 - Water Well</v>
      </c>
      <c r="BF160" s="175">
        <f>IF(BE$9="","",IF(BE160=0,0,HLOOKUP(BE$9,CPPE!$A$1:$CY$175,BD160,FALSE)))</f>
        <v>0</v>
      </c>
      <c r="BG160" s="176" t="str">
        <f>IF(BF160="","",IF(BF160=0,"",IF(LandUse!$N153=2,"",IF(BF160&gt;=$E$5,BE160,""))))</f>
        <v/>
      </c>
      <c r="BH160" s="174">
        <v>152</v>
      </c>
      <c r="BI160" s="177" t="str">
        <f>+CPPE!A152</f>
        <v>642 - Water Well</v>
      </c>
      <c r="BJ160" s="175">
        <f>IF(BI$9="","",IF(BI160=0,0,HLOOKUP(BI$9,CPPE!$A$1:$CY$175,BH160,FALSE)))</f>
        <v>1</v>
      </c>
      <c r="BK160" s="176" t="str">
        <f>IF(BJ160="","",IF(BJ160=0,"",IF(LandUse!$N153=2,"",IF(BJ160&gt;=$E$5,BI160,""))))</f>
        <v/>
      </c>
      <c r="BM160" s="99" t="str">
        <f t="shared" si="40"/>
        <v/>
      </c>
      <c r="BN160" s="99" t="str">
        <f t="shared" si="41"/>
        <v/>
      </c>
      <c r="BO160" s="99" t="str">
        <f t="shared" si="42"/>
        <v/>
      </c>
      <c r="BP160" s="99" t="str">
        <f t="shared" si="43"/>
        <v/>
      </c>
      <c r="BQ160" s="99" t="str">
        <f t="shared" si="44"/>
        <v/>
      </c>
      <c r="BR160" s="99" t="str">
        <f t="shared" si="45"/>
        <v/>
      </c>
      <c r="BS160" s="99" t="str">
        <f t="shared" si="46"/>
        <v/>
      </c>
      <c r="BT160" s="99" t="str">
        <f t="shared" si="47"/>
        <v/>
      </c>
      <c r="BU160" s="99" t="str">
        <f t="shared" si="48"/>
        <v/>
      </c>
      <c r="BV160" s="99" t="str">
        <f t="shared" si="49"/>
        <v/>
      </c>
      <c r="BX160"/>
    </row>
    <row r="161" spans="2:76" x14ac:dyDescent="0.2">
      <c r="B161" s="178"/>
      <c r="C161" s="179"/>
      <c r="D161" s="178"/>
      <c r="E161" s="180"/>
      <c r="F161" s="178"/>
      <c r="G161" s="181"/>
      <c r="H161" s="178"/>
      <c r="I161" s="180"/>
      <c r="J161" s="178"/>
      <c r="K161" s="180"/>
      <c r="L161" s="178"/>
      <c r="M161" s="180"/>
      <c r="N161" s="178"/>
      <c r="O161" s="180"/>
      <c r="P161" s="178"/>
      <c r="Q161" s="180"/>
      <c r="R161" s="178"/>
      <c r="S161" s="180"/>
      <c r="T161" s="178"/>
      <c r="U161" s="180"/>
      <c r="V161" s="151"/>
      <c r="W161" s="173" t="str">
        <f>+CPPE!A153</f>
        <v>643 - Restoration and Management of Rare or Declining Habitats</v>
      </c>
      <c r="X161" s="174">
        <v>153</v>
      </c>
      <c r="Y161" s="173" t="str">
        <f>+CPPE!A153</f>
        <v>643 - Restoration and Management of Rare or Declining Habitats</v>
      </c>
      <c r="Z161" s="175">
        <f>IF(Y$9="","",IF(Y161=0,0,HLOOKUP(Y$9,CPPE!$A$1:$CY$175,X161,FALSE)))</f>
        <v>2</v>
      </c>
      <c r="AA161" s="176" t="str">
        <f>IF(Z161="","",IF(Z161=0,"",IF(LandUse!$N154=2,"",IF(Z161&gt;=$E$5,Y161,""))))</f>
        <v/>
      </c>
      <c r="AB161" s="174">
        <v>153</v>
      </c>
      <c r="AC161" s="177" t="str">
        <f>+CPPE!A153</f>
        <v>643 - Restoration and Management of Rare or Declining Habitats</v>
      </c>
      <c r="AD161" s="175">
        <f>IF(AC$9="","",IF(AC161=0,0,HLOOKUP(AC$9,CPPE!$A$1:$CY$175,AB161,FALSE)))</f>
        <v>2</v>
      </c>
      <c r="AE161" s="176" t="str">
        <f>IF(AD161="","",IF(AD161=0,"",IF(LandUse!$N154=2,"",IF(AD161&gt;=$E$5,AC161,""))))</f>
        <v/>
      </c>
      <c r="AF161" s="174">
        <v>153</v>
      </c>
      <c r="AG161" s="177" t="str">
        <f>+CPPE!A153</f>
        <v>643 - Restoration and Management of Rare or Declining Habitats</v>
      </c>
      <c r="AH161" s="175">
        <f>IF(AG$9="","",IF(AG161=0,0,HLOOKUP(AG$9,CPPE!$A$1:$CY$175,AF161,FALSE)))</f>
        <v>0</v>
      </c>
      <c r="AI161" s="176" t="str">
        <f>IF(AH161="","",IF(AH161=0,"",IF(LandUse!$N154=2,"",IF(AH161&gt;=$E$5,AG161,""))))</f>
        <v/>
      </c>
      <c r="AJ161" s="174">
        <v>153</v>
      </c>
      <c r="AK161" s="177" t="str">
        <f>+CPPE!A153</f>
        <v>643 - Restoration and Management of Rare or Declining Habitats</v>
      </c>
      <c r="AL161" s="175">
        <f>IF(AK$9="","",IF(AK161=0,0,HLOOKUP(AK$9,CPPE!$A$1:$CY$175,AJ161,FALSE)))</f>
        <v>0</v>
      </c>
      <c r="AM161" s="176" t="str">
        <f>IF(AL161="","",IF(AL161=0,"",IF(LandUse!$N154=2,"",IF(AL161&gt;=$E$5,AK161,""))))</f>
        <v/>
      </c>
      <c r="AN161" s="174">
        <v>153</v>
      </c>
      <c r="AO161" s="177" t="str">
        <f>+CPPE!A153</f>
        <v>643 - Restoration and Management of Rare or Declining Habitats</v>
      </c>
      <c r="AP161" s="175">
        <f>IF(AO$9="","",IF(AO161=0,0,HLOOKUP(AO$9,CPPE!$A$1:$CY$175,AN161,FALSE)))</f>
        <v>0</v>
      </c>
      <c r="AQ161" s="176" t="str">
        <f>IF(AP161="","",IF(AP161=0,"",IF(LandUse!$N154=2,"",IF(AP161&gt;=$E$5,AO161,""))))</f>
        <v/>
      </c>
      <c r="AR161" s="174">
        <v>153</v>
      </c>
      <c r="AS161" s="177" t="str">
        <f>+CPPE!A153</f>
        <v>643 - Restoration and Management of Rare or Declining Habitats</v>
      </c>
      <c r="AT161" s="175">
        <f>IF(AS$9="","",IF(AS161=0,0,HLOOKUP(AS$9,CPPE!$A$1:$CY$175,AR161,FALSE)))</f>
        <v>0</v>
      </c>
      <c r="AU161" s="176" t="str">
        <f>IF(AT161="","",IF(AT161=0,"",IF(LandUse!$N154=2,"",IF(AT161&gt;=$E$5,AS161,""))))</f>
        <v/>
      </c>
      <c r="AV161" s="174">
        <v>153</v>
      </c>
      <c r="AW161" s="177" t="str">
        <f>+CPPE!A153</f>
        <v>643 - Restoration and Management of Rare or Declining Habitats</v>
      </c>
      <c r="AX161" s="175">
        <f>IF(AW$9="","",IF(AW161=0,0,HLOOKUP(AW$9,CPPE!$A$1:$CY$175,AV161,FALSE)))</f>
        <v>0</v>
      </c>
      <c r="AY161" s="176" t="str">
        <f>IF(AX161="","",IF(AX161=0,"",IF(LandUse!$N154=2,"",IF(AX161&gt;=$E$5,AW161,""))))</f>
        <v/>
      </c>
      <c r="AZ161" s="174">
        <v>153</v>
      </c>
      <c r="BA161" s="177" t="str">
        <f>+CPPE!A153</f>
        <v>643 - Restoration and Management of Rare or Declining Habitats</v>
      </c>
      <c r="BB161" s="175">
        <f>IF(BA$9="","",IF(BA161=0,0,HLOOKUP(BA$9,CPPE!$A$1:$CY$175,AZ161,FALSE)))</f>
        <v>0</v>
      </c>
      <c r="BC161" s="176" t="str">
        <f>IF(BB161="","",IF(BB161=0,"",IF(LandUse!$N154=2,"",IF(BB161&gt;=$E$5,BA161,""))))</f>
        <v/>
      </c>
      <c r="BD161" s="174">
        <v>153</v>
      </c>
      <c r="BE161" s="177" t="str">
        <f>+CPPE!A153</f>
        <v>643 - Restoration and Management of Rare or Declining Habitats</v>
      </c>
      <c r="BF161" s="175">
        <f>IF(BE$9="","",IF(BE161=0,0,HLOOKUP(BE$9,CPPE!$A$1:$CY$175,BD161,FALSE)))</f>
        <v>0</v>
      </c>
      <c r="BG161" s="176" t="str">
        <f>IF(BF161="","",IF(BF161=0,"",IF(LandUse!$N154=2,"",IF(BF161&gt;=$E$5,BE161,""))))</f>
        <v/>
      </c>
      <c r="BH161" s="174">
        <v>153</v>
      </c>
      <c r="BI161" s="177" t="str">
        <f>+CPPE!A153</f>
        <v>643 - Restoration and Management of Rare or Declining Habitats</v>
      </c>
      <c r="BJ161" s="175">
        <f>IF(BI$9="","",IF(BI161=0,0,HLOOKUP(BI$9,CPPE!$A$1:$CY$175,BH161,FALSE)))</f>
        <v>4</v>
      </c>
      <c r="BK161" s="176" t="str">
        <f>IF(BJ161="","",IF(BJ161=0,"",IF(LandUse!$N154=2,"",IF(BJ161&gt;=$E$5,BI161,""))))</f>
        <v/>
      </c>
      <c r="BM161" s="99" t="str">
        <f t="shared" si="40"/>
        <v/>
      </c>
      <c r="BN161" s="99" t="str">
        <f t="shared" si="41"/>
        <v/>
      </c>
      <c r="BO161" s="99" t="str">
        <f t="shared" si="42"/>
        <v/>
      </c>
      <c r="BP161" s="99" t="str">
        <f t="shared" si="43"/>
        <v/>
      </c>
      <c r="BQ161" s="99" t="str">
        <f t="shared" si="44"/>
        <v/>
      </c>
      <c r="BR161" s="99" t="str">
        <f t="shared" si="45"/>
        <v/>
      </c>
      <c r="BS161" s="99" t="str">
        <f t="shared" si="46"/>
        <v/>
      </c>
      <c r="BT161" s="99" t="str">
        <f t="shared" si="47"/>
        <v/>
      </c>
      <c r="BU161" s="99" t="str">
        <f t="shared" si="48"/>
        <v/>
      </c>
      <c r="BV161" s="99" t="str">
        <f t="shared" si="49"/>
        <v/>
      </c>
      <c r="BX161"/>
    </row>
    <row r="162" spans="2:76" x14ac:dyDescent="0.2">
      <c r="B162" s="178"/>
      <c r="C162" s="179"/>
      <c r="D162" s="178"/>
      <c r="E162" s="180"/>
      <c r="F162" s="178"/>
      <c r="G162" s="181"/>
      <c r="H162" s="178"/>
      <c r="I162" s="180"/>
      <c r="J162" s="178"/>
      <c r="K162" s="180"/>
      <c r="L162" s="178"/>
      <c r="M162" s="180"/>
      <c r="N162" s="178"/>
      <c r="O162" s="180"/>
      <c r="P162" s="178"/>
      <c r="Q162" s="180"/>
      <c r="R162" s="178"/>
      <c r="S162" s="180"/>
      <c r="T162" s="178"/>
      <c r="U162" s="180"/>
      <c r="V162" s="151"/>
      <c r="W162" s="173" t="str">
        <f>+CPPE!A154</f>
        <v>644 - Wetland Wildlife Habitat Management</v>
      </c>
      <c r="X162" s="174">
        <v>154</v>
      </c>
      <c r="Y162" s="173" t="str">
        <f>+CPPE!A154</f>
        <v>644 - Wetland Wildlife Habitat Management</v>
      </c>
      <c r="Z162" s="175">
        <f>IF(Y$9="","",IF(Y162=0,0,HLOOKUP(Y$9,CPPE!$A$1:$CY$175,X162,FALSE)))</f>
        <v>0</v>
      </c>
      <c r="AA162" s="176" t="str">
        <f>IF(Z162="","",IF(Z162=0,"",IF(LandUse!$N155=2,"",IF(Z162&gt;=$E$5,Y162,""))))</f>
        <v/>
      </c>
      <c r="AB162" s="174">
        <v>154</v>
      </c>
      <c r="AC162" s="177" t="str">
        <f>+CPPE!A154</f>
        <v>644 - Wetland Wildlife Habitat Management</v>
      </c>
      <c r="AD162" s="175">
        <f>IF(AC$9="","",IF(AC162=0,0,HLOOKUP(AC$9,CPPE!$A$1:$CY$175,AB162,FALSE)))</f>
        <v>0</v>
      </c>
      <c r="AE162" s="176" t="str">
        <f>IF(AD162="","",IF(AD162=0,"",IF(LandUse!$N155=2,"",IF(AD162&gt;=$E$5,AC162,""))))</f>
        <v/>
      </c>
      <c r="AF162" s="174">
        <v>154</v>
      </c>
      <c r="AG162" s="177" t="str">
        <f>+CPPE!A154</f>
        <v>644 - Wetland Wildlife Habitat Management</v>
      </c>
      <c r="AH162" s="175">
        <f>IF(AG$9="","",IF(AG162=0,0,HLOOKUP(AG$9,CPPE!$A$1:$CY$175,AF162,FALSE)))</f>
        <v>0</v>
      </c>
      <c r="AI162" s="176" t="str">
        <f>IF(AH162="","",IF(AH162=0,"",IF(LandUse!$N155=2,"",IF(AH162&gt;=$E$5,AG162,""))))</f>
        <v/>
      </c>
      <c r="AJ162" s="174">
        <v>154</v>
      </c>
      <c r="AK162" s="177" t="str">
        <f>+CPPE!A154</f>
        <v>644 - Wetland Wildlife Habitat Management</v>
      </c>
      <c r="AL162" s="175">
        <f>IF(AK$9="","",IF(AK162=0,0,HLOOKUP(AK$9,CPPE!$A$1:$CY$175,AJ162,FALSE)))</f>
        <v>0</v>
      </c>
      <c r="AM162" s="176" t="str">
        <f>IF(AL162="","",IF(AL162=0,"",IF(LandUse!$N155=2,"",IF(AL162&gt;=$E$5,AK162,""))))</f>
        <v/>
      </c>
      <c r="AN162" s="174">
        <v>154</v>
      </c>
      <c r="AO162" s="177" t="str">
        <f>+CPPE!A154</f>
        <v>644 - Wetland Wildlife Habitat Management</v>
      </c>
      <c r="AP162" s="175">
        <f>IF(AO$9="","",IF(AO162=0,0,HLOOKUP(AO$9,CPPE!$A$1:$CY$175,AN162,FALSE)))</f>
        <v>0</v>
      </c>
      <c r="AQ162" s="176" t="str">
        <f>IF(AP162="","",IF(AP162=0,"",IF(LandUse!$N155=2,"",IF(AP162&gt;=$E$5,AO162,""))))</f>
        <v/>
      </c>
      <c r="AR162" s="174">
        <v>154</v>
      </c>
      <c r="AS162" s="177" t="str">
        <f>+CPPE!A154</f>
        <v>644 - Wetland Wildlife Habitat Management</v>
      </c>
      <c r="AT162" s="175">
        <f>IF(AS$9="","",IF(AS162=0,0,HLOOKUP(AS$9,CPPE!$A$1:$CY$175,AR162,FALSE)))</f>
        <v>0</v>
      </c>
      <c r="AU162" s="176" t="str">
        <f>IF(AT162="","",IF(AT162=0,"",IF(LandUse!$N155=2,"",IF(AT162&gt;=$E$5,AS162,""))))</f>
        <v/>
      </c>
      <c r="AV162" s="174">
        <v>154</v>
      </c>
      <c r="AW162" s="177" t="str">
        <f>+CPPE!A154</f>
        <v>644 - Wetland Wildlife Habitat Management</v>
      </c>
      <c r="AX162" s="175">
        <f>IF(AW$9="","",IF(AW162=0,0,HLOOKUP(AW$9,CPPE!$A$1:$CY$175,AV162,FALSE)))</f>
        <v>0</v>
      </c>
      <c r="AY162" s="176" t="str">
        <f>IF(AX162="","",IF(AX162=0,"",IF(LandUse!$N155=2,"",IF(AX162&gt;=$E$5,AW162,""))))</f>
        <v/>
      </c>
      <c r="AZ162" s="174">
        <v>154</v>
      </c>
      <c r="BA162" s="177" t="str">
        <f>+CPPE!A154</f>
        <v>644 - Wetland Wildlife Habitat Management</v>
      </c>
      <c r="BB162" s="175">
        <f>IF(BA$9="","",IF(BA162=0,0,HLOOKUP(BA$9,CPPE!$A$1:$CY$175,AZ162,FALSE)))</f>
        <v>0</v>
      </c>
      <c r="BC162" s="176" t="str">
        <f>IF(BB162="","",IF(BB162=0,"",IF(LandUse!$N155=2,"",IF(BB162&gt;=$E$5,BA162,""))))</f>
        <v/>
      </c>
      <c r="BD162" s="174">
        <v>154</v>
      </c>
      <c r="BE162" s="177" t="str">
        <f>+CPPE!A154</f>
        <v>644 - Wetland Wildlife Habitat Management</v>
      </c>
      <c r="BF162" s="175">
        <f>IF(BE$9="","",IF(BE162=0,0,HLOOKUP(BE$9,CPPE!$A$1:$CY$175,BD162,FALSE)))</f>
        <v>0</v>
      </c>
      <c r="BG162" s="176" t="str">
        <f>IF(BF162="","",IF(BF162=0,"",IF(LandUse!$N155=2,"",IF(BF162&gt;=$E$5,BE162,""))))</f>
        <v/>
      </c>
      <c r="BH162" s="174">
        <v>154</v>
      </c>
      <c r="BI162" s="177" t="str">
        <f>+CPPE!A154</f>
        <v>644 - Wetland Wildlife Habitat Management</v>
      </c>
      <c r="BJ162" s="175">
        <f>IF(BI$9="","",IF(BI162=0,0,HLOOKUP(BI$9,CPPE!$A$1:$CY$175,BH162,FALSE)))</f>
        <v>4</v>
      </c>
      <c r="BK162" s="176" t="str">
        <f>IF(BJ162="","",IF(BJ162=0,"",IF(LandUse!$N155=2,"",IF(BJ162&gt;=$E$5,BI162,""))))</f>
        <v/>
      </c>
      <c r="BM162" s="99" t="str">
        <f t="shared" si="40"/>
        <v/>
      </c>
      <c r="BN162" s="99" t="str">
        <f t="shared" si="41"/>
        <v/>
      </c>
      <c r="BO162" s="99" t="str">
        <f t="shared" si="42"/>
        <v/>
      </c>
      <c r="BP162" s="99" t="str">
        <f t="shared" si="43"/>
        <v/>
      </c>
      <c r="BQ162" s="99" t="str">
        <f t="shared" si="44"/>
        <v/>
      </c>
      <c r="BR162" s="99" t="str">
        <f t="shared" si="45"/>
        <v/>
      </c>
      <c r="BS162" s="99" t="str">
        <f t="shared" si="46"/>
        <v/>
      </c>
      <c r="BT162" s="99" t="str">
        <f t="shared" si="47"/>
        <v/>
      </c>
      <c r="BU162" s="99" t="str">
        <f t="shared" si="48"/>
        <v/>
      </c>
      <c r="BV162" s="99" t="str">
        <f t="shared" si="49"/>
        <v/>
      </c>
      <c r="BX162"/>
    </row>
    <row r="163" spans="2:76" x14ac:dyDescent="0.2">
      <c r="B163" s="178"/>
      <c r="C163" s="179"/>
      <c r="D163" s="178"/>
      <c r="E163" s="180"/>
      <c r="F163" s="178"/>
      <c r="G163" s="181"/>
      <c r="H163" s="178"/>
      <c r="I163" s="180"/>
      <c r="J163" s="178"/>
      <c r="K163" s="180"/>
      <c r="L163" s="178"/>
      <c r="M163" s="180"/>
      <c r="N163" s="178"/>
      <c r="O163" s="180"/>
      <c r="P163" s="178"/>
      <c r="Q163" s="180"/>
      <c r="R163" s="178"/>
      <c r="S163" s="180"/>
      <c r="T163" s="178"/>
      <c r="U163" s="180"/>
      <c r="V163" s="151"/>
      <c r="W163" s="173" t="str">
        <f>+CPPE!A155</f>
        <v>645 - Upland Wildlife Habitat Management</v>
      </c>
      <c r="X163" s="174">
        <v>155</v>
      </c>
      <c r="Y163" s="173" t="str">
        <f>+CPPE!A155</f>
        <v>645 - Upland Wildlife Habitat Management</v>
      </c>
      <c r="Z163" s="175">
        <f>IF(Y$9="","",IF(Y163=0,0,HLOOKUP(Y$9,CPPE!$A$1:$CY$175,X163,FALSE)))</f>
        <v>3</v>
      </c>
      <c r="AA163" s="176" t="str">
        <f>IF(Z163="","",IF(Z163=0,"",IF(LandUse!$N156=2,"",IF(Z163&gt;=$E$5,Y163,""))))</f>
        <v/>
      </c>
      <c r="AB163" s="174">
        <v>155</v>
      </c>
      <c r="AC163" s="177" t="str">
        <f>+CPPE!A155</f>
        <v>645 - Upland Wildlife Habitat Management</v>
      </c>
      <c r="AD163" s="175">
        <f>IF(AC$9="","",IF(AC163=0,0,HLOOKUP(AC$9,CPPE!$A$1:$CY$175,AB163,FALSE)))</f>
        <v>3</v>
      </c>
      <c r="AE163" s="176" t="str">
        <f>IF(AD163="","",IF(AD163=0,"",IF(LandUse!$N156=2,"",IF(AD163&gt;=$E$5,AC163,""))))</f>
        <v/>
      </c>
      <c r="AF163" s="174">
        <v>155</v>
      </c>
      <c r="AG163" s="177" t="str">
        <f>+CPPE!A155</f>
        <v>645 - Upland Wildlife Habitat Management</v>
      </c>
      <c r="AH163" s="175">
        <f>IF(AG$9="","",IF(AG163=0,0,HLOOKUP(AG$9,CPPE!$A$1:$CY$175,AF163,FALSE)))</f>
        <v>0</v>
      </c>
      <c r="AI163" s="176" t="str">
        <f>IF(AH163="","",IF(AH163=0,"",IF(LandUse!$N156=2,"",IF(AH163&gt;=$E$5,AG163,""))))</f>
        <v/>
      </c>
      <c r="AJ163" s="174">
        <v>155</v>
      </c>
      <c r="AK163" s="177" t="str">
        <f>+CPPE!A155</f>
        <v>645 - Upland Wildlife Habitat Management</v>
      </c>
      <c r="AL163" s="175">
        <f>IF(AK$9="","",IF(AK163=0,0,HLOOKUP(AK$9,CPPE!$A$1:$CY$175,AJ163,FALSE)))</f>
        <v>0</v>
      </c>
      <c r="AM163" s="176" t="str">
        <f>IF(AL163="","",IF(AL163=0,"",IF(LandUse!$N156=2,"",IF(AL163&gt;=$E$5,AK163,""))))</f>
        <v/>
      </c>
      <c r="AN163" s="174">
        <v>155</v>
      </c>
      <c r="AO163" s="177" t="str">
        <f>+CPPE!A155</f>
        <v>645 - Upland Wildlife Habitat Management</v>
      </c>
      <c r="AP163" s="175">
        <f>IF(AO$9="","",IF(AO163=0,0,HLOOKUP(AO$9,CPPE!$A$1:$CY$175,AN163,FALSE)))</f>
        <v>0</v>
      </c>
      <c r="AQ163" s="176" t="str">
        <f>IF(AP163="","",IF(AP163=0,"",IF(LandUse!$N156=2,"",IF(AP163&gt;=$E$5,AO163,""))))</f>
        <v/>
      </c>
      <c r="AR163" s="174">
        <v>155</v>
      </c>
      <c r="AS163" s="177" t="str">
        <f>+CPPE!A155</f>
        <v>645 - Upland Wildlife Habitat Management</v>
      </c>
      <c r="AT163" s="175">
        <f>IF(AS$9="","",IF(AS163=0,0,HLOOKUP(AS$9,CPPE!$A$1:$CY$175,AR163,FALSE)))</f>
        <v>0</v>
      </c>
      <c r="AU163" s="176" t="str">
        <f>IF(AT163="","",IF(AT163=0,"",IF(LandUse!$N156=2,"",IF(AT163&gt;=$E$5,AS163,""))))</f>
        <v/>
      </c>
      <c r="AV163" s="174">
        <v>155</v>
      </c>
      <c r="AW163" s="177" t="str">
        <f>+CPPE!A155</f>
        <v>645 - Upland Wildlife Habitat Management</v>
      </c>
      <c r="AX163" s="175">
        <f>IF(AW$9="","",IF(AW163=0,0,HLOOKUP(AW$9,CPPE!$A$1:$CY$175,AV163,FALSE)))</f>
        <v>0</v>
      </c>
      <c r="AY163" s="176" t="str">
        <f>IF(AX163="","",IF(AX163=0,"",IF(LandUse!$N156=2,"",IF(AX163&gt;=$E$5,AW163,""))))</f>
        <v/>
      </c>
      <c r="AZ163" s="174">
        <v>155</v>
      </c>
      <c r="BA163" s="177" t="str">
        <f>+CPPE!A155</f>
        <v>645 - Upland Wildlife Habitat Management</v>
      </c>
      <c r="BB163" s="175">
        <f>IF(BA$9="","",IF(BA163=0,0,HLOOKUP(BA$9,CPPE!$A$1:$CY$175,AZ163,FALSE)))</f>
        <v>0</v>
      </c>
      <c r="BC163" s="176" t="str">
        <f>IF(BB163="","",IF(BB163=0,"",IF(LandUse!$N156=2,"",IF(BB163&gt;=$E$5,BA163,""))))</f>
        <v/>
      </c>
      <c r="BD163" s="174">
        <v>155</v>
      </c>
      <c r="BE163" s="177" t="str">
        <f>+CPPE!A155</f>
        <v>645 - Upland Wildlife Habitat Management</v>
      </c>
      <c r="BF163" s="175">
        <f>IF(BE$9="","",IF(BE163=0,0,HLOOKUP(BE$9,CPPE!$A$1:$CY$175,BD163,FALSE)))</f>
        <v>0</v>
      </c>
      <c r="BG163" s="176" t="str">
        <f>IF(BF163="","",IF(BF163=0,"",IF(LandUse!$N156=2,"",IF(BF163&gt;=$E$5,BE163,""))))</f>
        <v/>
      </c>
      <c r="BH163" s="174">
        <v>155</v>
      </c>
      <c r="BI163" s="177" t="str">
        <f>+CPPE!A155</f>
        <v>645 - Upland Wildlife Habitat Management</v>
      </c>
      <c r="BJ163" s="175">
        <f>IF(BI$9="","",IF(BI163=0,0,HLOOKUP(BI$9,CPPE!$A$1:$CY$175,BH163,FALSE)))</f>
        <v>4</v>
      </c>
      <c r="BK163" s="176" t="str">
        <f>IF(BJ163="","",IF(BJ163=0,"",IF(LandUse!$N156=2,"",IF(BJ163&gt;=$E$5,BI163,""))))</f>
        <v/>
      </c>
      <c r="BM163" s="99" t="str">
        <f t="shared" si="40"/>
        <v/>
      </c>
      <c r="BN163" s="99" t="str">
        <f t="shared" si="41"/>
        <v/>
      </c>
      <c r="BO163" s="99" t="str">
        <f t="shared" si="42"/>
        <v/>
      </c>
      <c r="BP163" s="99" t="str">
        <f t="shared" si="43"/>
        <v/>
      </c>
      <c r="BQ163" s="99" t="str">
        <f t="shared" si="44"/>
        <v/>
      </c>
      <c r="BR163" s="99" t="str">
        <f t="shared" si="45"/>
        <v/>
      </c>
      <c r="BS163" s="99" t="str">
        <f t="shared" si="46"/>
        <v/>
      </c>
      <c r="BT163" s="99" t="str">
        <f t="shared" si="47"/>
        <v/>
      </c>
      <c r="BU163" s="99" t="str">
        <f t="shared" si="48"/>
        <v/>
      </c>
      <c r="BV163" s="99" t="str">
        <f t="shared" si="49"/>
        <v/>
      </c>
      <c r="BX163"/>
    </row>
    <row r="164" spans="2:76" x14ac:dyDescent="0.2">
      <c r="B164" s="178"/>
      <c r="C164" s="179"/>
      <c r="D164" s="178"/>
      <c r="E164" s="180"/>
      <c r="F164" s="178"/>
      <c r="G164" s="181"/>
      <c r="H164" s="178"/>
      <c r="I164" s="180"/>
      <c r="J164" s="178"/>
      <c r="K164" s="180"/>
      <c r="L164" s="178"/>
      <c r="M164" s="180"/>
      <c r="N164" s="178"/>
      <c r="O164" s="180"/>
      <c r="P164" s="178"/>
      <c r="Q164" s="180"/>
      <c r="R164" s="178"/>
      <c r="S164" s="180"/>
      <c r="T164" s="178"/>
      <c r="U164" s="180"/>
      <c r="V164" s="151"/>
      <c r="W164" s="173" t="str">
        <f>+CPPE!A156</f>
        <v>646 - Shallow Water Development and Management</v>
      </c>
      <c r="X164" s="174">
        <v>156</v>
      </c>
      <c r="Y164" s="173" t="str">
        <f>+CPPE!A156</f>
        <v>646 - Shallow Water Development and Management</v>
      </c>
      <c r="Z164" s="175">
        <f>IF(Y$9="","",IF(Y164=0,0,HLOOKUP(Y$9,CPPE!$A$1:$CY$175,X164,FALSE)))</f>
        <v>0</v>
      </c>
      <c r="AA164" s="176" t="str">
        <f>IF(Z164="","",IF(Z164=0,"",IF(LandUse!$N157=2,"",IF(Z164&gt;=$E$5,Y164,""))))</f>
        <v/>
      </c>
      <c r="AB164" s="174">
        <v>156</v>
      </c>
      <c r="AC164" s="177" t="str">
        <f>+CPPE!A156</f>
        <v>646 - Shallow Water Development and Management</v>
      </c>
      <c r="AD164" s="175">
        <f>IF(AC$9="","",IF(AC164=0,0,HLOOKUP(AC$9,CPPE!$A$1:$CY$175,AB164,FALSE)))</f>
        <v>0</v>
      </c>
      <c r="AE164" s="176" t="str">
        <f>IF(AD164="","",IF(AD164=0,"",IF(LandUse!$N157=2,"",IF(AD164&gt;=$E$5,AC164,""))))</f>
        <v/>
      </c>
      <c r="AF164" s="174">
        <v>156</v>
      </c>
      <c r="AG164" s="177" t="str">
        <f>+CPPE!A156</f>
        <v>646 - Shallow Water Development and Management</v>
      </c>
      <c r="AH164" s="175">
        <f>IF(AG$9="","",IF(AG164=0,0,HLOOKUP(AG$9,CPPE!$A$1:$CY$175,AF164,FALSE)))</f>
        <v>0</v>
      </c>
      <c r="AI164" s="176" t="str">
        <f>IF(AH164="","",IF(AH164=0,"",IF(LandUse!$N157=2,"",IF(AH164&gt;=$E$5,AG164,""))))</f>
        <v/>
      </c>
      <c r="AJ164" s="174">
        <v>156</v>
      </c>
      <c r="AK164" s="177" t="str">
        <f>+CPPE!A156</f>
        <v>646 - Shallow Water Development and Management</v>
      </c>
      <c r="AL164" s="175">
        <f>IF(AK$9="","",IF(AK164=0,0,HLOOKUP(AK$9,CPPE!$A$1:$CY$175,AJ164,FALSE)))</f>
        <v>0</v>
      </c>
      <c r="AM164" s="176" t="str">
        <f>IF(AL164="","",IF(AL164=0,"",IF(LandUse!$N157=2,"",IF(AL164&gt;=$E$5,AK164,""))))</f>
        <v/>
      </c>
      <c r="AN164" s="174">
        <v>156</v>
      </c>
      <c r="AO164" s="177" t="str">
        <f>+CPPE!A156</f>
        <v>646 - Shallow Water Development and Management</v>
      </c>
      <c r="AP164" s="175">
        <f>IF(AO$9="","",IF(AO164=0,0,HLOOKUP(AO$9,CPPE!$A$1:$CY$175,AN164,FALSE)))</f>
        <v>1</v>
      </c>
      <c r="AQ164" s="176" t="str">
        <f>IF(AP164="","",IF(AP164=0,"",IF(LandUse!$N157=2,"",IF(AP164&gt;=$E$5,AO164,""))))</f>
        <v/>
      </c>
      <c r="AR164" s="174">
        <v>156</v>
      </c>
      <c r="AS164" s="177" t="str">
        <f>+CPPE!A156</f>
        <v>646 - Shallow Water Development and Management</v>
      </c>
      <c r="AT164" s="175">
        <f>IF(AS$9="","",IF(AS164=0,0,HLOOKUP(AS$9,CPPE!$A$1:$CY$175,AR164,FALSE)))</f>
        <v>0</v>
      </c>
      <c r="AU164" s="176" t="str">
        <f>IF(AT164="","",IF(AT164=0,"",IF(LandUse!$N157=2,"",IF(AT164&gt;=$E$5,AS164,""))))</f>
        <v/>
      </c>
      <c r="AV164" s="174">
        <v>156</v>
      </c>
      <c r="AW164" s="177" t="str">
        <f>+CPPE!A156</f>
        <v>646 - Shallow Water Development and Management</v>
      </c>
      <c r="AX164" s="175">
        <f>IF(AW$9="","",IF(AW164=0,0,HLOOKUP(AW$9,CPPE!$A$1:$CY$175,AV164,FALSE)))</f>
        <v>0</v>
      </c>
      <c r="AY164" s="176" t="str">
        <f>IF(AX164="","",IF(AX164=0,"",IF(LandUse!$N157=2,"",IF(AX164&gt;=$E$5,AW164,""))))</f>
        <v/>
      </c>
      <c r="AZ164" s="174">
        <v>156</v>
      </c>
      <c r="BA164" s="177" t="str">
        <f>+CPPE!A156</f>
        <v>646 - Shallow Water Development and Management</v>
      </c>
      <c r="BB164" s="175">
        <f>IF(BA$9="","",IF(BA164=0,0,HLOOKUP(BA$9,CPPE!$A$1:$CY$175,AZ164,FALSE)))</f>
        <v>0</v>
      </c>
      <c r="BC164" s="176" t="str">
        <f>IF(BB164="","",IF(BB164=0,"",IF(LandUse!$N157=2,"",IF(BB164&gt;=$E$5,BA164,""))))</f>
        <v/>
      </c>
      <c r="BD164" s="174">
        <v>156</v>
      </c>
      <c r="BE164" s="177" t="str">
        <f>+CPPE!A156</f>
        <v>646 - Shallow Water Development and Management</v>
      </c>
      <c r="BF164" s="175">
        <f>IF(BE$9="","",IF(BE164=0,0,HLOOKUP(BE$9,CPPE!$A$1:$CY$175,BD164,FALSE)))</f>
        <v>1</v>
      </c>
      <c r="BG164" s="176" t="str">
        <f>IF(BF164="","",IF(BF164=0,"",IF(LandUse!$N157=2,"",IF(BF164&gt;=$E$5,BE164,""))))</f>
        <v/>
      </c>
      <c r="BH164" s="174">
        <v>156</v>
      </c>
      <c r="BI164" s="177" t="str">
        <f>+CPPE!A156</f>
        <v>646 - Shallow Water Development and Management</v>
      </c>
      <c r="BJ164" s="175">
        <f>IF(BI$9="","",IF(BI164=0,0,HLOOKUP(BI$9,CPPE!$A$1:$CY$175,BH164,FALSE)))</f>
        <v>2</v>
      </c>
      <c r="BK164" s="176" t="str">
        <f>IF(BJ164="","",IF(BJ164=0,"",IF(LandUse!$N157=2,"",IF(BJ164&gt;=$E$5,BI164,""))))</f>
        <v/>
      </c>
      <c r="BM164" s="99" t="str">
        <f t="shared" ref="BM164:BM197" si="50">IF(B166="","",C166)</f>
        <v/>
      </c>
      <c r="BN164" s="99" t="str">
        <f t="shared" ref="BN164:BN197" si="51">IF(D166="","",E166)</f>
        <v/>
      </c>
      <c r="BO164" s="99" t="str">
        <f t="shared" ref="BO164:BO197" si="52">IF(F166="","",G166)</f>
        <v/>
      </c>
      <c r="BP164" s="99" t="str">
        <f t="shared" ref="BP164:BP197" si="53">IF(H166="","",I166)</f>
        <v/>
      </c>
      <c r="BQ164" s="99" t="str">
        <f t="shared" ref="BQ164:BQ197" si="54">IF(J166="","",K166)</f>
        <v/>
      </c>
      <c r="BR164" s="99" t="str">
        <f t="shared" ref="BR164:BR197" si="55">IF(L166="","",M166)</f>
        <v/>
      </c>
      <c r="BS164" s="99" t="str">
        <f t="shared" ref="BS164:BS197" si="56">IF(N166="","",O166)</f>
        <v/>
      </c>
      <c r="BT164" s="99" t="str">
        <f t="shared" ref="BT164:BT197" si="57">IF(P166="","",Q166)</f>
        <v/>
      </c>
      <c r="BU164" s="99" t="str">
        <f t="shared" ref="BU164:BU197" si="58">IF(R166="","",S166)</f>
        <v/>
      </c>
      <c r="BV164" s="99" t="str">
        <f t="shared" ref="BV164:BV197" si="59">IF(T166="","",U166)</f>
        <v/>
      </c>
      <c r="BX164"/>
    </row>
    <row r="165" spans="2:76" x14ac:dyDescent="0.2">
      <c r="B165" s="178"/>
      <c r="C165" s="179"/>
      <c r="D165" s="178"/>
      <c r="E165" s="180"/>
      <c r="F165" s="178"/>
      <c r="G165" s="181"/>
      <c r="H165" s="178"/>
      <c r="I165" s="180"/>
      <c r="J165" s="178"/>
      <c r="K165" s="180"/>
      <c r="L165" s="178"/>
      <c r="M165" s="180"/>
      <c r="N165" s="178"/>
      <c r="O165" s="180"/>
      <c r="P165" s="178"/>
      <c r="Q165" s="180"/>
      <c r="R165" s="178"/>
      <c r="S165" s="180"/>
      <c r="T165" s="178"/>
      <c r="U165" s="180"/>
      <c r="V165" s="151"/>
      <c r="W165" s="173" t="str">
        <f>+CPPE!A157</f>
        <v>647 - Early Successional Habitat Development/Mgt.</v>
      </c>
      <c r="X165" s="174">
        <v>157</v>
      </c>
      <c r="Y165" s="173" t="str">
        <f>+CPPE!A157</f>
        <v>647 - Early Successional Habitat Development/Mgt.</v>
      </c>
      <c r="Z165" s="175">
        <f>IF(Y$9="","",IF(Y165=0,0,HLOOKUP(Y$9,CPPE!$A$1:$CY$175,X165,FALSE)))</f>
        <v>0</v>
      </c>
      <c r="AA165" s="176" t="str">
        <f>IF(Z165="","",IF(Z165=0,"",IF(LandUse!$N158=2,"",IF(Z165&gt;=$E$5,Y165,""))))</f>
        <v/>
      </c>
      <c r="AB165" s="174">
        <v>157</v>
      </c>
      <c r="AC165" s="177" t="str">
        <f>+CPPE!A157</f>
        <v>647 - Early Successional Habitat Development/Mgt.</v>
      </c>
      <c r="AD165" s="175">
        <f>IF(AC$9="","",IF(AC165=0,0,HLOOKUP(AC$9,CPPE!$A$1:$CY$175,AB165,FALSE)))</f>
        <v>0</v>
      </c>
      <c r="AE165" s="176" t="str">
        <f>IF(AD165="","",IF(AD165=0,"",IF(LandUse!$N158=2,"",IF(AD165&gt;=$E$5,AC165,""))))</f>
        <v/>
      </c>
      <c r="AF165" s="174">
        <v>157</v>
      </c>
      <c r="AG165" s="177" t="str">
        <f>+CPPE!A157</f>
        <v>647 - Early Successional Habitat Development/Mgt.</v>
      </c>
      <c r="AH165" s="175">
        <f>IF(AG$9="","",IF(AG165=0,0,HLOOKUP(AG$9,CPPE!$A$1:$CY$175,AF165,FALSE)))</f>
        <v>0</v>
      </c>
      <c r="AI165" s="176" t="str">
        <f>IF(AH165="","",IF(AH165=0,"",IF(LandUse!$N158=2,"",IF(AH165&gt;=$E$5,AG165,""))))</f>
        <v/>
      </c>
      <c r="AJ165" s="174">
        <v>157</v>
      </c>
      <c r="AK165" s="177" t="str">
        <f>+CPPE!A157</f>
        <v>647 - Early Successional Habitat Development/Mgt.</v>
      </c>
      <c r="AL165" s="175">
        <f>IF(AK$9="","",IF(AK165=0,0,HLOOKUP(AK$9,CPPE!$A$1:$CY$175,AJ165,FALSE)))</f>
        <v>0</v>
      </c>
      <c r="AM165" s="176" t="str">
        <f>IF(AL165="","",IF(AL165=0,"",IF(LandUse!$N158=2,"",IF(AL165&gt;=$E$5,AK165,""))))</f>
        <v/>
      </c>
      <c r="AN165" s="174">
        <v>157</v>
      </c>
      <c r="AO165" s="177" t="str">
        <f>+CPPE!A157</f>
        <v>647 - Early Successional Habitat Development/Mgt.</v>
      </c>
      <c r="AP165" s="175">
        <f>IF(AO$9="","",IF(AO165=0,0,HLOOKUP(AO$9,CPPE!$A$1:$CY$175,AN165,FALSE)))</f>
        <v>0</v>
      </c>
      <c r="AQ165" s="176" t="str">
        <f>IF(AP165="","",IF(AP165=0,"",IF(LandUse!$N158=2,"",IF(AP165&gt;=$E$5,AO165,""))))</f>
        <v/>
      </c>
      <c r="AR165" s="174">
        <v>157</v>
      </c>
      <c r="AS165" s="177" t="str">
        <f>+CPPE!A157</f>
        <v>647 - Early Successional Habitat Development/Mgt.</v>
      </c>
      <c r="AT165" s="175">
        <f>IF(AS$9="","",IF(AS165=0,0,HLOOKUP(AS$9,CPPE!$A$1:$CY$175,AR165,FALSE)))</f>
        <v>0</v>
      </c>
      <c r="AU165" s="176" t="str">
        <f>IF(AT165="","",IF(AT165=0,"",IF(LandUse!$N158=2,"",IF(AT165&gt;=$E$5,AS165,""))))</f>
        <v/>
      </c>
      <c r="AV165" s="174">
        <v>157</v>
      </c>
      <c r="AW165" s="177" t="str">
        <f>+CPPE!A157</f>
        <v>647 - Early Successional Habitat Development/Mgt.</v>
      </c>
      <c r="AX165" s="175">
        <f>IF(AW$9="","",IF(AW165=0,0,HLOOKUP(AW$9,CPPE!$A$1:$CY$175,AV165,FALSE)))</f>
        <v>0</v>
      </c>
      <c r="AY165" s="176" t="str">
        <f>IF(AX165="","",IF(AX165=0,"",IF(LandUse!$N158=2,"",IF(AX165&gt;=$E$5,AW165,""))))</f>
        <v/>
      </c>
      <c r="AZ165" s="174">
        <v>157</v>
      </c>
      <c r="BA165" s="177" t="str">
        <f>+CPPE!A157</f>
        <v>647 - Early Successional Habitat Development/Mgt.</v>
      </c>
      <c r="BB165" s="175">
        <f>IF(BA$9="","",IF(BA165=0,0,HLOOKUP(BA$9,CPPE!$A$1:$CY$175,AZ165,FALSE)))</f>
        <v>0</v>
      </c>
      <c r="BC165" s="176" t="str">
        <f>IF(BB165="","",IF(BB165=0,"",IF(LandUse!$N158=2,"",IF(BB165&gt;=$E$5,BA165,""))))</f>
        <v/>
      </c>
      <c r="BD165" s="174">
        <v>157</v>
      </c>
      <c r="BE165" s="177" t="str">
        <f>+CPPE!A157</f>
        <v>647 - Early Successional Habitat Development/Mgt.</v>
      </c>
      <c r="BF165" s="175">
        <f>IF(BE$9="","",IF(BE165=0,0,HLOOKUP(BE$9,CPPE!$A$1:$CY$175,BD165,FALSE)))</f>
        <v>0</v>
      </c>
      <c r="BG165" s="176" t="str">
        <f>IF(BF165="","",IF(BF165=0,"",IF(LandUse!$N158=2,"",IF(BF165&gt;=$E$5,BE165,""))))</f>
        <v/>
      </c>
      <c r="BH165" s="174">
        <v>157</v>
      </c>
      <c r="BI165" s="177" t="str">
        <f>+CPPE!A157</f>
        <v>647 - Early Successional Habitat Development/Mgt.</v>
      </c>
      <c r="BJ165" s="175">
        <f>IF(BI$9="","",IF(BI165=0,0,HLOOKUP(BI$9,CPPE!$A$1:$CY$175,BH165,FALSE)))</f>
        <v>4</v>
      </c>
      <c r="BK165" s="176" t="str">
        <f>IF(BJ165="","",IF(BJ165=0,"",IF(LandUse!$N158=2,"",IF(BJ165&gt;=$E$5,BI165,""))))</f>
        <v/>
      </c>
      <c r="BM165" s="99" t="str">
        <f t="shared" si="50"/>
        <v/>
      </c>
      <c r="BN165" s="99" t="str">
        <f t="shared" si="51"/>
        <v/>
      </c>
      <c r="BO165" s="99" t="str">
        <f t="shared" si="52"/>
        <v/>
      </c>
      <c r="BP165" s="99" t="str">
        <f t="shared" si="53"/>
        <v/>
      </c>
      <c r="BQ165" s="99" t="str">
        <f t="shared" si="54"/>
        <v/>
      </c>
      <c r="BR165" s="99" t="str">
        <f t="shared" si="55"/>
        <v/>
      </c>
      <c r="BS165" s="99" t="str">
        <f t="shared" si="56"/>
        <v/>
      </c>
      <c r="BT165" s="99" t="str">
        <f t="shared" si="57"/>
        <v/>
      </c>
      <c r="BU165" s="99" t="str">
        <f t="shared" si="58"/>
        <v/>
      </c>
      <c r="BV165" s="99" t="str">
        <f t="shared" si="59"/>
        <v/>
      </c>
      <c r="BX165"/>
    </row>
    <row r="166" spans="2:76" x14ac:dyDescent="0.2">
      <c r="B166" s="178"/>
      <c r="C166" s="179"/>
      <c r="D166" s="178"/>
      <c r="E166" s="180"/>
      <c r="F166" s="178"/>
      <c r="G166" s="181"/>
      <c r="H166" s="178"/>
      <c r="I166" s="180"/>
      <c r="J166" s="178"/>
      <c r="K166" s="180"/>
      <c r="L166" s="178"/>
      <c r="M166" s="180"/>
      <c r="N166" s="178"/>
      <c r="O166" s="180"/>
      <c r="P166" s="178"/>
      <c r="Q166" s="180"/>
      <c r="R166" s="178"/>
      <c r="S166" s="180"/>
      <c r="T166" s="178"/>
      <c r="U166" s="180"/>
      <c r="V166" s="151"/>
      <c r="W166" s="173" t="str">
        <f>+CPPE!A158</f>
        <v>649 - Structures for Wildlife</v>
      </c>
      <c r="X166" s="174">
        <v>158</v>
      </c>
      <c r="Y166" s="173" t="str">
        <f>+CPPE!A158</f>
        <v>649 - Structures for Wildlife</v>
      </c>
      <c r="Z166" s="175">
        <f>IF(Y$9="","",IF(Y166=0,0,HLOOKUP(Y$9,CPPE!$A$1:$CY$175,X166,FALSE)))</f>
        <v>0</v>
      </c>
      <c r="AA166" s="176" t="str">
        <f>IF(Z166="","",IF(Z166=0,"",IF(LandUse!$N159=2,"",IF(Z166&gt;=$E$5,Y166,""))))</f>
        <v/>
      </c>
      <c r="AB166" s="174">
        <v>158</v>
      </c>
      <c r="AC166" s="177" t="str">
        <f>+CPPE!A158</f>
        <v>649 - Structures for Wildlife</v>
      </c>
      <c r="AD166" s="175">
        <f>IF(AC$9="","",IF(AC166=0,0,HLOOKUP(AC$9,CPPE!$A$1:$CY$175,AB166,FALSE)))</f>
        <v>0</v>
      </c>
      <c r="AE166" s="176" t="str">
        <f>IF(AD166="","",IF(AD166=0,"",IF(LandUse!$N159=2,"",IF(AD166&gt;=$E$5,AC166,""))))</f>
        <v/>
      </c>
      <c r="AF166" s="174">
        <v>158</v>
      </c>
      <c r="AG166" s="177" t="str">
        <f>+CPPE!A158</f>
        <v>649 - Structures for Wildlife</v>
      </c>
      <c r="AH166" s="175">
        <f>IF(AG$9="","",IF(AG166=0,0,HLOOKUP(AG$9,CPPE!$A$1:$CY$175,AF166,FALSE)))</f>
        <v>0</v>
      </c>
      <c r="AI166" s="176" t="str">
        <f>IF(AH166="","",IF(AH166=0,"",IF(LandUse!$N159=2,"",IF(AH166&gt;=$E$5,AG166,""))))</f>
        <v/>
      </c>
      <c r="AJ166" s="174">
        <v>158</v>
      </c>
      <c r="AK166" s="177" t="str">
        <f>+CPPE!A158</f>
        <v>649 - Structures for Wildlife</v>
      </c>
      <c r="AL166" s="175">
        <f>IF(AK$9="","",IF(AK166=0,0,HLOOKUP(AK$9,CPPE!$A$1:$CY$175,AJ166,FALSE)))</f>
        <v>0</v>
      </c>
      <c r="AM166" s="176" t="str">
        <f>IF(AL166="","",IF(AL166=0,"",IF(LandUse!$N159=2,"",IF(AL166&gt;=$E$5,AK166,""))))</f>
        <v/>
      </c>
      <c r="AN166" s="174">
        <v>158</v>
      </c>
      <c r="AO166" s="177" t="str">
        <f>+CPPE!A158</f>
        <v>649 - Structures for Wildlife</v>
      </c>
      <c r="AP166" s="175">
        <f>IF(AO$9="","",IF(AO166=0,0,HLOOKUP(AO$9,CPPE!$A$1:$CY$175,AN166,FALSE)))</f>
        <v>0</v>
      </c>
      <c r="AQ166" s="176" t="str">
        <f>IF(AP166="","",IF(AP166=0,"",IF(LandUse!$N159=2,"",IF(AP166&gt;=$E$5,AO166,""))))</f>
        <v/>
      </c>
      <c r="AR166" s="174">
        <v>158</v>
      </c>
      <c r="AS166" s="177" t="str">
        <f>+CPPE!A158</f>
        <v>649 - Structures for Wildlife</v>
      </c>
      <c r="AT166" s="175">
        <f>IF(AS$9="","",IF(AS166=0,0,HLOOKUP(AS$9,CPPE!$A$1:$CY$175,AR166,FALSE)))</f>
        <v>0</v>
      </c>
      <c r="AU166" s="176" t="str">
        <f>IF(AT166="","",IF(AT166=0,"",IF(LandUse!$N159=2,"",IF(AT166&gt;=$E$5,AS166,""))))</f>
        <v/>
      </c>
      <c r="AV166" s="174">
        <v>158</v>
      </c>
      <c r="AW166" s="177" t="str">
        <f>+CPPE!A158</f>
        <v>649 - Structures for Wildlife</v>
      </c>
      <c r="AX166" s="175">
        <f>IF(AW$9="","",IF(AW166=0,0,HLOOKUP(AW$9,CPPE!$A$1:$CY$175,AV166,FALSE)))</f>
        <v>0</v>
      </c>
      <c r="AY166" s="176" t="str">
        <f>IF(AX166="","",IF(AX166=0,"",IF(LandUse!$N159=2,"",IF(AX166&gt;=$E$5,AW166,""))))</f>
        <v/>
      </c>
      <c r="AZ166" s="174">
        <v>158</v>
      </c>
      <c r="BA166" s="177" t="str">
        <f>+CPPE!A158</f>
        <v>649 - Structures for Wildlife</v>
      </c>
      <c r="BB166" s="175">
        <f>IF(BA$9="","",IF(BA166=0,0,HLOOKUP(BA$9,CPPE!$A$1:$CY$175,AZ166,FALSE)))</f>
        <v>0</v>
      </c>
      <c r="BC166" s="176" t="str">
        <f>IF(BB166="","",IF(BB166=0,"",IF(LandUse!$N159=2,"",IF(BB166&gt;=$E$5,BA166,""))))</f>
        <v/>
      </c>
      <c r="BD166" s="174">
        <v>158</v>
      </c>
      <c r="BE166" s="177" t="str">
        <f>+CPPE!A158</f>
        <v>649 - Structures for Wildlife</v>
      </c>
      <c r="BF166" s="175">
        <f>IF(BE$9="","",IF(BE166=0,0,HLOOKUP(BE$9,CPPE!$A$1:$CY$175,BD166,FALSE)))</f>
        <v>0</v>
      </c>
      <c r="BG166" s="176" t="str">
        <f>IF(BF166="","",IF(BF166=0,"",IF(LandUse!$N159=2,"",IF(BF166&gt;=$E$5,BE166,""))))</f>
        <v/>
      </c>
      <c r="BH166" s="174">
        <v>158</v>
      </c>
      <c r="BI166" s="177" t="str">
        <f>+CPPE!A158</f>
        <v>649 - Structures for Wildlife</v>
      </c>
      <c r="BJ166" s="175">
        <f>IF(BI$9="","",IF(BI166=0,0,HLOOKUP(BI$9,CPPE!$A$1:$CY$175,BH166,FALSE)))</f>
        <v>0</v>
      </c>
      <c r="BK166" s="176" t="str">
        <f>IF(BJ166="","",IF(BJ166=0,"",IF(LandUse!$N159=2,"",IF(BJ166&gt;=$E$5,BI166,""))))</f>
        <v/>
      </c>
      <c r="BM166" s="99" t="str">
        <f t="shared" si="50"/>
        <v/>
      </c>
      <c r="BN166" s="99" t="str">
        <f t="shared" si="51"/>
        <v/>
      </c>
      <c r="BO166" s="99" t="str">
        <f t="shared" si="52"/>
        <v/>
      </c>
      <c r="BP166" s="99" t="str">
        <f t="shared" si="53"/>
        <v/>
      </c>
      <c r="BQ166" s="99" t="str">
        <f t="shared" si="54"/>
        <v/>
      </c>
      <c r="BR166" s="99" t="str">
        <f t="shared" si="55"/>
        <v/>
      </c>
      <c r="BS166" s="99" t="str">
        <f t="shared" si="56"/>
        <v/>
      </c>
      <c r="BT166" s="99" t="str">
        <f t="shared" si="57"/>
        <v/>
      </c>
      <c r="BU166" s="99" t="str">
        <f t="shared" si="58"/>
        <v/>
      </c>
      <c r="BV166" s="99" t="str">
        <f t="shared" si="59"/>
        <v/>
      </c>
      <c r="BX166"/>
    </row>
    <row r="167" spans="2:76" x14ac:dyDescent="0.2">
      <c r="B167" s="178"/>
      <c r="C167" s="179"/>
      <c r="D167" s="178"/>
      <c r="E167" s="180"/>
      <c r="F167" s="178"/>
      <c r="G167" s="181"/>
      <c r="H167" s="178"/>
      <c r="I167" s="180"/>
      <c r="J167" s="178"/>
      <c r="K167" s="180"/>
      <c r="L167" s="178"/>
      <c r="M167" s="180"/>
      <c r="N167" s="178"/>
      <c r="O167" s="180"/>
      <c r="P167" s="178"/>
      <c r="Q167" s="180"/>
      <c r="R167" s="178"/>
      <c r="S167" s="180"/>
      <c r="T167" s="178"/>
      <c r="U167" s="180"/>
      <c r="V167" s="151"/>
      <c r="W167" s="173" t="str">
        <f>+CPPE!A159</f>
        <v>654 - Road/Trail/Landing Closure and Treatment</v>
      </c>
      <c r="X167" s="174">
        <v>159</v>
      </c>
      <c r="Y167" s="173" t="str">
        <f>+CPPE!A159</f>
        <v>654 - Road/Trail/Landing Closure and Treatment</v>
      </c>
      <c r="Z167" s="175">
        <f>IF(Y$9="","",IF(Y167=0,0,HLOOKUP(Y$9,CPPE!$A$1:$CY$175,X167,FALSE)))</f>
        <v>5</v>
      </c>
      <c r="AA167" s="176" t="str">
        <f>IF(Z167="","",IF(Z167=0,"",IF(LandUse!$N160=2,"",IF(Z167&gt;=$E$5,Y167,""))))</f>
        <v/>
      </c>
      <c r="AB167" s="174">
        <v>159</v>
      </c>
      <c r="AC167" s="177" t="str">
        <f>+CPPE!A159</f>
        <v>654 - Road/Trail/Landing Closure and Treatment</v>
      </c>
      <c r="AD167" s="175">
        <f>IF(AC$9="","",IF(AC167=0,0,HLOOKUP(AC$9,CPPE!$A$1:$CY$175,AB167,FALSE)))</f>
        <v>1</v>
      </c>
      <c r="AE167" s="176" t="str">
        <f>IF(AD167="","",IF(AD167=0,"",IF(LandUse!$N160=2,"",IF(AD167&gt;=$E$5,AC167,""))))</f>
        <v/>
      </c>
      <c r="AF167" s="174">
        <v>159</v>
      </c>
      <c r="AG167" s="177" t="str">
        <f>+CPPE!A159</f>
        <v>654 - Road/Trail/Landing Closure and Treatment</v>
      </c>
      <c r="AH167" s="175">
        <f>IF(AG$9="","",IF(AG167=0,0,HLOOKUP(AG$9,CPPE!$A$1:$CY$175,AF167,FALSE)))</f>
        <v>0</v>
      </c>
      <c r="AI167" s="176" t="str">
        <f>IF(AH167="","",IF(AH167=0,"",IF(LandUse!$N160=2,"",IF(AH167&gt;=$E$5,AG167,""))))</f>
        <v/>
      </c>
      <c r="AJ167" s="174">
        <v>159</v>
      </c>
      <c r="AK167" s="177" t="str">
        <f>+CPPE!A159</f>
        <v>654 - Road/Trail/Landing Closure and Treatment</v>
      </c>
      <c r="AL167" s="175">
        <f>IF(AK$9="","",IF(AK167=0,0,HLOOKUP(AK$9,CPPE!$A$1:$CY$175,AJ167,FALSE)))</f>
        <v>2</v>
      </c>
      <c r="AM167" s="176" t="str">
        <f>IF(AL167="","",IF(AL167=0,"",IF(LandUse!$N160=2,"",IF(AL167&gt;=$E$5,AK167,""))))</f>
        <v/>
      </c>
      <c r="AN167" s="174">
        <v>159</v>
      </c>
      <c r="AO167" s="177" t="str">
        <f>+CPPE!A159</f>
        <v>654 - Road/Trail/Landing Closure and Treatment</v>
      </c>
      <c r="AP167" s="175">
        <f>IF(AO$9="","",IF(AO167=0,0,HLOOKUP(AO$9,CPPE!$A$1:$CY$175,AN167,FALSE)))</f>
        <v>5</v>
      </c>
      <c r="AQ167" s="176" t="str">
        <f>IF(AP167="","",IF(AP167=0,"",IF(LandUse!$N160=2,"",IF(AP167&gt;=$E$5,AO167,""))))</f>
        <v/>
      </c>
      <c r="AR167" s="174">
        <v>159</v>
      </c>
      <c r="AS167" s="177" t="str">
        <f>+CPPE!A159</f>
        <v>654 - Road/Trail/Landing Closure and Treatment</v>
      </c>
      <c r="AT167" s="175">
        <f>IF(AS$9="","",IF(AS167=0,0,HLOOKUP(AS$9,CPPE!$A$1:$CY$175,AR167,FALSE)))</f>
        <v>1</v>
      </c>
      <c r="AU167" s="176" t="str">
        <f>IF(AT167="","",IF(AT167=0,"",IF(LandUse!$N160=2,"",IF(AT167&gt;=$E$5,AS167,""))))</f>
        <v/>
      </c>
      <c r="AV167" s="174">
        <v>159</v>
      </c>
      <c r="AW167" s="177" t="str">
        <f>+CPPE!A159</f>
        <v>654 - Road/Trail/Landing Closure and Treatment</v>
      </c>
      <c r="AX167" s="175">
        <f>IF(AW$9="","",IF(AW167=0,0,HLOOKUP(AW$9,CPPE!$A$1:$CY$175,AV167,FALSE)))</f>
        <v>3</v>
      </c>
      <c r="AY167" s="176" t="str">
        <f>IF(AX167="","",IF(AX167=0,"",IF(LandUse!$N160=2,"",IF(AX167&gt;=$E$5,AW167,""))))</f>
        <v/>
      </c>
      <c r="AZ167" s="174">
        <v>159</v>
      </c>
      <c r="BA167" s="177" t="str">
        <f>+CPPE!A159</f>
        <v>654 - Road/Trail/Landing Closure and Treatment</v>
      </c>
      <c r="BB167" s="175">
        <f>IF(BA$9="","",IF(BA167=0,0,HLOOKUP(BA$9,CPPE!$A$1:$CY$175,AZ167,FALSE)))</f>
        <v>0</v>
      </c>
      <c r="BC167" s="176" t="str">
        <f>IF(BB167="","",IF(BB167=0,"",IF(LandUse!$N160=2,"",IF(BB167&gt;=$E$5,BA167,""))))</f>
        <v/>
      </c>
      <c r="BD167" s="174">
        <v>159</v>
      </c>
      <c r="BE167" s="177" t="str">
        <f>+CPPE!A159</f>
        <v>654 - Road/Trail/Landing Closure and Treatment</v>
      </c>
      <c r="BF167" s="175">
        <f>IF(BE$9="","",IF(BE167=0,0,HLOOKUP(BE$9,CPPE!$A$1:$CY$175,BD167,FALSE)))</f>
        <v>1</v>
      </c>
      <c r="BG167" s="176" t="str">
        <f>IF(BF167="","",IF(BF167=0,"",IF(LandUse!$N160=2,"",IF(BF167&gt;=$E$5,BE167,""))))</f>
        <v/>
      </c>
      <c r="BH167" s="174">
        <v>159</v>
      </c>
      <c r="BI167" s="177" t="str">
        <f>+CPPE!A159</f>
        <v>654 - Road/Trail/Landing Closure and Treatment</v>
      </c>
      <c r="BJ167" s="175">
        <f>IF(BI$9="","",IF(BI167=0,0,HLOOKUP(BI$9,CPPE!$A$1:$CY$175,BH167,FALSE)))</f>
        <v>1</v>
      </c>
      <c r="BK167" s="176" t="str">
        <f>IF(BJ167="","",IF(BJ167=0,"",IF(LandUse!$N160=2,"",IF(BJ167&gt;=$E$5,BI167,""))))</f>
        <v/>
      </c>
      <c r="BM167" s="99" t="str">
        <f t="shared" si="50"/>
        <v/>
      </c>
      <c r="BN167" s="99" t="str">
        <f t="shared" si="51"/>
        <v/>
      </c>
      <c r="BO167" s="99" t="str">
        <f t="shared" si="52"/>
        <v/>
      </c>
      <c r="BP167" s="99" t="str">
        <f t="shared" si="53"/>
        <v/>
      </c>
      <c r="BQ167" s="99" t="str">
        <f t="shared" si="54"/>
        <v/>
      </c>
      <c r="BR167" s="99" t="str">
        <f t="shared" si="55"/>
        <v/>
      </c>
      <c r="BS167" s="99" t="str">
        <f t="shared" si="56"/>
        <v/>
      </c>
      <c r="BT167" s="99" t="str">
        <f t="shared" si="57"/>
        <v/>
      </c>
      <c r="BU167" s="99" t="str">
        <f t="shared" si="58"/>
        <v/>
      </c>
      <c r="BV167" s="99" t="str">
        <f t="shared" si="59"/>
        <v/>
      </c>
      <c r="BX167"/>
    </row>
    <row r="168" spans="2:76" x14ac:dyDescent="0.2">
      <c r="B168" s="178"/>
      <c r="C168" s="179"/>
      <c r="D168" s="178"/>
      <c r="E168" s="180"/>
      <c r="F168" s="178"/>
      <c r="G168" s="181"/>
      <c r="H168" s="178"/>
      <c r="I168" s="180"/>
      <c r="J168" s="178"/>
      <c r="K168" s="180"/>
      <c r="L168" s="178"/>
      <c r="M168" s="180"/>
      <c r="N168" s="178"/>
      <c r="O168" s="180"/>
      <c r="P168" s="178"/>
      <c r="Q168" s="180"/>
      <c r="R168" s="178"/>
      <c r="S168" s="180"/>
      <c r="T168" s="178"/>
      <c r="U168" s="180"/>
      <c r="V168" s="151"/>
      <c r="W168" s="173" t="str">
        <f>+CPPE!A160</f>
        <v>655 - Forest Trails and Landings</v>
      </c>
      <c r="X168" s="174">
        <v>160</v>
      </c>
      <c r="Y168" s="173" t="str">
        <f>+CPPE!A160</f>
        <v>655 - Forest Trails and Landings</v>
      </c>
      <c r="Z168" s="175">
        <f>IF(Y$9="","",IF(Y168=0,0,HLOOKUP(Y$9,CPPE!$A$1:$CY$175,X168,FALSE)))</f>
        <v>-1</v>
      </c>
      <c r="AA168" s="176" t="str">
        <f>IF(Z168="","",IF(Z168=0,"",IF(LandUse!$N161=2,"",IF(Z168&gt;=$E$5,Y168,""))))</f>
        <v/>
      </c>
      <c r="AB168" s="174">
        <v>160</v>
      </c>
      <c r="AC168" s="177" t="str">
        <f>+CPPE!A160</f>
        <v>655 - Forest Trails and Landings</v>
      </c>
      <c r="AD168" s="175">
        <f>IF(AC$9="","",IF(AC168=0,0,HLOOKUP(AC$9,CPPE!$A$1:$CY$175,AB168,FALSE)))</f>
        <v>0</v>
      </c>
      <c r="AE168" s="176" t="str">
        <f>IF(AD168="","",IF(AD168=0,"",IF(LandUse!$N161=2,"",IF(AD168&gt;=$E$5,AC168,""))))</f>
        <v/>
      </c>
      <c r="AF168" s="174">
        <v>160</v>
      </c>
      <c r="AG168" s="177" t="str">
        <f>+CPPE!A160</f>
        <v>655 - Forest Trails and Landings</v>
      </c>
      <c r="AH168" s="175">
        <f>IF(AG$9="","",IF(AG168=0,0,HLOOKUP(AG$9,CPPE!$A$1:$CY$175,AF168,FALSE)))</f>
        <v>0</v>
      </c>
      <c r="AI168" s="176" t="str">
        <f>IF(AH168="","",IF(AH168=0,"",IF(LandUse!$N161=2,"",IF(AH168&gt;=$E$5,AG168,""))))</f>
        <v/>
      </c>
      <c r="AJ168" s="174">
        <v>160</v>
      </c>
      <c r="AK168" s="177" t="str">
        <f>+CPPE!A160</f>
        <v>655 - Forest Trails and Landings</v>
      </c>
      <c r="AL168" s="175">
        <f>IF(AK$9="","",IF(AK168=0,0,HLOOKUP(AK$9,CPPE!$A$1:$CY$175,AJ168,FALSE)))</f>
        <v>1</v>
      </c>
      <c r="AM168" s="176" t="str">
        <f>IF(AL168="","",IF(AL168=0,"",IF(LandUse!$N161=2,"",IF(AL168&gt;=$E$5,AK168,""))))</f>
        <v/>
      </c>
      <c r="AN168" s="174">
        <v>160</v>
      </c>
      <c r="AO168" s="177" t="str">
        <f>+CPPE!A160</f>
        <v>655 - Forest Trails and Landings</v>
      </c>
      <c r="AP168" s="175">
        <f>IF(AO$9="","",IF(AO168=0,0,HLOOKUP(AO$9,CPPE!$A$1:$CY$175,AN168,FALSE)))</f>
        <v>-1</v>
      </c>
      <c r="AQ168" s="176" t="str">
        <f>IF(AP168="","",IF(AP168=0,"",IF(LandUse!$N161=2,"",IF(AP168&gt;=$E$5,AO168,""))))</f>
        <v/>
      </c>
      <c r="AR168" s="174">
        <v>160</v>
      </c>
      <c r="AS168" s="177" t="str">
        <f>+CPPE!A160</f>
        <v>655 - Forest Trails and Landings</v>
      </c>
      <c r="AT168" s="175">
        <f>IF(AS$9="","",IF(AS168=0,0,HLOOKUP(AS$9,CPPE!$A$1:$CY$175,AR168,FALSE)))</f>
        <v>-1</v>
      </c>
      <c r="AU168" s="176" t="str">
        <f>IF(AT168="","",IF(AT168=0,"",IF(LandUse!$N161=2,"",IF(AT168&gt;=$E$5,AS168,""))))</f>
        <v/>
      </c>
      <c r="AV168" s="174">
        <v>160</v>
      </c>
      <c r="AW168" s="177" t="str">
        <f>+CPPE!A160</f>
        <v>655 - Forest Trails and Landings</v>
      </c>
      <c r="AX168" s="175">
        <f>IF(AW$9="","",IF(AW168=0,0,HLOOKUP(AW$9,CPPE!$A$1:$CY$175,AV168,FALSE)))</f>
        <v>-1</v>
      </c>
      <c r="AY168" s="176" t="str">
        <f>IF(AX168="","",IF(AX168=0,"",IF(LandUse!$N161=2,"",IF(AX168&gt;=$E$5,AW168,""))))</f>
        <v/>
      </c>
      <c r="AZ168" s="174">
        <v>160</v>
      </c>
      <c r="BA168" s="177" t="str">
        <f>+CPPE!A160</f>
        <v>655 - Forest Trails and Landings</v>
      </c>
      <c r="BB168" s="175">
        <f>IF(BA$9="","",IF(BA168=0,0,HLOOKUP(BA$9,CPPE!$A$1:$CY$175,AZ168,FALSE)))</f>
        <v>0</v>
      </c>
      <c r="BC168" s="176" t="str">
        <f>IF(BB168="","",IF(BB168=0,"",IF(LandUse!$N161=2,"",IF(BB168&gt;=$E$5,BA168,""))))</f>
        <v/>
      </c>
      <c r="BD168" s="174">
        <v>160</v>
      </c>
      <c r="BE168" s="177" t="str">
        <f>+CPPE!A160</f>
        <v>655 - Forest Trails and Landings</v>
      </c>
      <c r="BF168" s="175">
        <f>IF(BE$9="","",IF(BE168=0,0,HLOOKUP(BE$9,CPPE!$A$1:$CY$175,BD168,FALSE)))</f>
        <v>1</v>
      </c>
      <c r="BG168" s="176" t="str">
        <f>IF(BF168="","",IF(BF168=0,"",IF(LandUse!$N161=2,"",IF(BF168&gt;=$E$5,BE168,""))))</f>
        <v/>
      </c>
      <c r="BH168" s="174">
        <v>160</v>
      </c>
      <c r="BI168" s="177" t="str">
        <f>+CPPE!A160</f>
        <v>655 - Forest Trails and Landings</v>
      </c>
      <c r="BJ168" s="175">
        <f>IF(BI$9="","",IF(BI168=0,0,HLOOKUP(BI$9,CPPE!$A$1:$CY$175,BH168,FALSE)))</f>
        <v>1</v>
      </c>
      <c r="BK168" s="176" t="str">
        <f>IF(BJ168="","",IF(BJ168=0,"",IF(LandUse!$N161=2,"",IF(BJ168&gt;=$E$5,BI168,""))))</f>
        <v/>
      </c>
      <c r="BM168" s="99" t="str">
        <f t="shared" si="50"/>
        <v/>
      </c>
      <c r="BN168" s="99" t="str">
        <f t="shared" si="51"/>
        <v/>
      </c>
      <c r="BO168" s="99" t="str">
        <f t="shared" si="52"/>
        <v/>
      </c>
      <c r="BP168" s="99" t="str">
        <f t="shared" si="53"/>
        <v/>
      </c>
      <c r="BQ168" s="99" t="str">
        <f t="shared" si="54"/>
        <v/>
      </c>
      <c r="BR168" s="99" t="str">
        <f t="shared" si="55"/>
        <v/>
      </c>
      <c r="BS168" s="99" t="str">
        <f t="shared" si="56"/>
        <v/>
      </c>
      <c r="BT168" s="99" t="str">
        <f t="shared" si="57"/>
        <v/>
      </c>
      <c r="BU168" s="99" t="str">
        <f t="shared" si="58"/>
        <v/>
      </c>
      <c r="BV168" s="99" t="str">
        <f t="shared" si="59"/>
        <v/>
      </c>
      <c r="BX168"/>
    </row>
    <row r="169" spans="2:76" x14ac:dyDescent="0.2">
      <c r="B169" s="178"/>
      <c r="C169" s="179"/>
      <c r="D169" s="178"/>
      <c r="E169" s="180"/>
      <c r="F169" s="178"/>
      <c r="G169" s="181"/>
      <c r="H169" s="178"/>
      <c r="I169" s="180"/>
      <c r="J169" s="178"/>
      <c r="K169" s="180"/>
      <c r="L169" s="178"/>
      <c r="M169" s="180"/>
      <c r="N169" s="178"/>
      <c r="O169" s="180"/>
      <c r="P169" s="178"/>
      <c r="Q169" s="180"/>
      <c r="R169" s="178"/>
      <c r="S169" s="180"/>
      <c r="T169" s="178"/>
      <c r="U169" s="180"/>
      <c r="V169" s="151"/>
      <c r="W169" s="173" t="str">
        <f>+CPPE!A161</f>
        <v>656 - Constructed Wetland</v>
      </c>
      <c r="X169" s="174">
        <v>161</v>
      </c>
      <c r="Y169" s="173" t="str">
        <f>+CPPE!A161</f>
        <v>656 - Constructed Wetland</v>
      </c>
      <c r="Z169" s="175">
        <f>IF(Y$9="","",IF(Y169=0,0,HLOOKUP(Y$9,CPPE!$A$1:$CY$175,X169,FALSE)))</f>
        <v>0</v>
      </c>
      <c r="AA169" s="176" t="str">
        <f>IF(Z169="","",IF(Z169=0,"",IF(LandUse!$N162=2,"",IF(Z169&gt;=$E$5,Y169,""))))</f>
        <v/>
      </c>
      <c r="AB169" s="174">
        <v>161</v>
      </c>
      <c r="AC169" s="177" t="str">
        <f>+CPPE!A161</f>
        <v>656 - Constructed Wetland</v>
      </c>
      <c r="AD169" s="175">
        <f>IF(AC$9="","",IF(AC169=0,0,HLOOKUP(AC$9,CPPE!$A$1:$CY$175,AB169,FALSE)))</f>
        <v>0</v>
      </c>
      <c r="AE169" s="176" t="str">
        <f>IF(AD169="","",IF(AD169=0,"",IF(LandUse!$N162=2,"",IF(AD169&gt;=$E$5,AC169,""))))</f>
        <v/>
      </c>
      <c r="AF169" s="174">
        <v>161</v>
      </c>
      <c r="AG169" s="177" t="str">
        <f>+CPPE!A161</f>
        <v>656 - Constructed Wetland</v>
      </c>
      <c r="AH169" s="175">
        <f>IF(AG$9="","",IF(AG169=0,0,HLOOKUP(AG$9,CPPE!$A$1:$CY$175,AF169,FALSE)))</f>
        <v>0</v>
      </c>
      <c r="AI169" s="176" t="str">
        <f>IF(AH169="","",IF(AH169=0,"",IF(LandUse!$N162=2,"",IF(AH169&gt;=$E$5,AG169,""))))</f>
        <v/>
      </c>
      <c r="AJ169" s="174">
        <v>161</v>
      </c>
      <c r="AK169" s="177" t="str">
        <f>+CPPE!A161</f>
        <v>656 - Constructed Wetland</v>
      </c>
      <c r="AL169" s="175">
        <f>IF(AK$9="","",IF(AK169=0,0,HLOOKUP(AK$9,CPPE!$A$1:$CY$175,AJ169,FALSE)))</f>
        <v>0</v>
      </c>
      <c r="AM169" s="176" t="str">
        <f>IF(AL169="","",IF(AL169=0,"",IF(LandUse!$N162=2,"",IF(AL169&gt;=$E$5,AK169,""))))</f>
        <v/>
      </c>
      <c r="AN169" s="174">
        <v>161</v>
      </c>
      <c r="AO169" s="177" t="str">
        <f>+CPPE!A161</f>
        <v>656 - Constructed Wetland</v>
      </c>
      <c r="AP169" s="175">
        <f>IF(AO$9="","",IF(AO169=0,0,HLOOKUP(AO$9,CPPE!$A$1:$CY$175,AN169,FALSE)))</f>
        <v>0</v>
      </c>
      <c r="AQ169" s="176" t="str">
        <f>IF(AP169="","",IF(AP169=0,"",IF(LandUse!$N162=2,"",IF(AP169&gt;=$E$5,AO169,""))))</f>
        <v/>
      </c>
      <c r="AR169" s="174">
        <v>161</v>
      </c>
      <c r="AS169" s="177" t="str">
        <f>+CPPE!A161</f>
        <v>656 - Constructed Wetland</v>
      </c>
      <c r="AT169" s="175">
        <f>IF(AS$9="","",IF(AS169=0,0,HLOOKUP(AS$9,CPPE!$A$1:$CY$175,AR169,FALSE)))</f>
        <v>0</v>
      </c>
      <c r="AU169" s="176" t="str">
        <f>IF(AT169="","",IF(AT169=0,"",IF(LandUse!$N162=2,"",IF(AT169&gt;=$E$5,AS169,""))))</f>
        <v/>
      </c>
      <c r="AV169" s="174">
        <v>161</v>
      </c>
      <c r="AW169" s="177" t="str">
        <f>+CPPE!A161</f>
        <v>656 - Constructed Wetland</v>
      </c>
      <c r="AX169" s="175">
        <f>IF(AW$9="","",IF(AW169=0,0,HLOOKUP(AW$9,CPPE!$A$1:$CY$175,AV169,FALSE)))</f>
        <v>0</v>
      </c>
      <c r="AY169" s="176" t="str">
        <f>IF(AX169="","",IF(AX169=0,"",IF(LandUse!$N162=2,"",IF(AX169&gt;=$E$5,AW169,""))))</f>
        <v/>
      </c>
      <c r="AZ169" s="174">
        <v>161</v>
      </c>
      <c r="BA169" s="177" t="str">
        <f>+CPPE!A161</f>
        <v>656 - Constructed Wetland</v>
      </c>
      <c r="BB169" s="175">
        <f>IF(BA$9="","",IF(BA169=0,0,HLOOKUP(BA$9,CPPE!$A$1:$CY$175,AZ169,FALSE)))</f>
        <v>0</v>
      </c>
      <c r="BC169" s="176" t="str">
        <f>IF(BB169="","",IF(BB169=0,"",IF(LandUse!$N162=2,"",IF(BB169&gt;=$E$5,BA169,""))))</f>
        <v/>
      </c>
      <c r="BD169" s="174">
        <v>161</v>
      </c>
      <c r="BE169" s="177" t="str">
        <f>+CPPE!A161</f>
        <v>656 - Constructed Wetland</v>
      </c>
      <c r="BF169" s="175">
        <f>IF(BE$9="","",IF(BE169=0,0,HLOOKUP(BE$9,CPPE!$A$1:$CY$175,BD169,FALSE)))</f>
        <v>4</v>
      </c>
      <c r="BG169" s="176" t="str">
        <f>IF(BF169="","",IF(BF169=0,"",IF(LandUse!$N162=2,"",IF(BF169&gt;=$E$5,BE169,""))))</f>
        <v/>
      </c>
      <c r="BH169" s="174">
        <v>161</v>
      </c>
      <c r="BI169" s="177" t="str">
        <f>+CPPE!A161</f>
        <v>656 - Constructed Wetland</v>
      </c>
      <c r="BJ169" s="175">
        <f>IF(BI$9="","",IF(BI169=0,0,HLOOKUP(BI$9,CPPE!$A$1:$CY$175,BH169,FALSE)))</f>
        <v>0</v>
      </c>
      <c r="BK169" s="176" t="str">
        <f>IF(BJ169="","",IF(BJ169=0,"",IF(LandUse!$N162=2,"",IF(BJ169&gt;=$E$5,BI169,""))))</f>
        <v/>
      </c>
      <c r="BM169" s="99" t="str">
        <f t="shared" si="50"/>
        <v/>
      </c>
      <c r="BN169" s="99" t="str">
        <f t="shared" si="51"/>
        <v/>
      </c>
      <c r="BO169" s="99" t="str">
        <f t="shared" si="52"/>
        <v/>
      </c>
      <c r="BP169" s="99" t="str">
        <f t="shared" si="53"/>
        <v/>
      </c>
      <c r="BQ169" s="99" t="str">
        <f t="shared" si="54"/>
        <v/>
      </c>
      <c r="BR169" s="99" t="str">
        <f t="shared" si="55"/>
        <v/>
      </c>
      <c r="BS169" s="99" t="str">
        <f t="shared" si="56"/>
        <v/>
      </c>
      <c r="BT169" s="99" t="str">
        <f t="shared" si="57"/>
        <v/>
      </c>
      <c r="BU169" s="99" t="str">
        <f t="shared" si="58"/>
        <v/>
      </c>
      <c r="BV169" s="99" t="str">
        <f t="shared" si="59"/>
        <v/>
      </c>
      <c r="BX169"/>
    </row>
    <row r="170" spans="2:76" x14ac:dyDescent="0.2">
      <c r="B170" s="178"/>
      <c r="C170" s="179"/>
      <c r="D170" s="178"/>
      <c r="E170" s="180"/>
      <c r="F170" s="178"/>
      <c r="G170" s="181"/>
      <c r="H170" s="178"/>
      <c r="I170" s="180"/>
      <c r="J170" s="178"/>
      <c r="K170" s="180"/>
      <c r="L170" s="178"/>
      <c r="M170" s="180"/>
      <c r="N170" s="178"/>
      <c r="O170" s="180"/>
      <c r="P170" s="178"/>
      <c r="Q170" s="180"/>
      <c r="R170" s="178"/>
      <c r="S170" s="180"/>
      <c r="T170" s="178"/>
      <c r="U170" s="180"/>
      <c r="V170" s="151"/>
      <c r="W170" s="173" t="str">
        <f>+CPPE!A162</f>
        <v>657 - Wetland Restoration</v>
      </c>
      <c r="X170" s="174">
        <v>162</v>
      </c>
      <c r="Y170" s="173" t="str">
        <f>+CPPE!A162</f>
        <v>657 - Wetland Restoration</v>
      </c>
      <c r="Z170" s="175">
        <f>IF(Y$9="","",IF(Y170=0,0,HLOOKUP(Y$9,CPPE!$A$1:$CY$175,X170,FALSE)))</f>
        <v>0</v>
      </c>
      <c r="AA170" s="176" t="str">
        <f>IF(Z170="","",IF(Z170=0,"",IF(LandUse!$N163=2,"",IF(Z170&gt;=$E$5,Y170,""))))</f>
        <v/>
      </c>
      <c r="AB170" s="174">
        <v>162</v>
      </c>
      <c r="AC170" s="177" t="str">
        <f>+CPPE!A162</f>
        <v>657 - Wetland Restoration</v>
      </c>
      <c r="AD170" s="175">
        <f>IF(AC$9="","",IF(AC170=0,0,HLOOKUP(AC$9,CPPE!$A$1:$CY$175,AB170,FALSE)))</f>
        <v>0</v>
      </c>
      <c r="AE170" s="176" t="str">
        <f>IF(AD170="","",IF(AD170=0,"",IF(LandUse!$N163=2,"",IF(AD170&gt;=$E$5,AC170,""))))</f>
        <v/>
      </c>
      <c r="AF170" s="174">
        <v>162</v>
      </c>
      <c r="AG170" s="177" t="str">
        <f>+CPPE!A162</f>
        <v>657 - Wetland Restoration</v>
      </c>
      <c r="AH170" s="175">
        <f>IF(AG$9="","",IF(AG170=0,0,HLOOKUP(AG$9,CPPE!$A$1:$CY$175,AF170,FALSE)))</f>
        <v>0</v>
      </c>
      <c r="AI170" s="176" t="str">
        <f>IF(AH170="","",IF(AH170=0,"",IF(LandUse!$N163=2,"",IF(AH170&gt;=$E$5,AG170,""))))</f>
        <v/>
      </c>
      <c r="AJ170" s="174">
        <v>162</v>
      </c>
      <c r="AK170" s="177" t="str">
        <f>+CPPE!A162</f>
        <v>657 - Wetland Restoration</v>
      </c>
      <c r="AL170" s="175">
        <f>IF(AK$9="","",IF(AK170=0,0,HLOOKUP(AK$9,CPPE!$A$1:$CY$175,AJ170,FALSE)))</f>
        <v>0</v>
      </c>
      <c r="AM170" s="176" t="str">
        <f>IF(AL170="","",IF(AL170=0,"",IF(LandUse!$N163=2,"",IF(AL170&gt;=$E$5,AK170,""))))</f>
        <v/>
      </c>
      <c r="AN170" s="174">
        <v>162</v>
      </c>
      <c r="AO170" s="177" t="str">
        <f>+CPPE!A162</f>
        <v>657 - Wetland Restoration</v>
      </c>
      <c r="AP170" s="175">
        <f>IF(AO$9="","",IF(AO170=0,0,HLOOKUP(AO$9,CPPE!$A$1:$CY$175,AN170,FALSE)))</f>
        <v>1</v>
      </c>
      <c r="AQ170" s="176" t="str">
        <f>IF(AP170="","",IF(AP170=0,"",IF(LandUse!$N163=2,"",IF(AP170&gt;=$E$5,AO170,""))))</f>
        <v/>
      </c>
      <c r="AR170" s="174">
        <v>162</v>
      </c>
      <c r="AS170" s="177" t="str">
        <f>+CPPE!A162</f>
        <v>657 - Wetland Restoration</v>
      </c>
      <c r="AT170" s="175">
        <f>IF(AS$9="","",IF(AS170=0,0,HLOOKUP(AS$9,CPPE!$A$1:$CY$175,AR170,FALSE)))</f>
        <v>0</v>
      </c>
      <c r="AU170" s="176" t="str">
        <f>IF(AT170="","",IF(AT170=0,"",IF(LandUse!$N163=2,"",IF(AT170&gt;=$E$5,AS170,""))))</f>
        <v/>
      </c>
      <c r="AV170" s="174">
        <v>162</v>
      </c>
      <c r="AW170" s="177" t="str">
        <f>+CPPE!A162</f>
        <v>657 - Wetland Restoration</v>
      </c>
      <c r="AX170" s="175">
        <f>IF(AW$9="","",IF(AW170=0,0,HLOOKUP(AW$9,CPPE!$A$1:$CY$175,AV170,FALSE)))</f>
        <v>0</v>
      </c>
      <c r="AY170" s="176" t="str">
        <f>IF(AX170="","",IF(AX170=0,"",IF(LandUse!$N163=2,"",IF(AX170&gt;=$E$5,AW170,""))))</f>
        <v/>
      </c>
      <c r="AZ170" s="174">
        <v>162</v>
      </c>
      <c r="BA170" s="177" t="str">
        <f>+CPPE!A162</f>
        <v>657 - Wetland Restoration</v>
      </c>
      <c r="BB170" s="175">
        <f>IF(BA$9="","",IF(BA170=0,0,HLOOKUP(BA$9,CPPE!$A$1:$CY$175,AZ170,FALSE)))</f>
        <v>0</v>
      </c>
      <c r="BC170" s="176" t="str">
        <f>IF(BB170="","",IF(BB170=0,"",IF(LandUse!$N163=2,"",IF(BB170&gt;=$E$5,BA170,""))))</f>
        <v/>
      </c>
      <c r="BD170" s="174">
        <v>162</v>
      </c>
      <c r="BE170" s="177" t="str">
        <f>+CPPE!A162</f>
        <v>657 - Wetland Restoration</v>
      </c>
      <c r="BF170" s="175">
        <f>IF(BE$9="","",IF(BE170=0,0,HLOOKUP(BE$9,CPPE!$A$1:$CY$175,BD170,FALSE)))</f>
        <v>3</v>
      </c>
      <c r="BG170" s="176" t="str">
        <f>IF(BF170="","",IF(BF170=0,"",IF(LandUse!$N163=2,"",IF(BF170&gt;=$E$5,BE170,""))))</f>
        <v/>
      </c>
      <c r="BH170" s="174">
        <v>162</v>
      </c>
      <c r="BI170" s="177" t="str">
        <f>+CPPE!A162</f>
        <v>657 - Wetland Restoration</v>
      </c>
      <c r="BJ170" s="175">
        <f>IF(BI$9="","",IF(BI170=0,0,HLOOKUP(BI$9,CPPE!$A$1:$CY$175,BH170,FALSE)))</f>
        <v>4</v>
      </c>
      <c r="BK170" s="176" t="str">
        <f>IF(BJ170="","",IF(BJ170=0,"",IF(LandUse!$N163=2,"",IF(BJ170&gt;=$E$5,BI170,""))))</f>
        <v/>
      </c>
      <c r="BM170" s="99" t="str">
        <f t="shared" si="50"/>
        <v/>
      </c>
      <c r="BN170" s="99" t="str">
        <f t="shared" si="51"/>
        <v/>
      </c>
      <c r="BO170" s="99" t="str">
        <f t="shared" si="52"/>
        <v/>
      </c>
      <c r="BP170" s="99" t="str">
        <f t="shared" si="53"/>
        <v/>
      </c>
      <c r="BQ170" s="99" t="str">
        <f t="shared" si="54"/>
        <v/>
      </c>
      <c r="BR170" s="99" t="str">
        <f t="shared" si="55"/>
        <v/>
      </c>
      <c r="BS170" s="99" t="str">
        <f t="shared" si="56"/>
        <v/>
      </c>
      <c r="BT170" s="99" t="str">
        <f t="shared" si="57"/>
        <v/>
      </c>
      <c r="BU170" s="99" t="str">
        <f t="shared" si="58"/>
        <v/>
      </c>
      <c r="BV170" s="99" t="str">
        <f t="shared" si="59"/>
        <v/>
      </c>
      <c r="BX170"/>
    </row>
    <row r="171" spans="2:76" x14ac:dyDescent="0.2">
      <c r="B171" s="178"/>
      <c r="C171" s="179"/>
      <c r="D171" s="178"/>
      <c r="E171" s="180"/>
      <c r="F171" s="178"/>
      <c r="G171" s="181"/>
      <c r="H171" s="178"/>
      <c r="I171" s="180"/>
      <c r="J171" s="178"/>
      <c r="K171" s="180"/>
      <c r="L171" s="178"/>
      <c r="M171" s="180"/>
      <c r="N171" s="178"/>
      <c r="O171" s="180"/>
      <c r="P171" s="178"/>
      <c r="Q171" s="180"/>
      <c r="R171" s="178"/>
      <c r="S171" s="180"/>
      <c r="T171" s="178"/>
      <c r="U171" s="180"/>
      <c r="V171" s="151"/>
      <c r="W171" s="173" t="str">
        <f>+CPPE!A163</f>
        <v>658 - Wetland Creation</v>
      </c>
      <c r="X171" s="174">
        <v>163</v>
      </c>
      <c r="Y171" s="173" t="str">
        <f>+CPPE!A163</f>
        <v>658 - Wetland Creation</v>
      </c>
      <c r="Z171" s="175">
        <f>IF(Y$9="","",IF(Y171=0,0,HLOOKUP(Y$9,CPPE!$A$1:$CY$175,X171,FALSE)))</f>
        <v>0</v>
      </c>
      <c r="AA171" s="176" t="str">
        <f>IF(Z171="","",IF(Z171=0,"",IF(LandUse!$N164=2,"",IF(Z171&gt;=$E$5,Y171,""))))</f>
        <v/>
      </c>
      <c r="AB171" s="174">
        <v>163</v>
      </c>
      <c r="AC171" s="177" t="str">
        <f>+CPPE!A163</f>
        <v>658 - Wetland Creation</v>
      </c>
      <c r="AD171" s="175">
        <f>IF(AC$9="","",IF(AC171=0,0,HLOOKUP(AC$9,CPPE!$A$1:$CY$175,AB171,FALSE)))</f>
        <v>0</v>
      </c>
      <c r="AE171" s="176" t="str">
        <f>IF(AD171="","",IF(AD171=0,"",IF(LandUse!$N164=2,"",IF(AD171&gt;=$E$5,AC171,""))))</f>
        <v/>
      </c>
      <c r="AF171" s="174">
        <v>163</v>
      </c>
      <c r="AG171" s="177" t="str">
        <f>+CPPE!A163</f>
        <v>658 - Wetland Creation</v>
      </c>
      <c r="AH171" s="175">
        <f>IF(AG$9="","",IF(AG171=0,0,HLOOKUP(AG$9,CPPE!$A$1:$CY$175,AF171,FALSE)))</f>
        <v>0</v>
      </c>
      <c r="AI171" s="176" t="str">
        <f>IF(AH171="","",IF(AH171=0,"",IF(LandUse!$N164=2,"",IF(AH171&gt;=$E$5,AG171,""))))</f>
        <v/>
      </c>
      <c r="AJ171" s="174">
        <v>163</v>
      </c>
      <c r="AK171" s="177" t="str">
        <f>+CPPE!A163</f>
        <v>658 - Wetland Creation</v>
      </c>
      <c r="AL171" s="175">
        <f>IF(AK$9="","",IF(AK171=0,0,HLOOKUP(AK$9,CPPE!$A$1:$CY$175,AJ171,FALSE)))</f>
        <v>0</v>
      </c>
      <c r="AM171" s="176" t="str">
        <f>IF(AL171="","",IF(AL171=0,"",IF(LandUse!$N164=2,"",IF(AL171&gt;=$E$5,AK171,""))))</f>
        <v/>
      </c>
      <c r="AN171" s="174">
        <v>163</v>
      </c>
      <c r="AO171" s="177" t="str">
        <f>+CPPE!A163</f>
        <v>658 - Wetland Creation</v>
      </c>
      <c r="AP171" s="175">
        <f>IF(AO$9="","",IF(AO171=0,0,HLOOKUP(AO$9,CPPE!$A$1:$CY$175,AN171,FALSE)))</f>
        <v>2</v>
      </c>
      <c r="AQ171" s="176" t="str">
        <f>IF(AP171="","",IF(AP171=0,"",IF(LandUse!$N164=2,"",IF(AP171&gt;=$E$5,AO171,""))))</f>
        <v/>
      </c>
      <c r="AR171" s="174">
        <v>163</v>
      </c>
      <c r="AS171" s="177" t="str">
        <f>+CPPE!A163</f>
        <v>658 - Wetland Creation</v>
      </c>
      <c r="AT171" s="175">
        <f>IF(AS$9="","",IF(AS171=0,0,HLOOKUP(AS$9,CPPE!$A$1:$CY$175,AR171,FALSE)))</f>
        <v>0</v>
      </c>
      <c r="AU171" s="176" t="str">
        <f>IF(AT171="","",IF(AT171=0,"",IF(LandUse!$N164=2,"",IF(AT171&gt;=$E$5,AS171,""))))</f>
        <v/>
      </c>
      <c r="AV171" s="174">
        <v>163</v>
      </c>
      <c r="AW171" s="177" t="str">
        <f>+CPPE!A163</f>
        <v>658 - Wetland Creation</v>
      </c>
      <c r="AX171" s="175">
        <f>IF(AW$9="","",IF(AW171=0,0,HLOOKUP(AW$9,CPPE!$A$1:$CY$175,AV171,FALSE)))</f>
        <v>0</v>
      </c>
      <c r="AY171" s="176" t="str">
        <f>IF(AX171="","",IF(AX171=0,"",IF(LandUse!$N164=2,"",IF(AX171&gt;=$E$5,AW171,""))))</f>
        <v/>
      </c>
      <c r="AZ171" s="174">
        <v>163</v>
      </c>
      <c r="BA171" s="177" t="str">
        <f>+CPPE!A163</f>
        <v>658 - Wetland Creation</v>
      </c>
      <c r="BB171" s="175">
        <f>IF(BA$9="","",IF(BA171=0,0,HLOOKUP(BA$9,CPPE!$A$1:$CY$175,AZ171,FALSE)))</f>
        <v>0</v>
      </c>
      <c r="BC171" s="176" t="str">
        <f>IF(BB171="","",IF(BB171=0,"",IF(LandUse!$N164=2,"",IF(BB171&gt;=$E$5,BA171,""))))</f>
        <v/>
      </c>
      <c r="BD171" s="174">
        <v>163</v>
      </c>
      <c r="BE171" s="177" t="str">
        <f>+CPPE!A163</f>
        <v>658 - Wetland Creation</v>
      </c>
      <c r="BF171" s="175">
        <f>IF(BE$9="","",IF(BE171=0,0,HLOOKUP(BE$9,CPPE!$A$1:$CY$175,BD171,FALSE)))</f>
        <v>3</v>
      </c>
      <c r="BG171" s="176" t="str">
        <f>IF(BF171="","",IF(BF171=0,"",IF(LandUse!$N164=2,"",IF(BF171&gt;=$E$5,BE171,""))))</f>
        <v/>
      </c>
      <c r="BH171" s="174">
        <v>163</v>
      </c>
      <c r="BI171" s="177" t="str">
        <f>+CPPE!A163</f>
        <v>658 - Wetland Creation</v>
      </c>
      <c r="BJ171" s="175">
        <f>IF(BI$9="","",IF(BI171=0,0,HLOOKUP(BI$9,CPPE!$A$1:$CY$175,BH171,FALSE)))</f>
        <v>4</v>
      </c>
      <c r="BK171" s="176" t="str">
        <f>IF(BJ171="","",IF(BJ171=0,"",IF(LandUse!$N164=2,"",IF(BJ171&gt;=$E$5,BI171,""))))</f>
        <v/>
      </c>
      <c r="BM171" s="99" t="str">
        <f t="shared" si="50"/>
        <v/>
      </c>
      <c r="BN171" s="99" t="str">
        <f t="shared" si="51"/>
        <v/>
      </c>
      <c r="BO171" s="99" t="str">
        <f t="shared" si="52"/>
        <v/>
      </c>
      <c r="BP171" s="99" t="str">
        <f t="shared" si="53"/>
        <v/>
      </c>
      <c r="BQ171" s="99" t="str">
        <f t="shared" si="54"/>
        <v/>
      </c>
      <c r="BR171" s="99" t="str">
        <f t="shared" si="55"/>
        <v/>
      </c>
      <c r="BS171" s="99" t="str">
        <f t="shared" si="56"/>
        <v/>
      </c>
      <c r="BT171" s="99" t="str">
        <f t="shared" si="57"/>
        <v/>
      </c>
      <c r="BU171" s="99" t="str">
        <f t="shared" si="58"/>
        <v/>
      </c>
      <c r="BV171" s="99" t="str">
        <f t="shared" si="59"/>
        <v/>
      </c>
      <c r="BX171"/>
    </row>
    <row r="172" spans="2:76" x14ac:dyDescent="0.2">
      <c r="B172" s="178"/>
      <c r="C172" s="179"/>
      <c r="D172" s="178"/>
      <c r="E172" s="180"/>
      <c r="F172" s="178"/>
      <c r="G172" s="181"/>
      <c r="H172" s="178"/>
      <c r="I172" s="180"/>
      <c r="J172" s="178"/>
      <c r="K172" s="180"/>
      <c r="L172" s="178"/>
      <c r="M172" s="180"/>
      <c r="N172" s="178"/>
      <c r="O172" s="180"/>
      <c r="P172" s="178"/>
      <c r="Q172" s="180"/>
      <c r="R172" s="178"/>
      <c r="S172" s="180"/>
      <c r="T172" s="178"/>
      <c r="U172" s="180"/>
      <c r="V172" s="151"/>
      <c r="W172" s="173" t="str">
        <f>+CPPE!A164</f>
        <v>659 - Wetland Enhancement</v>
      </c>
      <c r="X172" s="174">
        <v>164</v>
      </c>
      <c r="Y172" s="173" t="str">
        <f>+CPPE!A164</f>
        <v>659 - Wetland Enhancement</v>
      </c>
      <c r="Z172" s="175">
        <f>IF(Y$9="","",IF(Y172=0,0,HLOOKUP(Y$9,CPPE!$A$1:$CY$175,X172,FALSE)))</f>
        <v>0</v>
      </c>
      <c r="AA172" s="176" t="str">
        <f>IF(Z172="","",IF(Z172=0,"",IF(LandUse!$N165=2,"",IF(Z172&gt;=$E$5,Y172,""))))</f>
        <v/>
      </c>
      <c r="AB172" s="174">
        <v>164</v>
      </c>
      <c r="AC172" s="177" t="str">
        <f>+CPPE!A164</f>
        <v>659 - Wetland Enhancement</v>
      </c>
      <c r="AD172" s="175">
        <f>IF(AC$9="","",IF(AC172=0,0,HLOOKUP(AC$9,CPPE!$A$1:$CY$175,AB172,FALSE)))</f>
        <v>0</v>
      </c>
      <c r="AE172" s="176" t="str">
        <f>IF(AD172="","",IF(AD172=0,"",IF(LandUse!$N165=2,"",IF(AD172&gt;=$E$5,AC172,""))))</f>
        <v/>
      </c>
      <c r="AF172" s="174">
        <v>164</v>
      </c>
      <c r="AG172" s="177" t="str">
        <f>+CPPE!A164</f>
        <v>659 - Wetland Enhancement</v>
      </c>
      <c r="AH172" s="175">
        <f>IF(AG$9="","",IF(AG172=0,0,HLOOKUP(AG$9,CPPE!$A$1:$CY$175,AF172,FALSE)))</f>
        <v>0</v>
      </c>
      <c r="AI172" s="176" t="str">
        <f>IF(AH172="","",IF(AH172=0,"",IF(LandUse!$N165=2,"",IF(AH172&gt;=$E$5,AG172,""))))</f>
        <v/>
      </c>
      <c r="AJ172" s="174">
        <v>164</v>
      </c>
      <c r="AK172" s="177" t="str">
        <f>+CPPE!A164</f>
        <v>659 - Wetland Enhancement</v>
      </c>
      <c r="AL172" s="175">
        <f>IF(AK$9="","",IF(AK172=0,0,HLOOKUP(AK$9,CPPE!$A$1:$CY$175,AJ172,FALSE)))</f>
        <v>0</v>
      </c>
      <c r="AM172" s="176" t="str">
        <f>IF(AL172="","",IF(AL172=0,"",IF(LandUse!$N165=2,"",IF(AL172&gt;=$E$5,AK172,""))))</f>
        <v/>
      </c>
      <c r="AN172" s="174">
        <v>164</v>
      </c>
      <c r="AO172" s="177" t="str">
        <f>+CPPE!A164</f>
        <v>659 - Wetland Enhancement</v>
      </c>
      <c r="AP172" s="175">
        <f>IF(AO$9="","",IF(AO172=0,0,HLOOKUP(AO$9,CPPE!$A$1:$CY$175,AN172,FALSE)))</f>
        <v>1</v>
      </c>
      <c r="AQ172" s="176" t="str">
        <f>IF(AP172="","",IF(AP172=0,"",IF(LandUse!$N165=2,"",IF(AP172&gt;=$E$5,AO172,""))))</f>
        <v/>
      </c>
      <c r="AR172" s="174">
        <v>164</v>
      </c>
      <c r="AS172" s="177" t="str">
        <f>+CPPE!A164</f>
        <v>659 - Wetland Enhancement</v>
      </c>
      <c r="AT172" s="175">
        <f>IF(AS$9="","",IF(AS172=0,0,HLOOKUP(AS$9,CPPE!$A$1:$CY$175,AR172,FALSE)))</f>
        <v>0</v>
      </c>
      <c r="AU172" s="176" t="str">
        <f>IF(AT172="","",IF(AT172=0,"",IF(LandUse!$N165=2,"",IF(AT172&gt;=$E$5,AS172,""))))</f>
        <v/>
      </c>
      <c r="AV172" s="174">
        <v>164</v>
      </c>
      <c r="AW172" s="177" t="str">
        <f>+CPPE!A164</f>
        <v>659 - Wetland Enhancement</v>
      </c>
      <c r="AX172" s="175">
        <f>IF(AW$9="","",IF(AW172=0,0,HLOOKUP(AW$9,CPPE!$A$1:$CY$175,AV172,FALSE)))</f>
        <v>0</v>
      </c>
      <c r="AY172" s="176" t="str">
        <f>IF(AX172="","",IF(AX172=0,"",IF(LandUse!$N165=2,"",IF(AX172&gt;=$E$5,AW172,""))))</f>
        <v/>
      </c>
      <c r="AZ172" s="174">
        <v>164</v>
      </c>
      <c r="BA172" s="177" t="str">
        <f>+CPPE!A164</f>
        <v>659 - Wetland Enhancement</v>
      </c>
      <c r="BB172" s="175">
        <f>IF(BA$9="","",IF(BA172=0,0,HLOOKUP(BA$9,CPPE!$A$1:$CY$175,AZ172,FALSE)))</f>
        <v>0</v>
      </c>
      <c r="BC172" s="176" t="str">
        <f>IF(BB172="","",IF(BB172=0,"",IF(LandUse!$N165=2,"",IF(BB172&gt;=$E$5,BA172,""))))</f>
        <v/>
      </c>
      <c r="BD172" s="174">
        <v>164</v>
      </c>
      <c r="BE172" s="177" t="str">
        <f>+CPPE!A164</f>
        <v>659 - Wetland Enhancement</v>
      </c>
      <c r="BF172" s="175">
        <f>IF(BE$9="","",IF(BE172=0,0,HLOOKUP(BE$9,CPPE!$A$1:$CY$175,BD172,FALSE)))</f>
        <v>3</v>
      </c>
      <c r="BG172" s="176" t="str">
        <f>IF(BF172="","",IF(BF172=0,"",IF(LandUse!$N165=2,"",IF(BF172&gt;=$E$5,BE172,""))))</f>
        <v/>
      </c>
      <c r="BH172" s="174">
        <v>164</v>
      </c>
      <c r="BI172" s="177" t="str">
        <f>+CPPE!A164</f>
        <v>659 - Wetland Enhancement</v>
      </c>
      <c r="BJ172" s="175">
        <f>IF(BI$9="","",IF(BI172=0,0,HLOOKUP(BI$9,CPPE!$A$1:$CY$175,BH172,FALSE)))</f>
        <v>4</v>
      </c>
      <c r="BK172" s="176" t="str">
        <f>IF(BJ172="","",IF(BJ172=0,"",IF(LandUse!$N165=2,"",IF(BJ172&gt;=$E$5,BI172,""))))</f>
        <v/>
      </c>
      <c r="BM172" s="99" t="str">
        <f t="shared" si="50"/>
        <v/>
      </c>
      <c r="BN172" s="99" t="str">
        <f t="shared" si="51"/>
        <v/>
      </c>
      <c r="BO172" s="99" t="str">
        <f t="shared" si="52"/>
        <v/>
      </c>
      <c r="BP172" s="99" t="str">
        <f t="shared" si="53"/>
        <v/>
      </c>
      <c r="BQ172" s="99" t="str">
        <f t="shared" si="54"/>
        <v/>
      </c>
      <c r="BR172" s="99" t="str">
        <f t="shared" si="55"/>
        <v/>
      </c>
      <c r="BS172" s="99" t="str">
        <f t="shared" si="56"/>
        <v/>
      </c>
      <c r="BT172" s="99" t="str">
        <f t="shared" si="57"/>
        <v/>
      </c>
      <c r="BU172" s="99" t="str">
        <f t="shared" si="58"/>
        <v/>
      </c>
      <c r="BV172" s="99" t="str">
        <f t="shared" si="59"/>
        <v/>
      </c>
      <c r="BX172"/>
    </row>
    <row r="173" spans="2:76" x14ac:dyDescent="0.2">
      <c r="B173" s="178"/>
      <c r="C173" s="179"/>
      <c r="D173" s="178"/>
      <c r="E173" s="180"/>
      <c r="F173" s="178"/>
      <c r="G173" s="181"/>
      <c r="H173" s="178"/>
      <c r="I173" s="180"/>
      <c r="J173" s="178"/>
      <c r="K173" s="180"/>
      <c r="L173" s="178"/>
      <c r="M173" s="180"/>
      <c r="N173" s="178"/>
      <c r="O173" s="180"/>
      <c r="P173" s="178"/>
      <c r="Q173" s="180"/>
      <c r="R173" s="178"/>
      <c r="S173" s="180"/>
      <c r="T173" s="178"/>
      <c r="U173" s="180"/>
      <c r="V173" s="151"/>
      <c r="W173" s="173" t="str">
        <f>+CPPE!A165</f>
        <v>660 - Tree/Shrub Pruning</v>
      </c>
      <c r="X173" s="174">
        <v>165</v>
      </c>
      <c r="Y173" s="173" t="str">
        <f>+CPPE!A165</f>
        <v>660 - Tree/Shrub Pruning</v>
      </c>
      <c r="Z173" s="175">
        <f>IF(Y$9="","",IF(Y173=0,0,HLOOKUP(Y$9,CPPE!$A$1:$CY$175,X173,FALSE)))</f>
        <v>1</v>
      </c>
      <c r="AA173" s="176" t="str">
        <f>IF(Z173="","",IF(Z173=0,"",IF(LandUse!$N166=2,"",IF(Z173&gt;=$E$5,Y173,""))))</f>
        <v/>
      </c>
      <c r="AB173" s="174">
        <v>165</v>
      </c>
      <c r="AC173" s="177" t="str">
        <f>+CPPE!A165</f>
        <v>660 - Tree/Shrub Pruning</v>
      </c>
      <c r="AD173" s="175">
        <f>IF(AC$9="","",IF(AC173=0,0,HLOOKUP(AC$9,CPPE!$A$1:$CY$175,AB173,FALSE)))</f>
        <v>1</v>
      </c>
      <c r="AE173" s="176" t="str">
        <f>IF(AD173="","",IF(AD173=0,"",IF(LandUse!$N166=2,"",IF(AD173&gt;=$E$5,AC173,""))))</f>
        <v/>
      </c>
      <c r="AF173" s="174">
        <v>165</v>
      </c>
      <c r="AG173" s="177" t="str">
        <f>+CPPE!A165</f>
        <v>660 - Tree/Shrub Pruning</v>
      </c>
      <c r="AH173" s="175">
        <f>IF(AG$9="","",IF(AG173=0,0,HLOOKUP(AG$9,CPPE!$A$1:$CY$175,AF173,FALSE)))</f>
        <v>0</v>
      </c>
      <c r="AI173" s="176" t="str">
        <f>IF(AH173="","",IF(AH173=0,"",IF(LandUse!$N166=2,"",IF(AH173&gt;=$E$5,AG173,""))))</f>
        <v/>
      </c>
      <c r="AJ173" s="174">
        <v>165</v>
      </c>
      <c r="AK173" s="177" t="str">
        <f>+CPPE!A165</f>
        <v>660 - Tree/Shrub Pruning</v>
      </c>
      <c r="AL173" s="175">
        <f>IF(AK$9="","",IF(AK173=0,0,HLOOKUP(AK$9,CPPE!$A$1:$CY$175,AJ173,FALSE)))</f>
        <v>0</v>
      </c>
      <c r="AM173" s="176" t="str">
        <f>IF(AL173="","",IF(AL173=0,"",IF(LandUse!$N166=2,"",IF(AL173&gt;=$E$5,AK173,""))))</f>
        <v/>
      </c>
      <c r="AN173" s="174">
        <v>165</v>
      </c>
      <c r="AO173" s="177" t="str">
        <f>+CPPE!A165</f>
        <v>660 - Tree/Shrub Pruning</v>
      </c>
      <c r="AP173" s="175">
        <f>IF(AO$9="","",IF(AO173=0,0,HLOOKUP(AO$9,CPPE!$A$1:$CY$175,AN173,FALSE)))</f>
        <v>1</v>
      </c>
      <c r="AQ173" s="176" t="str">
        <f>IF(AP173="","",IF(AP173=0,"",IF(LandUse!$N166=2,"",IF(AP173&gt;=$E$5,AO173,""))))</f>
        <v/>
      </c>
      <c r="AR173" s="174">
        <v>165</v>
      </c>
      <c r="AS173" s="177" t="str">
        <f>+CPPE!A165</f>
        <v>660 - Tree/Shrub Pruning</v>
      </c>
      <c r="AT173" s="175">
        <f>IF(AS$9="","",IF(AS173=0,0,HLOOKUP(AS$9,CPPE!$A$1:$CY$175,AR173,FALSE)))</f>
        <v>2</v>
      </c>
      <c r="AU173" s="176" t="str">
        <f>IF(AT173="","",IF(AT173=0,"",IF(LandUse!$N166=2,"",IF(AT173&gt;=$E$5,AS173,""))))</f>
        <v/>
      </c>
      <c r="AV173" s="174">
        <v>165</v>
      </c>
      <c r="AW173" s="177" t="str">
        <f>+CPPE!A165</f>
        <v>660 - Tree/Shrub Pruning</v>
      </c>
      <c r="AX173" s="175">
        <f>IF(AW$9="","",IF(AW173=0,0,HLOOKUP(AW$9,CPPE!$A$1:$CY$175,AV173,FALSE)))</f>
        <v>1</v>
      </c>
      <c r="AY173" s="176" t="str">
        <f>IF(AX173="","",IF(AX173=0,"",IF(LandUse!$N166=2,"",IF(AX173&gt;=$E$5,AW173,""))))</f>
        <v/>
      </c>
      <c r="AZ173" s="174">
        <v>165</v>
      </c>
      <c r="BA173" s="177" t="str">
        <f>+CPPE!A165</f>
        <v>660 - Tree/Shrub Pruning</v>
      </c>
      <c r="BB173" s="175">
        <f>IF(BA$9="","",IF(BA173=0,0,HLOOKUP(BA$9,CPPE!$A$1:$CY$175,AZ173,FALSE)))</f>
        <v>3</v>
      </c>
      <c r="BC173" s="176" t="str">
        <f>IF(BB173="","",IF(BB173=0,"",IF(LandUse!$N166=2,"",IF(BB173&gt;=$E$5,BA173,""))))</f>
        <v/>
      </c>
      <c r="BD173" s="174">
        <v>165</v>
      </c>
      <c r="BE173" s="177" t="str">
        <f>+CPPE!A165</f>
        <v>660 - Tree/Shrub Pruning</v>
      </c>
      <c r="BF173" s="175">
        <f>IF(BE$9="","",IF(BE173=0,0,HLOOKUP(BE$9,CPPE!$A$1:$CY$175,BD173,FALSE)))</f>
        <v>1</v>
      </c>
      <c r="BG173" s="176" t="str">
        <f>IF(BF173="","",IF(BF173=0,"",IF(LandUse!$N166=2,"",IF(BF173&gt;=$E$5,BE173,""))))</f>
        <v/>
      </c>
      <c r="BH173" s="174">
        <v>165</v>
      </c>
      <c r="BI173" s="177" t="str">
        <f>+CPPE!A165</f>
        <v>660 - Tree/Shrub Pruning</v>
      </c>
      <c r="BJ173" s="175">
        <f>IF(BI$9="","",IF(BI173=0,0,HLOOKUP(BI$9,CPPE!$A$1:$CY$175,BH173,FALSE)))</f>
        <v>5</v>
      </c>
      <c r="BK173" s="176" t="str">
        <f>IF(BJ173="","",IF(BJ173=0,"",IF(LandUse!$N166=2,"",IF(BJ173&gt;=$E$5,BI173,""))))</f>
        <v/>
      </c>
      <c r="BM173" s="99" t="str">
        <f t="shared" si="50"/>
        <v/>
      </c>
      <c r="BN173" s="99" t="str">
        <f t="shared" si="51"/>
        <v/>
      </c>
      <c r="BO173" s="99" t="str">
        <f t="shared" si="52"/>
        <v/>
      </c>
      <c r="BP173" s="99" t="str">
        <f t="shared" si="53"/>
        <v/>
      </c>
      <c r="BQ173" s="99" t="str">
        <f t="shared" si="54"/>
        <v/>
      </c>
      <c r="BR173" s="99" t="str">
        <f t="shared" si="55"/>
        <v/>
      </c>
      <c r="BS173" s="99" t="str">
        <f t="shared" si="56"/>
        <v/>
      </c>
      <c r="BT173" s="99" t="str">
        <f t="shared" si="57"/>
        <v/>
      </c>
      <c r="BU173" s="99" t="str">
        <f t="shared" si="58"/>
        <v/>
      </c>
      <c r="BV173" s="99" t="str">
        <f t="shared" si="59"/>
        <v/>
      </c>
      <c r="BX173"/>
    </row>
    <row r="174" spans="2:76" x14ac:dyDescent="0.2">
      <c r="B174" s="178"/>
      <c r="C174" s="179"/>
      <c r="D174" s="178"/>
      <c r="E174" s="180"/>
      <c r="F174" s="178"/>
      <c r="G174" s="181"/>
      <c r="H174" s="178"/>
      <c r="I174" s="180"/>
      <c r="J174" s="178"/>
      <c r="K174" s="180"/>
      <c r="L174" s="178"/>
      <c r="M174" s="180"/>
      <c r="N174" s="178"/>
      <c r="O174" s="180"/>
      <c r="P174" s="178"/>
      <c r="Q174" s="180"/>
      <c r="R174" s="178"/>
      <c r="S174" s="180"/>
      <c r="T174" s="178"/>
      <c r="U174" s="180"/>
      <c r="V174" s="151"/>
      <c r="W174" s="173" t="str">
        <f>+CPPE!A166</f>
        <v>666 - Forest Stand Improvement</v>
      </c>
      <c r="X174" s="174">
        <v>166</v>
      </c>
      <c r="Y174" s="173" t="str">
        <f>+CPPE!A166</f>
        <v>666 - Forest Stand Improvement</v>
      </c>
      <c r="Z174" s="175">
        <f>IF(Y$9="","",IF(Y174=0,0,HLOOKUP(Y$9,CPPE!$A$1:$CY$175,X174,FALSE)))</f>
        <v>4</v>
      </c>
      <c r="AA174" s="176" t="str">
        <f>IF(Z174="","",IF(Z174=0,"",IF(LandUse!$N167=2,"",IF(Z174&gt;=$E$5,Y174,""))))</f>
        <v/>
      </c>
      <c r="AB174" s="174">
        <v>166</v>
      </c>
      <c r="AC174" s="177" t="str">
        <f>+CPPE!A166</f>
        <v>666 - Forest Stand Improvement</v>
      </c>
      <c r="AD174" s="175">
        <f>IF(AC$9="","",IF(AC174=0,0,HLOOKUP(AC$9,CPPE!$A$1:$CY$175,AB174,FALSE)))</f>
        <v>0</v>
      </c>
      <c r="AE174" s="176" t="str">
        <f>IF(AD174="","",IF(AD174=0,"",IF(LandUse!$N167=2,"",IF(AD174&gt;=$E$5,AC174,""))))</f>
        <v/>
      </c>
      <c r="AF174" s="174">
        <v>166</v>
      </c>
      <c r="AG174" s="177" t="str">
        <f>+CPPE!A166</f>
        <v>666 - Forest Stand Improvement</v>
      </c>
      <c r="AH174" s="175">
        <f>IF(AG$9="","",IF(AG174=0,0,HLOOKUP(AG$9,CPPE!$A$1:$CY$175,AF174,FALSE)))</f>
        <v>0</v>
      </c>
      <c r="AI174" s="176" t="str">
        <f>IF(AH174="","",IF(AH174=0,"",IF(LandUse!$N167=2,"",IF(AH174&gt;=$E$5,AG174,""))))</f>
        <v/>
      </c>
      <c r="AJ174" s="174">
        <v>166</v>
      </c>
      <c r="AK174" s="177" t="str">
        <f>+CPPE!A166</f>
        <v>666 - Forest Stand Improvement</v>
      </c>
      <c r="AL174" s="175">
        <f>IF(AK$9="","",IF(AK174=0,0,HLOOKUP(AK$9,CPPE!$A$1:$CY$175,AJ174,FALSE)))</f>
        <v>-1</v>
      </c>
      <c r="AM174" s="176" t="str">
        <f>IF(AL174="","",IF(AL174=0,"",IF(LandUse!$N167=2,"",IF(AL174&gt;=$E$5,AK174,""))))</f>
        <v/>
      </c>
      <c r="AN174" s="174">
        <v>166</v>
      </c>
      <c r="AO174" s="177" t="str">
        <f>+CPPE!A166</f>
        <v>666 - Forest Stand Improvement</v>
      </c>
      <c r="AP174" s="175">
        <f>IF(AO$9="","",IF(AO174=0,0,HLOOKUP(AO$9,CPPE!$A$1:$CY$175,AN174,FALSE)))</f>
        <v>1</v>
      </c>
      <c r="AQ174" s="176" t="str">
        <f>IF(AP174="","",IF(AP174=0,"",IF(LandUse!$N167=2,"",IF(AP174&gt;=$E$5,AO174,""))))</f>
        <v/>
      </c>
      <c r="AR174" s="174">
        <v>166</v>
      </c>
      <c r="AS174" s="177" t="str">
        <f>+CPPE!A166</f>
        <v>666 - Forest Stand Improvement</v>
      </c>
      <c r="AT174" s="175">
        <f>IF(AS$9="","",IF(AS174=0,0,HLOOKUP(AS$9,CPPE!$A$1:$CY$175,AR174,FALSE)))</f>
        <v>1</v>
      </c>
      <c r="AU174" s="176" t="str">
        <f>IF(AT174="","",IF(AT174=0,"",IF(LandUse!$N167=2,"",IF(AT174&gt;=$E$5,AS174,""))))</f>
        <v/>
      </c>
      <c r="AV174" s="174">
        <v>166</v>
      </c>
      <c r="AW174" s="177" t="str">
        <f>+CPPE!A166</f>
        <v>666 - Forest Stand Improvement</v>
      </c>
      <c r="AX174" s="175">
        <f>IF(AW$9="","",IF(AW174=0,0,HLOOKUP(AW$9,CPPE!$A$1:$CY$175,AV174,FALSE)))</f>
        <v>1</v>
      </c>
      <c r="AY174" s="176" t="str">
        <f>IF(AX174="","",IF(AX174=0,"",IF(LandUse!$N167=2,"",IF(AX174&gt;=$E$5,AW174,""))))</f>
        <v/>
      </c>
      <c r="AZ174" s="174">
        <v>166</v>
      </c>
      <c r="BA174" s="177" t="str">
        <f>+CPPE!A166</f>
        <v>666 - Forest Stand Improvement</v>
      </c>
      <c r="BB174" s="175">
        <f>IF(BA$9="","",IF(BA174=0,0,HLOOKUP(BA$9,CPPE!$A$1:$CY$175,AZ174,FALSE)))</f>
        <v>0</v>
      </c>
      <c r="BC174" s="176" t="str">
        <f>IF(BB174="","",IF(BB174=0,"",IF(LandUse!$N167=2,"",IF(BB174&gt;=$E$5,BA174,""))))</f>
        <v/>
      </c>
      <c r="BD174" s="174">
        <v>166</v>
      </c>
      <c r="BE174" s="177" t="str">
        <f>+CPPE!A166</f>
        <v>666 - Forest Stand Improvement</v>
      </c>
      <c r="BF174" s="175">
        <f>IF(BE$9="","",IF(BE174=0,0,HLOOKUP(BE$9,CPPE!$A$1:$CY$175,BD174,FALSE)))</f>
        <v>1</v>
      </c>
      <c r="BG174" s="176" t="str">
        <f>IF(BF174="","",IF(BF174=0,"",IF(LandUse!$N167=2,"",IF(BF174&gt;=$E$5,BE174,""))))</f>
        <v/>
      </c>
      <c r="BH174" s="174">
        <v>166</v>
      </c>
      <c r="BI174" s="177" t="str">
        <f>+CPPE!A166</f>
        <v>666 - Forest Stand Improvement</v>
      </c>
      <c r="BJ174" s="175">
        <f>IF(BI$9="","",IF(BI174=0,0,HLOOKUP(BI$9,CPPE!$A$1:$CY$175,BH174,FALSE)))</f>
        <v>5</v>
      </c>
      <c r="BK174" s="176" t="str">
        <f>IF(BJ174="","",IF(BJ174=0,"",IF(LandUse!$N167=2,"",IF(BJ174&gt;=$E$5,BI174,""))))</f>
        <v/>
      </c>
      <c r="BM174" s="99" t="str">
        <f t="shared" si="50"/>
        <v/>
      </c>
      <c r="BN174" s="99" t="str">
        <f t="shared" si="51"/>
        <v/>
      </c>
      <c r="BO174" s="99" t="str">
        <f t="shared" si="52"/>
        <v/>
      </c>
      <c r="BP174" s="99" t="str">
        <f t="shared" si="53"/>
        <v/>
      </c>
      <c r="BQ174" s="99" t="str">
        <f t="shared" si="54"/>
        <v/>
      </c>
      <c r="BR174" s="99" t="str">
        <f t="shared" si="55"/>
        <v/>
      </c>
      <c r="BS174" s="99" t="str">
        <f t="shared" si="56"/>
        <v/>
      </c>
      <c r="BT174" s="99" t="str">
        <f t="shared" si="57"/>
        <v/>
      </c>
      <c r="BU174" s="99" t="str">
        <f t="shared" si="58"/>
        <v/>
      </c>
      <c r="BV174" s="99" t="str">
        <f t="shared" si="59"/>
        <v/>
      </c>
      <c r="BX174"/>
    </row>
    <row r="175" spans="2:76" x14ac:dyDescent="0.2">
      <c r="B175" s="178"/>
      <c r="C175" s="179"/>
      <c r="D175" s="178"/>
      <c r="E175" s="180"/>
      <c r="F175" s="178"/>
      <c r="G175" s="181"/>
      <c r="H175" s="178"/>
      <c r="I175" s="180"/>
      <c r="J175" s="178"/>
      <c r="K175" s="180"/>
      <c r="L175" s="178"/>
      <c r="M175" s="180"/>
      <c r="N175" s="178"/>
      <c r="O175" s="180"/>
      <c r="P175" s="178"/>
      <c r="Q175" s="180"/>
      <c r="R175" s="178"/>
      <c r="S175" s="180"/>
      <c r="T175" s="178"/>
      <c r="U175" s="180"/>
      <c r="V175" s="151"/>
      <c r="W175" s="173" t="str">
        <f>+CPPE!A167</f>
        <v>670 - Energy Efficient Lighting System</v>
      </c>
      <c r="X175" s="174">
        <v>167</v>
      </c>
      <c r="Y175" s="173" t="str">
        <f>+CPPE!A167</f>
        <v>670 - Energy Efficient Lighting System</v>
      </c>
      <c r="Z175" s="175">
        <f>IF(Y$9="","",IF(Y175=0,0,HLOOKUP(Y$9,CPPE!$A$1:$CY$175,X175,FALSE)))</f>
        <v>0</v>
      </c>
      <c r="AA175" s="176" t="str">
        <f>IF(Z175="","",IF(Z175=0,"",IF(LandUse!$N168=2,"",IF(Z175&gt;=$E$5,Y175,""))))</f>
        <v/>
      </c>
      <c r="AB175" s="174">
        <v>167</v>
      </c>
      <c r="AC175" s="177" t="str">
        <f>+CPPE!A167</f>
        <v>670 - Energy Efficient Lighting System</v>
      </c>
      <c r="AD175" s="175">
        <f>IF(AC$9="","",IF(AC175=0,0,HLOOKUP(AC$9,CPPE!$A$1:$CY$175,AB175,FALSE)))</f>
        <v>0</v>
      </c>
      <c r="AE175" s="176" t="str">
        <f>IF(AD175="","",IF(AD175=0,"",IF(LandUse!$N168=2,"",IF(AD175&gt;=$E$5,AC175,""))))</f>
        <v/>
      </c>
      <c r="AF175" s="174">
        <v>167</v>
      </c>
      <c r="AG175" s="177" t="str">
        <f>+CPPE!A167</f>
        <v>670 - Energy Efficient Lighting System</v>
      </c>
      <c r="AH175" s="175">
        <f>IF(AG$9="","",IF(AG175=0,0,HLOOKUP(AG$9,CPPE!$A$1:$CY$175,AF175,FALSE)))</f>
        <v>0</v>
      </c>
      <c r="AI175" s="176" t="str">
        <f>IF(AH175="","",IF(AH175=0,"",IF(LandUse!$N168=2,"",IF(AH175&gt;=$E$5,AG175,""))))</f>
        <v/>
      </c>
      <c r="AJ175" s="174">
        <v>167</v>
      </c>
      <c r="AK175" s="177" t="str">
        <f>+CPPE!A167</f>
        <v>670 - Energy Efficient Lighting System</v>
      </c>
      <c r="AL175" s="175">
        <f>IF(AK$9="","",IF(AK175=0,0,HLOOKUP(AK$9,CPPE!$A$1:$CY$175,AJ175,FALSE)))</f>
        <v>0</v>
      </c>
      <c r="AM175" s="176" t="str">
        <f>IF(AL175="","",IF(AL175=0,"",IF(LandUse!$N168=2,"",IF(AL175&gt;=$E$5,AK175,""))))</f>
        <v/>
      </c>
      <c r="AN175" s="174">
        <v>167</v>
      </c>
      <c r="AO175" s="177" t="str">
        <f>+CPPE!A167</f>
        <v>670 - Energy Efficient Lighting System</v>
      </c>
      <c r="AP175" s="175">
        <f>IF(AO$9="","",IF(AO175=0,0,HLOOKUP(AO$9,CPPE!$A$1:$CY$175,AN175,FALSE)))</f>
        <v>0</v>
      </c>
      <c r="AQ175" s="176" t="str">
        <f>IF(AP175="","",IF(AP175=0,"",IF(LandUse!$N168=2,"",IF(AP175&gt;=$E$5,AO175,""))))</f>
        <v/>
      </c>
      <c r="AR175" s="174">
        <v>167</v>
      </c>
      <c r="AS175" s="177" t="str">
        <f>+CPPE!A167</f>
        <v>670 - Energy Efficient Lighting System</v>
      </c>
      <c r="AT175" s="175">
        <f>IF(AS$9="","",IF(AS175=0,0,HLOOKUP(AS$9,CPPE!$A$1:$CY$175,AR175,FALSE)))</f>
        <v>0</v>
      </c>
      <c r="AU175" s="176" t="str">
        <f>IF(AT175="","",IF(AT175=0,"",IF(LandUse!$N168=2,"",IF(AT175&gt;=$E$5,AS175,""))))</f>
        <v/>
      </c>
      <c r="AV175" s="174">
        <v>167</v>
      </c>
      <c r="AW175" s="177" t="str">
        <f>+CPPE!A167</f>
        <v>670 - Energy Efficient Lighting System</v>
      </c>
      <c r="AX175" s="175">
        <f>IF(AW$9="","",IF(AW175=0,0,HLOOKUP(AW$9,CPPE!$A$1:$CY$175,AV175,FALSE)))</f>
        <v>0</v>
      </c>
      <c r="AY175" s="176" t="str">
        <f>IF(AX175="","",IF(AX175=0,"",IF(LandUse!$N168=2,"",IF(AX175&gt;=$E$5,AW175,""))))</f>
        <v/>
      </c>
      <c r="AZ175" s="174">
        <v>167</v>
      </c>
      <c r="BA175" s="177" t="str">
        <f>+CPPE!A167</f>
        <v>670 - Energy Efficient Lighting System</v>
      </c>
      <c r="BB175" s="175">
        <f>IF(BA$9="","",IF(BA175=0,0,HLOOKUP(BA$9,CPPE!$A$1:$CY$175,AZ175,FALSE)))</f>
        <v>0</v>
      </c>
      <c r="BC175" s="176" t="str">
        <f>IF(BB175="","",IF(BB175=0,"",IF(LandUse!$N168=2,"",IF(BB175&gt;=$E$5,BA175,""))))</f>
        <v/>
      </c>
      <c r="BD175" s="174">
        <v>167</v>
      </c>
      <c r="BE175" s="177" t="str">
        <f>+CPPE!A167</f>
        <v>670 - Energy Efficient Lighting System</v>
      </c>
      <c r="BF175" s="175">
        <f>IF(BE$9="","",IF(BE175=0,0,HLOOKUP(BE$9,CPPE!$A$1:$CY$175,BD175,FALSE)))</f>
        <v>0</v>
      </c>
      <c r="BG175" s="176" t="str">
        <f>IF(BF175="","",IF(BF175=0,"",IF(LandUse!$N168=2,"",IF(BF175&gt;=$E$5,BE175,""))))</f>
        <v/>
      </c>
      <c r="BH175" s="174">
        <v>167</v>
      </c>
      <c r="BI175" s="177" t="str">
        <f>+CPPE!A167</f>
        <v>670 - Energy Efficient Lighting System</v>
      </c>
      <c r="BJ175" s="175">
        <f>IF(BI$9="","",IF(BI175=0,0,HLOOKUP(BI$9,CPPE!$A$1:$CY$175,BH175,FALSE)))</f>
        <v>0</v>
      </c>
      <c r="BK175" s="176" t="str">
        <f>IF(BJ175="","",IF(BJ175=0,"",IF(LandUse!$N168=2,"",IF(BJ175&gt;=$E$5,BI175,""))))</f>
        <v/>
      </c>
      <c r="BM175" s="99" t="str">
        <f t="shared" si="50"/>
        <v/>
      </c>
      <c r="BN175" s="99" t="str">
        <f t="shared" si="51"/>
        <v/>
      </c>
      <c r="BO175" s="99" t="str">
        <f t="shared" si="52"/>
        <v/>
      </c>
      <c r="BP175" s="99" t="str">
        <f t="shared" si="53"/>
        <v/>
      </c>
      <c r="BQ175" s="99" t="str">
        <f t="shared" si="54"/>
        <v/>
      </c>
      <c r="BR175" s="99" t="str">
        <f t="shared" si="55"/>
        <v/>
      </c>
      <c r="BS175" s="99" t="str">
        <f t="shared" si="56"/>
        <v/>
      </c>
      <c r="BT175" s="99" t="str">
        <f t="shared" si="57"/>
        <v/>
      </c>
      <c r="BU175" s="99" t="str">
        <f t="shared" si="58"/>
        <v/>
      </c>
      <c r="BV175" s="99" t="str">
        <f t="shared" si="59"/>
        <v/>
      </c>
      <c r="BX175"/>
    </row>
    <row r="176" spans="2:76" x14ac:dyDescent="0.2">
      <c r="B176" s="178"/>
      <c r="C176" s="179"/>
      <c r="D176" s="178"/>
      <c r="E176" s="180"/>
      <c r="F176" s="178"/>
      <c r="G176" s="181"/>
      <c r="H176" s="178"/>
      <c r="I176" s="180"/>
      <c r="J176" s="178"/>
      <c r="K176" s="180"/>
      <c r="L176" s="178"/>
      <c r="M176" s="180"/>
      <c r="N176" s="178"/>
      <c r="O176" s="180"/>
      <c r="P176" s="178"/>
      <c r="Q176" s="180"/>
      <c r="R176" s="178"/>
      <c r="S176" s="180"/>
      <c r="T176" s="178"/>
      <c r="U176" s="180"/>
      <c r="V176" s="151"/>
      <c r="W176" s="173" t="str">
        <f>+CPPE!A168</f>
        <v>672 - Energy Efficient Building Envelope</v>
      </c>
      <c r="X176" s="174">
        <v>168</v>
      </c>
      <c r="Y176" s="173" t="str">
        <f>+CPPE!A168</f>
        <v>672 - Energy Efficient Building Envelope</v>
      </c>
      <c r="Z176" s="175">
        <f>IF(Y$9="","",IF(Y176=0,0,HLOOKUP(Y$9,CPPE!$A$1:$CY$175,X176,FALSE)))</f>
        <v>0</v>
      </c>
      <c r="AA176" s="176" t="str">
        <f>IF(Z176="","",IF(Z176=0,"",IF(LandUse!$N169=2,"",IF(Z176&gt;=$E$5,Y176,""))))</f>
        <v/>
      </c>
      <c r="AB176" s="174">
        <v>168</v>
      </c>
      <c r="AC176" s="177" t="str">
        <f>+CPPE!A168</f>
        <v>672 - Energy Efficient Building Envelope</v>
      </c>
      <c r="AD176" s="175">
        <f>IF(AC$9="","",IF(AC176=0,0,HLOOKUP(AC$9,CPPE!$A$1:$CY$175,AB176,FALSE)))</f>
        <v>0</v>
      </c>
      <c r="AE176" s="176" t="str">
        <f>IF(AD176="","",IF(AD176=0,"",IF(LandUse!$N169=2,"",IF(AD176&gt;=$E$5,AC176,""))))</f>
        <v/>
      </c>
      <c r="AF176" s="174">
        <v>168</v>
      </c>
      <c r="AG176" s="177" t="str">
        <f>+CPPE!A168</f>
        <v>672 - Energy Efficient Building Envelope</v>
      </c>
      <c r="AH176" s="175">
        <f>IF(AG$9="","",IF(AG176=0,0,HLOOKUP(AG$9,CPPE!$A$1:$CY$175,AF176,FALSE)))</f>
        <v>0</v>
      </c>
      <c r="AI176" s="176" t="str">
        <f>IF(AH176="","",IF(AH176=0,"",IF(LandUse!$N169=2,"",IF(AH176&gt;=$E$5,AG176,""))))</f>
        <v/>
      </c>
      <c r="AJ176" s="174">
        <v>168</v>
      </c>
      <c r="AK176" s="177" t="str">
        <f>+CPPE!A168</f>
        <v>672 - Energy Efficient Building Envelope</v>
      </c>
      <c r="AL176" s="175">
        <f>IF(AK$9="","",IF(AK176=0,0,HLOOKUP(AK$9,CPPE!$A$1:$CY$175,AJ176,FALSE)))</f>
        <v>0</v>
      </c>
      <c r="AM176" s="176" t="str">
        <f>IF(AL176="","",IF(AL176=0,"",IF(LandUse!$N169=2,"",IF(AL176&gt;=$E$5,AK176,""))))</f>
        <v/>
      </c>
      <c r="AN176" s="174">
        <v>168</v>
      </c>
      <c r="AO176" s="177" t="str">
        <f>+CPPE!A168</f>
        <v>672 - Energy Efficient Building Envelope</v>
      </c>
      <c r="AP176" s="175">
        <f>IF(AO$9="","",IF(AO176=0,0,HLOOKUP(AO$9,CPPE!$A$1:$CY$175,AN176,FALSE)))</f>
        <v>0</v>
      </c>
      <c r="AQ176" s="176" t="str">
        <f>IF(AP176="","",IF(AP176=0,"",IF(LandUse!$N169=2,"",IF(AP176&gt;=$E$5,AO176,""))))</f>
        <v/>
      </c>
      <c r="AR176" s="174">
        <v>168</v>
      </c>
      <c r="AS176" s="177" t="str">
        <f>+CPPE!A168</f>
        <v>672 - Energy Efficient Building Envelope</v>
      </c>
      <c r="AT176" s="175">
        <f>IF(AS$9="","",IF(AS176=0,0,HLOOKUP(AS$9,CPPE!$A$1:$CY$175,AR176,FALSE)))</f>
        <v>0</v>
      </c>
      <c r="AU176" s="176" t="str">
        <f>IF(AT176="","",IF(AT176=0,"",IF(LandUse!$N169=2,"",IF(AT176&gt;=$E$5,AS176,""))))</f>
        <v/>
      </c>
      <c r="AV176" s="174">
        <v>168</v>
      </c>
      <c r="AW176" s="177" t="str">
        <f>+CPPE!A168</f>
        <v>672 - Energy Efficient Building Envelope</v>
      </c>
      <c r="AX176" s="175">
        <f>IF(AW$9="","",IF(AW176=0,0,HLOOKUP(AW$9,CPPE!$A$1:$CY$175,AV176,FALSE)))</f>
        <v>0</v>
      </c>
      <c r="AY176" s="176" t="str">
        <f>IF(AX176="","",IF(AX176=0,"",IF(LandUse!$N169=2,"",IF(AX176&gt;=$E$5,AW176,""))))</f>
        <v/>
      </c>
      <c r="AZ176" s="174">
        <v>168</v>
      </c>
      <c r="BA176" s="177" t="str">
        <f>+CPPE!A168</f>
        <v>672 - Energy Efficient Building Envelope</v>
      </c>
      <c r="BB176" s="175">
        <f>IF(BA$9="","",IF(BA176=0,0,HLOOKUP(BA$9,CPPE!$A$1:$CY$175,AZ176,FALSE)))</f>
        <v>0</v>
      </c>
      <c r="BC176" s="176" t="str">
        <f>IF(BB176="","",IF(BB176=0,"",IF(LandUse!$N169=2,"",IF(BB176&gt;=$E$5,BA176,""))))</f>
        <v/>
      </c>
      <c r="BD176" s="174">
        <v>168</v>
      </c>
      <c r="BE176" s="177" t="str">
        <f>+CPPE!A168</f>
        <v>672 - Energy Efficient Building Envelope</v>
      </c>
      <c r="BF176" s="175">
        <f>IF(BE$9="","",IF(BE176=0,0,HLOOKUP(BE$9,CPPE!$A$1:$CY$175,BD176,FALSE)))</f>
        <v>0</v>
      </c>
      <c r="BG176" s="176" t="str">
        <f>IF(BF176="","",IF(BF176=0,"",IF(LandUse!$N169=2,"",IF(BF176&gt;=$E$5,BE176,""))))</f>
        <v/>
      </c>
      <c r="BH176" s="174">
        <v>168</v>
      </c>
      <c r="BI176" s="177" t="str">
        <f>+CPPE!A168</f>
        <v>672 - Energy Efficient Building Envelope</v>
      </c>
      <c r="BJ176" s="175">
        <f>IF(BI$9="","",IF(BI176=0,0,HLOOKUP(BI$9,CPPE!$A$1:$CY$175,BH176,FALSE)))</f>
        <v>0</v>
      </c>
      <c r="BK176" s="176" t="str">
        <f>IF(BJ176="","",IF(BJ176=0,"",IF(LandUse!$N169=2,"",IF(BJ176&gt;=$E$5,BI176,""))))</f>
        <v/>
      </c>
      <c r="BM176" s="99" t="str">
        <f t="shared" si="50"/>
        <v/>
      </c>
      <c r="BN176" s="99" t="str">
        <f t="shared" si="51"/>
        <v/>
      </c>
      <c r="BO176" s="99" t="str">
        <f t="shared" si="52"/>
        <v/>
      </c>
      <c r="BP176" s="99" t="str">
        <f t="shared" si="53"/>
        <v/>
      </c>
      <c r="BQ176" s="99" t="str">
        <f t="shared" si="54"/>
        <v/>
      </c>
      <c r="BR176" s="99" t="str">
        <f t="shared" si="55"/>
        <v/>
      </c>
      <c r="BS176" s="99" t="str">
        <f t="shared" si="56"/>
        <v/>
      </c>
      <c r="BT176" s="99" t="str">
        <f t="shared" si="57"/>
        <v/>
      </c>
      <c r="BU176" s="99" t="str">
        <f t="shared" si="58"/>
        <v/>
      </c>
      <c r="BV176" s="99" t="str">
        <f t="shared" si="59"/>
        <v/>
      </c>
      <c r="BX176"/>
    </row>
    <row r="177" spans="2:76" x14ac:dyDescent="0.2">
      <c r="B177" s="178"/>
      <c r="C177" s="179"/>
      <c r="D177" s="178"/>
      <c r="E177" s="180"/>
      <c r="F177" s="178"/>
      <c r="G177" s="181"/>
      <c r="H177" s="178"/>
      <c r="I177" s="180"/>
      <c r="J177" s="178"/>
      <c r="K177" s="180"/>
      <c r="L177" s="178"/>
      <c r="M177" s="180"/>
      <c r="N177" s="178"/>
      <c r="O177" s="180"/>
      <c r="P177" s="178"/>
      <c r="Q177" s="180"/>
      <c r="R177" s="178"/>
      <c r="S177" s="180"/>
      <c r="T177" s="178"/>
      <c r="U177" s="180"/>
      <c r="V177" s="151"/>
      <c r="W177" s="173" t="str">
        <f>+CPPE!A169</f>
        <v xml:space="preserve"> - </v>
      </c>
      <c r="X177" s="174">
        <v>169</v>
      </c>
      <c r="Y177" s="173" t="str">
        <f>+CPPE!A169</f>
        <v xml:space="preserve"> - </v>
      </c>
      <c r="Z177" s="175">
        <f>IF(Y$9="","",IF(Y177=0,0,HLOOKUP(Y$9,CPPE!$A$1:$CY$175,X177,FALSE)))</f>
        <v>0</v>
      </c>
      <c r="AA177" s="176" t="str">
        <f>IF(Z177="","",IF(Z177=0,"",IF(LandUse!$N170=2,"",IF(Z177&gt;=$E$5,Y177,""))))</f>
        <v/>
      </c>
      <c r="AB177" s="174">
        <v>169</v>
      </c>
      <c r="AC177" s="177" t="str">
        <f>+CPPE!A169</f>
        <v xml:space="preserve"> - </v>
      </c>
      <c r="AD177" s="175">
        <f>IF(AC$9="","",IF(AC177=0,0,HLOOKUP(AC$9,CPPE!$A$1:$CY$175,AB177,FALSE)))</f>
        <v>0</v>
      </c>
      <c r="AE177" s="176" t="str">
        <f>IF(AD177="","",IF(AD177=0,"",IF(LandUse!$N170=2,"",IF(AD177&gt;=$E$5,AC177,""))))</f>
        <v/>
      </c>
      <c r="AF177" s="174">
        <v>169</v>
      </c>
      <c r="AG177" s="177" t="str">
        <f>+CPPE!A169</f>
        <v xml:space="preserve"> - </v>
      </c>
      <c r="AH177" s="175">
        <f>IF(AG$9="","",IF(AG177=0,0,HLOOKUP(AG$9,CPPE!$A$1:$CY$175,AF177,FALSE)))</f>
        <v>0</v>
      </c>
      <c r="AI177" s="176" t="str">
        <f>IF(AH177="","",IF(AH177=0,"",IF(LandUse!$N170=2,"",IF(AH177&gt;=$E$5,AG177,""))))</f>
        <v/>
      </c>
      <c r="AJ177" s="174">
        <v>169</v>
      </c>
      <c r="AK177" s="177" t="str">
        <f>+CPPE!A169</f>
        <v xml:space="preserve"> - </v>
      </c>
      <c r="AL177" s="175">
        <f>IF(AK$9="","",IF(AK177=0,0,HLOOKUP(AK$9,CPPE!$A$1:$CY$175,AJ177,FALSE)))</f>
        <v>0</v>
      </c>
      <c r="AM177" s="176" t="str">
        <f>IF(AL177="","",IF(AL177=0,"",IF(LandUse!$N170=2,"",IF(AL177&gt;=$E$5,AK177,""))))</f>
        <v/>
      </c>
      <c r="AN177" s="174">
        <v>169</v>
      </c>
      <c r="AO177" s="177" t="str">
        <f>+CPPE!A169</f>
        <v xml:space="preserve"> - </v>
      </c>
      <c r="AP177" s="175">
        <f>IF(AO$9="","",IF(AO177=0,0,HLOOKUP(AO$9,CPPE!$A$1:$CY$175,AN177,FALSE)))</f>
        <v>0</v>
      </c>
      <c r="AQ177" s="176" t="str">
        <f>IF(AP177="","",IF(AP177=0,"",IF(LandUse!$N170=2,"",IF(AP177&gt;=$E$5,AO177,""))))</f>
        <v/>
      </c>
      <c r="AR177" s="174">
        <v>169</v>
      </c>
      <c r="AS177" s="177" t="str">
        <f>+CPPE!A169</f>
        <v xml:space="preserve"> - </v>
      </c>
      <c r="AT177" s="175">
        <f>IF(AS$9="","",IF(AS177=0,0,HLOOKUP(AS$9,CPPE!$A$1:$CY$175,AR177,FALSE)))</f>
        <v>0</v>
      </c>
      <c r="AU177" s="176" t="str">
        <f>IF(AT177="","",IF(AT177=0,"",IF(LandUse!$N170=2,"",IF(AT177&gt;=$E$5,AS177,""))))</f>
        <v/>
      </c>
      <c r="AV177" s="174">
        <v>169</v>
      </c>
      <c r="AW177" s="177" t="str">
        <f>+CPPE!A169</f>
        <v xml:space="preserve"> - </v>
      </c>
      <c r="AX177" s="175">
        <f>IF(AW$9="","",IF(AW177=0,0,HLOOKUP(AW$9,CPPE!$A$1:$CY$175,AV177,FALSE)))</f>
        <v>0</v>
      </c>
      <c r="AY177" s="176" t="str">
        <f>IF(AX177="","",IF(AX177=0,"",IF(LandUse!$N170=2,"",IF(AX177&gt;=$E$5,AW177,""))))</f>
        <v/>
      </c>
      <c r="AZ177" s="174">
        <v>169</v>
      </c>
      <c r="BA177" s="177" t="str">
        <f>+CPPE!A169</f>
        <v xml:space="preserve"> - </v>
      </c>
      <c r="BB177" s="175">
        <f>IF(BA$9="","",IF(BA177=0,0,HLOOKUP(BA$9,CPPE!$A$1:$CY$175,AZ177,FALSE)))</f>
        <v>0</v>
      </c>
      <c r="BC177" s="176" t="str">
        <f>IF(BB177="","",IF(BB177=0,"",IF(LandUse!$N170=2,"",IF(BB177&gt;=$E$5,BA177,""))))</f>
        <v/>
      </c>
      <c r="BD177" s="174">
        <v>169</v>
      </c>
      <c r="BE177" s="177" t="str">
        <f>+CPPE!A169</f>
        <v xml:space="preserve"> - </v>
      </c>
      <c r="BF177" s="175">
        <f>IF(BE$9="","",IF(BE177=0,0,HLOOKUP(BE$9,CPPE!$A$1:$CY$175,BD177,FALSE)))</f>
        <v>0</v>
      </c>
      <c r="BG177" s="176" t="str">
        <f>IF(BF177="","",IF(BF177=0,"",IF(LandUse!$N170=2,"",IF(BF177&gt;=$E$5,BE177,""))))</f>
        <v/>
      </c>
      <c r="BH177" s="174">
        <v>169</v>
      </c>
      <c r="BI177" s="177" t="str">
        <f>+CPPE!A169</f>
        <v xml:space="preserve"> - </v>
      </c>
      <c r="BJ177" s="175">
        <f>IF(BI$9="","",IF(BI177=0,0,HLOOKUP(BI$9,CPPE!$A$1:$CY$175,BH177,FALSE)))</f>
        <v>0</v>
      </c>
      <c r="BK177" s="176" t="str">
        <f>IF(BJ177="","",IF(BJ177=0,"",IF(LandUse!$N170=2,"",IF(BJ177&gt;=$E$5,BI177,""))))</f>
        <v/>
      </c>
      <c r="BM177" s="99" t="str">
        <f t="shared" si="50"/>
        <v/>
      </c>
      <c r="BN177" s="99" t="str">
        <f t="shared" si="51"/>
        <v/>
      </c>
      <c r="BO177" s="99" t="str">
        <f t="shared" si="52"/>
        <v/>
      </c>
      <c r="BP177" s="99" t="str">
        <f t="shared" si="53"/>
        <v/>
      </c>
      <c r="BQ177" s="99" t="str">
        <f t="shared" si="54"/>
        <v/>
      </c>
      <c r="BR177" s="99" t="str">
        <f t="shared" si="55"/>
        <v/>
      </c>
      <c r="BS177" s="99" t="str">
        <f t="shared" si="56"/>
        <v/>
      </c>
      <c r="BT177" s="99" t="str">
        <f t="shared" si="57"/>
        <v/>
      </c>
      <c r="BU177" s="99" t="str">
        <f t="shared" si="58"/>
        <v/>
      </c>
      <c r="BV177" s="99" t="str">
        <f t="shared" si="59"/>
        <v/>
      </c>
      <c r="BX177"/>
    </row>
    <row r="178" spans="2:76" x14ac:dyDescent="0.2">
      <c r="B178" s="178"/>
      <c r="C178" s="179"/>
      <c r="D178" s="178"/>
      <c r="E178" s="180"/>
      <c r="F178" s="178"/>
      <c r="G178" s="181"/>
      <c r="H178" s="178"/>
      <c r="I178" s="180"/>
      <c r="J178" s="178"/>
      <c r="K178" s="180"/>
      <c r="L178" s="178"/>
      <c r="M178" s="180"/>
      <c r="N178" s="178"/>
      <c r="O178" s="180"/>
      <c r="P178" s="178"/>
      <c r="Q178" s="180"/>
      <c r="R178" s="178"/>
      <c r="S178" s="180"/>
      <c r="T178" s="178"/>
      <c r="U178" s="180"/>
      <c r="V178" s="151"/>
      <c r="W178" s="173" t="str">
        <f>+CPPE!A170</f>
        <v xml:space="preserve"> - </v>
      </c>
      <c r="X178" s="174">
        <v>170</v>
      </c>
      <c r="Y178" s="173" t="str">
        <f>+CPPE!A170</f>
        <v xml:space="preserve"> - </v>
      </c>
      <c r="Z178" s="175">
        <f>IF(Y$9="","",IF(Y178=0,0,HLOOKUP(Y$9,CPPE!$A$1:$CY$175,X178,FALSE)))</f>
        <v>0</v>
      </c>
      <c r="AA178" s="176" t="str">
        <f>IF(Z178="","",IF(Z178=0,"",IF(LandUse!$N171=2,"",IF(Z178&gt;=$E$5,Y178,""))))</f>
        <v/>
      </c>
      <c r="AB178" s="174">
        <v>170</v>
      </c>
      <c r="AC178" s="177" t="str">
        <f>+CPPE!A170</f>
        <v xml:space="preserve"> - </v>
      </c>
      <c r="AD178" s="175">
        <f>IF(AC$9="","",IF(AC178=0,0,HLOOKUP(AC$9,CPPE!$A$1:$CY$175,AB178,FALSE)))</f>
        <v>0</v>
      </c>
      <c r="AE178" s="176" t="str">
        <f>IF(AD178="","",IF(AD178=0,"",IF(LandUse!$N171=2,"",IF(AD178&gt;=$E$5,AC178,""))))</f>
        <v/>
      </c>
      <c r="AF178" s="174">
        <v>170</v>
      </c>
      <c r="AG178" s="177" t="str">
        <f>+CPPE!A170</f>
        <v xml:space="preserve"> - </v>
      </c>
      <c r="AH178" s="175">
        <f>IF(AG$9="","",IF(AG178=0,0,HLOOKUP(AG$9,CPPE!$A$1:$CY$175,AF178,FALSE)))</f>
        <v>0</v>
      </c>
      <c r="AI178" s="176" t="str">
        <f>IF(AH178="","",IF(AH178=0,"",IF(LandUse!$N171=2,"",IF(AH178&gt;=$E$5,AG178,""))))</f>
        <v/>
      </c>
      <c r="AJ178" s="174">
        <v>170</v>
      </c>
      <c r="AK178" s="177" t="str">
        <f>+CPPE!A170</f>
        <v xml:space="preserve"> - </v>
      </c>
      <c r="AL178" s="175">
        <f>IF(AK$9="","",IF(AK178=0,0,HLOOKUP(AK$9,CPPE!$A$1:$CY$175,AJ178,FALSE)))</f>
        <v>0</v>
      </c>
      <c r="AM178" s="176" t="str">
        <f>IF(AL178="","",IF(AL178=0,"",IF(LandUse!$N171=2,"",IF(AL178&gt;=$E$5,AK178,""))))</f>
        <v/>
      </c>
      <c r="AN178" s="174">
        <v>170</v>
      </c>
      <c r="AO178" s="177" t="str">
        <f>+CPPE!A170</f>
        <v xml:space="preserve"> - </v>
      </c>
      <c r="AP178" s="175">
        <f>IF(AO$9="","",IF(AO178=0,0,HLOOKUP(AO$9,CPPE!$A$1:$CY$175,AN178,FALSE)))</f>
        <v>0</v>
      </c>
      <c r="AQ178" s="176" t="str">
        <f>IF(AP178="","",IF(AP178=0,"",IF(LandUse!$N171=2,"",IF(AP178&gt;=$E$5,AO178,""))))</f>
        <v/>
      </c>
      <c r="AR178" s="174">
        <v>170</v>
      </c>
      <c r="AS178" s="177" t="str">
        <f>+CPPE!A170</f>
        <v xml:space="preserve"> - </v>
      </c>
      <c r="AT178" s="175">
        <f>IF(AS$9="","",IF(AS178=0,0,HLOOKUP(AS$9,CPPE!$A$1:$CY$175,AR178,FALSE)))</f>
        <v>0</v>
      </c>
      <c r="AU178" s="176" t="str">
        <f>IF(AT178="","",IF(AT178=0,"",IF(LandUse!$N171=2,"",IF(AT178&gt;=$E$5,AS178,""))))</f>
        <v/>
      </c>
      <c r="AV178" s="174">
        <v>170</v>
      </c>
      <c r="AW178" s="177" t="str">
        <f>+CPPE!A170</f>
        <v xml:space="preserve"> - </v>
      </c>
      <c r="AX178" s="175">
        <f>IF(AW$9="","",IF(AW178=0,0,HLOOKUP(AW$9,CPPE!$A$1:$CY$175,AV178,FALSE)))</f>
        <v>0</v>
      </c>
      <c r="AY178" s="176" t="str">
        <f>IF(AX178="","",IF(AX178=0,"",IF(LandUse!$N171=2,"",IF(AX178&gt;=$E$5,AW178,""))))</f>
        <v/>
      </c>
      <c r="AZ178" s="174">
        <v>170</v>
      </c>
      <c r="BA178" s="177" t="str">
        <f>+CPPE!A170</f>
        <v xml:space="preserve"> - </v>
      </c>
      <c r="BB178" s="175">
        <f>IF(BA$9="","",IF(BA178=0,0,HLOOKUP(BA$9,CPPE!$A$1:$CY$175,AZ178,FALSE)))</f>
        <v>0</v>
      </c>
      <c r="BC178" s="176" t="str">
        <f>IF(BB178="","",IF(BB178=0,"",IF(LandUse!$N171=2,"",IF(BB178&gt;=$E$5,BA178,""))))</f>
        <v/>
      </c>
      <c r="BD178" s="174">
        <v>170</v>
      </c>
      <c r="BE178" s="177" t="str">
        <f>+CPPE!A170</f>
        <v xml:space="preserve"> - </v>
      </c>
      <c r="BF178" s="175">
        <f>IF(BE$9="","",IF(BE178=0,0,HLOOKUP(BE$9,CPPE!$A$1:$CY$175,BD178,FALSE)))</f>
        <v>0</v>
      </c>
      <c r="BG178" s="176" t="str">
        <f>IF(BF178="","",IF(BF178=0,"",IF(LandUse!$N171=2,"",IF(BF178&gt;=$E$5,BE178,""))))</f>
        <v/>
      </c>
      <c r="BH178" s="174">
        <v>170</v>
      </c>
      <c r="BI178" s="177" t="str">
        <f>+CPPE!A170</f>
        <v xml:space="preserve"> - </v>
      </c>
      <c r="BJ178" s="175">
        <f>IF(BI$9="","",IF(BI178=0,0,HLOOKUP(BI$9,CPPE!$A$1:$CY$175,BH178,FALSE)))</f>
        <v>0</v>
      </c>
      <c r="BK178" s="176" t="str">
        <f>IF(BJ178="","",IF(BJ178=0,"",IF(LandUse!$N171=2,"",IF(BJ178&gt;=$E$5,BI178,""))))</f>
        <v/>
      </c>
      <c r="BM178" s="99" t="str">
        <f t="shared" si="50"/>
        <v/>
      </c>
      <c r="BN178" s="99" t="str">
        <f t="shared" si="51"/>
        <v/>
      </c>
      <c r="BO178" s="99" t="str">
        <f t="shared" si="52"/>
        <v/>
      </c>
      <c r="BP178" s="99" t="str">
        <f t="shared" si="53"/>
        <v/>
      </c>
      <c r="BQ178" s="99" t="str">
        <f t="shared" si="54"/>
        <v/>
      </c>
      <c r="BR178" s="99" t="str">
        <f t="shared" si="55"/>
        <v/>
      </c>
      <c r="BS178" s="99" t="str">
        <f t="shared" si="56"/>
        <v/>
      </c>
      <c r="BT178" s="99" t="str">
        <f t="shared" si="57"/>
        <v/>
      </c>
      <c r="BU178" s="99" t="str">
        <f t="shared" si="58"/>
        <v/>
      </c>
      <c r="BV178" s="99" t="str">
        <f t="shared" si="59"/>
        <v/>
      </c>
      <c r="BX178"/>
    </row>
    <row r="179" spans="2:76" x14ac:dyDescent="0.2">
      <c r="B179" s="183"/>
      <c r="C179" s="179"/>
      <c r="D179" s="178"/>
      <c r="E179" s="180"/>
      <c r="F179" s="183"/>
      <c r="G179" s="181"/>
      <c r="H179" s="183"/>
      <c r="I179" s="182"/>
      <c r="J179" s="183"/>
      <c r="K179" s="180"/>
      <c r="L179" s="183"/>
      <c r="M179" s="180"/>
      <c r="N179" s="183"/>
      <c r="O179" s="180"/>
      <c r="P179" s="183"/>
      <c r="Q179" s="180"/>
      <c r="R179" s="183"/>
      <c r="S179" s="180"/>
      <c r="T179" s="183"/>
      <c r="U179" s="180"/>
      <c r="V179" s="151"/>
      <c r="W179" s="173" t="str">
        <f>+CPPE!A171</f>
        <v xml:space="preserve"> - </v>
      </c>
      <c r="X179" s="174">
        <v>171</v>
      </c>
      <c r="Y179" s="173" t="str">
        <f>+CPPE!A171</f>
        <v xml:space="preserve"> - </v>
      </c>
      <c r="Z179" s="175">
        <f>IF(Y$9="","",IF(Y179=0,0,HLOOKUP(Y$9,CPPE!$A$1:$CY$175,X179,FALSE)))</f>
        <v>0</v>
      </c>
      <c r="AA179" s="176" t="str">
        <f>IF(Z179="","",IF(Z179=0,"",IF(LandUse!$N172=2,"",IF(Z179&gt;=$E$5,Y179,""))))</f>
        <v/>
      </c>
      <c r="AB179" s="174">
        <v>171</v>
      </c>
      <c r="AC179" s="177" t="str">
        <f>+CPPE!A171</f>
        <v xml:space="preserve"> - </v>
      </c>
      <c r="AD179" s="175">
        <f>IF(AC$9="","",IF(AC179=0,0,HLOOKUP(AC$9,CPPE!$A$1:$CY$175,AB179,FALSE)))</f>
        <v>0</v>
      </c>
      <c r="AE179" s="176" t="str">
        <f>IF(AD179="","",IF(AD179=0,"",IF(LandUse!$N172=2,"",IF(AD179&gt;=$E$5,AC179,""))))</f>
        <v/>
      </c>
      <c r="AF179" s="174">
        <v>171</v>
      </c>
      <c r="AG179" s="177" t="str">
        <f>+CPPE!A171</f>
        <v xml:space="preserve"> - </v>
      </c>
      <c r="AH179" s="175">
        <f>IF(AG$9="","",IF(AG179=0,0,HLOOKUP(AG$9,CPPE!$A$1:$CY$175,AF179,FALSE)))</f>
        <v>0</v>
      </c>
      <c r="AI179" s="176" t="str">
        <f>IF(AH179="","",IF(AH179=0,"",IF(LandUse!$N172=2,"",IF(AH179&gt;=$E$5,AG179,""))))</f>
        <v/>
      </c>
      <c r="AJ179" s="174">
        <v>171</v>
      </c>
      <c r="AK179" s="177" t="str">
        <f>+CPPE!A171</f>
        <v xml:space="preserve"> - </v>
      </c>
      <c r="AL179" s="175">
        <f>IF(AK$9="","",IF(AK179=0,0,HLOOKUP(AK$9,CPPE!$A$1:$CY$175,AJ179,FALSE)))</f>
        <v>0</v>
      </c>
      <c r="AM179" s="176" t="str">
        <f>IF(AL179="","",IF(AL179=0,"",IF(LandUse!$N172=2,"",IF(AL179&gt;=$E$5,AK179,""))))</f>
        <v/>
      </c>
      <c r="AN179" s="174">
        <v>171</v>
      </c>
      <c r="AO179" s="177" t="str">
        <f>+CPPE!A171</f>
        <v xml:space="preserve"> - </v>
      </c>
      <c r="AP179" s="175">
        <f>IF(AO$9="","",IF(AO179=0,0,HLOOKUP(AO$9,CPPE!$A$1:$CY$175,AN179,FALSE)))</f>
        <v>0</v>
      </c>
      <c r="AQ179" s="176" t="str">
        <f>IF(AP179="","",IF(AP179=0,"",IF(LandUse!$N172=2,"",IF(AP179&gt;=$E$5,AO179,""))))</f>
        <v/>
      </c>
      <c r="AR179" s="174">
        <v>171</v>
      </c>
      <c r="AS179" s="177" t="str">
        <f>+CPPE!A171</f>
        <v xml:space="preserve"> - </v>
      </c>
      <c r="AT179" s="175">
        <f>IF(AS$9="","",IF(AS179=0,0,HLOOKUP(AS$9,CPPE!$A$1:$CY$175,AR179,FALSE)))</f>
        <v>0</v>
      </c>
      <c r="AU179" s="176" t="str">
        <f>IF(AT179="","",IF(AT179=0,"",IF(LandUse!$N172=2,"",IF(AT179&gt;=$E$5,AS179,""))))</f>
        <v/>
      </c>
      <c r="AV179" s="174">
        <v>171</v>
      </c>
      <c r="AW179" s="177" t="str">
        <f>+CPPE!A171</f>
        <v xml:space="preserve"> - </v>
      </c>
      <c r="AX179" s="175">
        <f>IF(AW$9="","",IF(AW179=0,0,HLOOKUP(AW$9,CPPE!$A$1:$CY$175,AV179,FALSE)))</f>
        <v>0</v>
      </c>
      <c r="AY179" s="176" t="str">
        <f>IF(AX179="","",IF(AX179=0,"",IF(LandUse!$N172=2,"",IF(AX179&gt;=$E$5,AW179,""))))</f>
        <v/>
      </c>
      <c r="AZ179" s="174">
        <v>171</v>
      </c>
      <c r="BA179" s="177" t="str">
        <f>+CPPE!A171</f>
        <v xml:space="preserve"> - </v>
      </c>
      <c r="BB179" s="175">
        <f>IF(BA$9="","",IF(BA179=0,0,HLOOKUP(BA$9,CPPE!$A$1:$CY$175,AZ179,FALSE)))</f>
        <v>0</v>
      </c>
      <c r="BC179" s="176" t="str">
        <f>IF(BB179="","",IF(BB179=0,"",IF(LandUse!$N172=2,"",IF(BB179&gt;=$E$5,BA179,""))))</f>
        <v/>
      </c>
      <c r="BD179" s="174">
        <v>171</v>
      </c>
      <c r="BE179" s="177" t="str">
        <f>+CPPE!A171</f>
        <v xml:space="preserve"> - </v>
      </c>
      <c r="BF179" s="175">
        <f>IF(BE$9="","",IF(BE179=0,0,HLOOKUP(BE$9,CPPE!$A$1:$CY$175,BD179,FALSE)))</f>
        <v>0</v>
      </c>
      <c r="BG179" s="176" t="str">
        <f>IF(BF179="","",IF(BF179=0,"",IF(LandUse!$N172=2,"",IF(BF179&gt;=$E$5,BE179,""))))</f>
        <v/>
      </c>
      <c r="BH179" s="174">
        <v>171</v>
      </c>
      <c r="BI179" s="177" t="str">
        <f>+CPPE!A171</f>
        <v xml:space="preserve"> - </v>
      </c>
      <c r="BJ179" s="175">
        <f>IF(BI$9="","",IF(BI179=0,0,HLOOKUP(BI$9,CPPE!$A$1:$CY$175,BH179,FALSE)))</f>
        <v>0</v>
      </c>
      <c r="BK179" s="176" t="str">
        <f>IF(BJ179="","",IF(BJ179=0,"",IF(LandUse!$N172=2,"",IF(BJ179&gt;=$E$5,BI179,""))))</f>
        <v/>
      </c>
      <c r="BM179" s="99" t="str">
        <f t="shared" si="50"/>
        <v/>
      </c>
      <c r="BN179" s="99" t="str">
        <f t="shared" si="51"/>
        <v/>
      </c>
      <c r="BO179" s="99" t="str">
        <f t="shared" si="52"/>
        <v/>
      </c>
      <c r="BP179" s="99" t="str">
        <f t="shared" si="53"/>
        <v/>
      </c>
      <c r="BQ179" s="99" t="str">
        <f t="shared" si="54"/>
        <v/>
      </c>
      <c r="BR179" s="99" t="str">
        <f t="shared" si="55"/>
        <v/>
      </c>
      <c r="BS179" s="99" t="str">
        <f t="shared" si="56"/>
        <v/>
      </c>
      <c r="BT179" s="99" t="str">
        <f t="shared" si="57"/>
        <v/>
      </c>
      <c r="BU179" s="99" t="str">
        <f t="shared" si="58"/>
        <v/>
      </c>
      <c r="BV179" s="99" t="str">
        <f t="shared" si="59"/>
        <v/>
      </c>
      <c r="BX179"/>
    </row>
    <row r="180" spans="2:76" x14ac:dyDescent="0.2">
      <c r="B180" s="178"/>
      <c r="C180" s="179"/>
      <c r="D180" s="178"/>
      <c r="E180" s="180"/>
      <c r="F180" s="178"/>
      <c r="G180" s="181"/>
      <c r="H180" s="178"/>
      <c r="I180" s="180"/>
      <c r="J180" s="178"/>
      <c r="K180" s="180"/>
      <c r="L180" s="178"/>
      <c r="M180" s="180"/>
      <c r="N180" s="178"/>
      <c r="O180" s="180"/>
      <c r="P180" s="178"/>
      <c r="Q180" s="180"/>
      <c r="R180" s="178"/>
      <c r="S180" s="180"/>
      <c r="T180" s="178"/>
      <c r="U180" s="180"/>
      <c r="V180" s="151"/>
      <c r="W180" s="173" t="str">
        <f>+CPPE!A172</f>
        <v xml:space="preserve"> - </v>
      </c>
      <c r="X180" s="174">
        <v>172</v>
      </c>
      <c r="Y180" s="173" t="str">
        <f>+CPPE!A172</f>
        <v xml:space="preserve"> - </v>
      </c>
      <c r="Z180" s="175">
        <f>IF(Y$9="","",IF(Y180=0,0,HLOOKUP(Y$9,CPPE!$A$1:$CY$175,X180,FALSE)))</f>
        <v>0</v>
      </c>
      <c r="AA180" s="176" t="str">
        <f>IF(Z180="","",IF(Z180=0,"",IF(LandUse!$N173=2,"",IF(Z180&gt;=$E$5,Y180,""))))</f>
        <v/>
      </c>
      <c r="AB180" s="174">
        <v>172</v>
      </c>
      <c r="AC180" s="177" t="str">
        <f>+CPPE!A172</f>
        <v xml:space="preserve"> - </v>
      </c>
      <c r="AD180" s="175">
        <f>IF(AC$9="","",IF(AC180=0,0,HLOOKUP(AC$9,CPPE!$A$1:$CY$175,AB180,FALSE)))</f>
        <v>0</v>
      </c>
      <c r="AE180" s="176" t="str">
        <f>IF(AD180="","",IF(AD180=0,"",IF(LandUse!$N173=2,"",IF(AD180&gt;=$E$5,AC180,""))))</f>
        <v/>
      </c>
      <c r="AF180" s="174">
        <v>172</v>
      </c>
      <c r="AG180" s="177" t="str">
        <f>+CPPE!A172</f>
        <v xml:space="preserve"> - </v>
      </c>
      <c r="AH180" s="175">
        <f>IF(AG$9="","",IF(AG180=0,0,HLOOKUP(AG$9,CPPE!$A$1:$CY$175,AF180,FALSE)))</f>
        <v>0</v>
      </c>
      <c r="AI180" s="176" t="str">
        <f>IF(AH180="","",IF(AH180=0,"",IF(LandUse!$N173=2,"",IF(AH180&gt;=$E$5,AG180,""))))</f>
        <v/>
      </c>
      <c r="AJ180" s="174">
        <v>172</v>
      </c>
      <c r="AK180" s="177" t="str">
        <f>+CPPE!A172</f>
        <v xml:space="preserve"> - </v>
      </c>
      <c r="AL180" s="175">
        <f>IF(AK$9="","",IF(AK180=0,0,HLOOKUP(AK$9,CPPE!$A$1:$CY$175,AJ180,FALSE)))</f>
        <v>0</v>
      </c>
      <c r="AM180" s="176" t="str">
        <f>IF(AL180="","",IF(AL180=0,"",IF(LandUse!$N173=2,"",IF(AL180&gt;=$E$5,AK180,""))))</f>
        <v/>
      </c>
      <c r="AN180" s="174">
        <v>172</v>
      </c>
      <c r="AO180" s="177" t="str">
        <f>+CPPE!A172</f>
        <v xml:space="preserve"> - </v>
      </c>
      <c r="AP180" s="175">
        <f>IF(AO$9="","",IF(AO180=0,0,HLOOKUP(AO$9,CPPE!$A$1:$CY$175,AN180,FALSE)))</f>
        <v>0</v>
      </c>
      <c r="AQ180" s="176" t="str">
        <f>IF(AP180="","",IF(AP180=0,"",IF(LandUse!$N173=2,"",IF(AP180&gt;=$E$5,AO180,""))))</f>
        <v/>
      </c>
      <c r="AR180" s="174">
        <v>172</v>
      </c>
      <c r="AS180" s="177" t="str">
        <f>+CPPE!A172</f>
        <v xml:space="preserve"> - </v>
      </c>
      <c r="AT180" s="175">
        <f>IF(AS$9="","",IF(AS180=0,0,HLOOKUP(AS$9,CPPE!$A$1:$CY$175,AR180,FALSE)))</f>
        <v>0</v>
      </c>
      <c r="AU180" s="176" t="str">
        <f>IF(AT180="","",IF(AT180=0,"",IF(LandUse!$N173=2,"",IF(AT180&gt;=$E$5,AS180,""))))</f>
        <v/>
      </c>
      <c r="AV180" s="174">
        <v>172</v>
      </c>
      <c r="AW180" s="177" t="str">
        <f>+CPPE!A172</f>
        <v xml:space="preserve"> - </v>
      </c>
      <c r="AX180" s="175">
        <f>IF(AW$9="","",IF(AW180=0,0,HLOOKUP(AW$9,CPPE!$A$1:$CY$175,AV180,FALSE)))</f>
        <v>0</v>
      </c>
      <c r="AY180" s="176" t="str">
        <f>IF(AX180="","",IF(AX180=0,"",IF(LandUse!$N173=2,"",IF(AX180&gt;=$E$5,AW180,""))))</f>
        <v/>
      </c>
      <c r="AZ180" s="174">
        <v>172</v>
      </c>
      <c r="BA180" s="177" t="str">
        <f>+CPPE!A172</f>
        <v xml:space="preserve"> - </v>
      </c>
      <c r="BB180" s="175">
        <f>IF(BA$9="","",IF(BA180=0,0,HLOOKUP(BA$9,CPPE!$A$1:$CY$175,AZ180,FALSE)))</f>
        <v>0</v>
      </c>
      <c r="BC180" s="176" t="str">
        <f>IF(BB180="","",IF(BB180=0,"",IF(LandUse!$N173=2,"",IF(BB180&gt;=$E$5,BA180,""))))</f>
        <v/>
      </c>
      <c r="BD180" s="174">
        <v>172</v>
      </c>
      <c r="BE180" s="177" t="str">
        <f>+CPPE!A172</f>
        <v xml:space="preserve"> - </v>
      </c>
      <c r="BF180" s="175">
        <f>IF(BE$9="","",IF(BE180=0,0,HLOOKUP(BE$9,CPPE!$A$1:$CY$175,BD180,FALSE)))</f>
        <v>0</v>
      </c>
      <c r="BG180" s="176" t="str">
        <f>IF(BF180="","",IF(BF180=0,"",IF(LandUse!$N173=2,"",IF(BF180&gt;=$E$5,BE180,""))))</f>
        <v/>
      </c>
      <c r="BH180" s="174">
        <v>172</v>
      </c>
      <c r="BI180" s="177" t="str">
        <f>+CPPE!A172</f>
        <v xml:space="preserve"> - </v>
      </c>
      <c r="BJ180" s="175">
        <f>IF(BI$9="","",IF(BI180=0,0,HLOOKUP(BI$9,CPPE!$A$1:$CY$175,BH180,FALSE)))</f>
        <v>0</v>
      </c>
      <c r="BK180" s="176" t="str">
        <f>IF(BJ180="","",IF(BJ180=0,"",IF(LandUse!$N173=2,"",IF(BJ180&gt;=$E$5,BI180,""))))</f>
        <v/>
      </c>
      <c r="BM180" s="99" t="str">
        <f t="shared" si="50"/>
        <v/>
      </c>
      <c r="BN180" s="99" t="str">
        <f t="shared" si="51"/>
        <v/>
      </c>
      <c r="BO180" s="99" t="str">
        <f t="shared" si="52"/>
        <v/>
      </c>
      <c r="BP180" s="99" t="str">
        <f t="shared" si="53"/>
        <v/>
      </c>
      <c r="BQ180" s="99" t="str">
        <f t="shared" si="54"/>
        <v/>
      </c>
      <c r="BR180" s="99" t="str">
        <f t="shared" si="55"/>
        <v/>
      </c>
      <c r="BS180" s="99" t="str">
        <f t="shared" si="56"/>
        <v/>
      </c>
      <c r="BT180" s="99" t="str">
        <f t="shared" si="57"/>
        <v/>
      </c>
      <c r="BU180" s="99" t="str">
        <f t="shared" si="58"/>
        <v/>
      </c>
      <c r="BV180" s="99" t="str">
        <f t="shared" si="59"/>
        <v/>
      </c>
      <c r="BX180"/>
    </row>
    <row r="181" spans="2:76" x14ac:dyDescent="0.2">
      <c r="B181" s="178"/>
      <c r="C181" s="179"/>
      <c r="D181" s="178"/>
      <c r="E181" s="180"/>
      <c r="F181" s="178"/>
      <c r="G181" s="181"/>
      <c r="H181" s="178"/>
      <c r="I181" s="180"/>
      <c r="J181" s="178"/>
      <c r="K181" s="180"/>
      <c r="L181" s="178"/>
      <c r="M181" s="180"/>
      <c r="N181" s="178"/>
      <c r="O181" s="180"/>
      <c r="P181" s="178"/>
      <c r="Q181" s="180"/>
      <c r="R181" s="178"/>
      <c r="S181" s="180"/>
      <c r="T181" s="178"/>
      <c r="U181" s="180"/>
      <c r="V181" s="151"/>
      <c r="W181" s="173" t="str">
        <f>+CPPE!A173</f>
        <v xml:space="preserve"> - </v>
      </c>
      <c r="X181" s="174">
        <v>173</v>
      </c>
      <c r="Y181" s="173" t="str">
        <f>+CPPE!A173</f>
        <v xml:space="preserve"> - </v>
      </c>
      <c r="Z181" s="175">
        <f>IF(Y$9="","",IF(Y181=0,0,HLOOKUP(Y$9,CPPE!$A$1:$CY$175,X181,FALSE)))</f>
        <v>0</v>
      </c>
      <c r="AA181" s="176" t="str">
        <f>IF(Z181="","",IF(Z181=0,"",IF(LandUse!$N174=2,"",IF(Z181&gt;=$E$5,Y181,""))))</f>
        <v/>
      </c>
      <c r="AB181" s="174">
        <v>173</v>
      </c>
      <c r="AC181" s="177" t="str">
        <f>+CPPE!A173</f>
        <v xml:space="preserve"> - </v>
      </c>
      <c r="AD181" s="175">
        <f>IF(AC$9="","",IF(AC181=0,0,HLOOKUP(AC$9,CPPE!$A$1:$CY$175,AB181,FALSE)))</f>
        <v>0</v>
      </c>
      <c r="AE181" s="176" t="str">
        <f>IF(AD181="","",IF(AD181=0,"",IF(LandUse!$N174=2,"",IF(AD181&gt;=$E$5,AC181,""))))</f>
        <v/>
      </c>
      <c r="AF181" s="174">
        <v>173</v>
      </c>
      <c r="AG181" s="177" t="str">
        <f>+CPPE!A173</f>
        <v xml:space="preserve"> - </v>
      </c>
      <c r="AH181" s="175">
        <f>IF(AG$9="","",IF(AG181=0,0,HLOOKUP(AG$9,CPPE!$A$1:$CY$175,AF181,FALSE)))</f>
        <v>0</v>
      </c>
      <c r="AI181" s="176" t="str">
        <f>IF(AH181="","",IF(AH181=0,"",IF(LandUse!$N174=2,"",IF(AH181&gt;=$E$5,AG181,""))))</f>
        <v/>
      </c>
      <c r="AJ181" s="174">
        <v>173</v>
      </c>
      <c r="AK181" s="177" t="str">
        <f>+CPPE!A173</f>
        <v xml:space="preserve"> - </v>
      </c>
      <c r="AL181" s="175">
        <f>IF(AK$9="","",IF(AK181=0,0,HLOOKUP(AK$9,CPPE!$A$1:$CY$175,AJ181,FALSE)))</f>
        <v>0</v>
      </c>
      <c r="AM181" s="176" t="str">
        <f>IF(AL181="","",IF(AL181=0,"",IF(LandUse!$N174=2,"",IF(AL181&gt;=$E$5,AK181,""))))</f>
        <v/>
      </c>
      <c r="AN181" s="174">
        <v>173</v>
      </c>
      <c r="AO181" s="177" t="str">
        <f>+CPPE!A173</f>
        <v xml:space="preserve"> - </v>
      </c>
      <c r="AP181" s="175">
        <f>IF(AO$9="","",IF(AO181=0,0,HLOOKUP(AO$9,CPPE!$A$1:$CY$175,AN181,FALSE)))</f>
        <v>0</v>
      </c>
      <c r="AQ181" s="176" t="str">
        <f>IF(AP181="","",IF(AP181=0,"",IF(LandUse!$N174=2,"",IF(AP181&gt;=$E$5,AO181,""))))</f>
        <v/>
      </c>
      <c r="AR181" s="174">
        <v>173</v>
      </c>
      <c r="AS181" s="177" t="str">
        <f>+CPPE!A173</f>
        <v xml:space="preserve"> - </v>
      </c>
      <c r="AT181" s="175">
        <f>IF(AS$9="","",IF(AS181=0,0,HLOOKUP(AS$9,CPPE!$A$1:$CY$175,AR181,FALSE)))</f>
        <v>0</v>
      </c>
      <c r="AU181" s="176" t="str">
        <f>IF(AT181="","",IF(AT181=0,"",IF(LandUse!$N174=2,"",IF(AT181&gt;=$E$5,AS181,""))))</f>
        <v/>
      </c>
      <c r="AV181" s="174">
        <v>173</v>
      </c>
      <c r="AW181" s="177" t="str">
        <f>+CPPE!A173</f>
        <v xml:space="preserve"> - </v>
      </c>
      <c r="AX181" s="175">
        <f>IF(AW$9="","",IF(AW181=0,0,HLOOKUP(AW$9,CPPE!$A$1:$CY$175,AV181,FALSE)))</f>
        <v>0</v>
      </c>
      <c r="AY181" s="176" t="str">
        <f>IF(AX181="","",IF(AX181=0,"",IF(LandUse!$N174=2,"",IF(AX181&gt;=$E$5,AW181,""))))</f>
        <v/>
      </c>
      <c r="AZ181" s="174">
        <v>173</v>
      </c>
      <c r="BA181" s="177" t="str">
        <f>+CPPE!A173</f>
        <v xml:space="preserve"> - </v>
      </c>
      <c r="BB181" s="175">
        <f>IF(BA$9="","",IF(BA181=0,0,HLOOKUP(BA$9,CPPE!$A$1:$CY$175,AZ181,FALSE)))</f>
        <v>0</v>
      </c>
      <c r="BC181" s="176" t="str">
        <f>IF(BB181="","",IF(BB181=0,"",IF(LandUse!$N174=2,"",IF(BB181&gt;=$E$5,BA181,""))))</f>
        <v/>
      </c>
      <c r="BD181" s="174">
        <v>173</v>
      </c>
      <c r="BE181" s="177" t="str">
        <f>+CPPE!A173</f>
        <v xml:space="preserve"> - </v>
      </c>
      <c r="BF181" s="175">
        <f>IF(BE$9="","",IF(BE181=0,0,HLOOKUP(BE$9,CPPE!$A$1:$CY$175,BD181,FALSE)))</f>
        <v>0</v>
      </c>
      <c r="BG181" s="176" t="str">
        <f>IF(BF181="","",IF(BF181=0,"",IF(LandUse!$N174=2,"",IF(BF181&gt;=$E$5,BE181,""))))</f>
        <v/>
      </c>
      <c r="BH181" s="174">
        <v>173</v>
      </c>
      <c r="BI181" s="177" t="str">
        <f>+CPPE!A173</f>
        <v xml:space="preserve"> - </v>
      </c>
      <c r="BJ181" s="175">
        <f>IF(BI$9="","",IF(BI181=0,0,HLOOKUP(BI$9,CPPE!$A$1:$CY$175,BH181,FALSE)))</f>
        <v>0</v>
      </c>
      <c r="BK181" s="176" t="str">
        <f>IF(BJ181="","",IF(BJ181=0,"",IF(LandUse!$N174=2,"",IF(BJ181&gt;=$E$5,BI181,""))))</f>
        <v/>
      </c>
      <c r="BM181" s="99" t="str">
        <f t="shared" si="50"/>
        <v/>
      </c>
      <c r="BN181" s="99" t="str">
        <f t="shared" si="51"/>
        <v/>
      </c>
      <c r="BO181" s="99" t="str">
        <f t="shared" si="52"/>
        <v/>
      </c>
      <c r="BP181" s="99" t="str">
        <f t="shared" si="53"/>
        <v/>
      </c>
      <c r="BQ181" s="99" t="str">
        <f t="shared" si="54"/>
        <v/>
      </c>
      <c r="BR181" s="99" t="str">
        <f t="shared" si="55"/>
        <v/>
      </c>
      <c r="BS181" s="99" t="str">
        <f t="shared" si="56"/>
        <v/>
      </c>
      <c r="BT181" s="99" t="str">
        <f t="shared" si="57"/>
        <v/>
      </c>
      <c r="BU181" s="99" t="str">
        <f t="shared" si="58"/>
        <v/>
      </c>
      <c r="BV181" s="99" t="str">
        <f t="shared" si="59"/>
        <v/>
      </c>
      <c r="BX181"/>
    </row>
    <row r="182" spans="2:76" x14ac:dyDescent="0.2">
      <c r="B182" s="178"/>
      <c r="C182" s="179"/>
      <c r="D182" s="178"/>
      <c r="E182" s="180"/>
      <c r="F182" s="178"/>
      <c r="G182" s="181"/>
      <c r="H182" s="178"/>
      <c r="I182" s="180"/>
      <c r="J182" s="178"/>
      <c r="K182" s="180"/>
      <c r="L182" s="178"/>
      <c r="M182" s="180"/>
      <c r="N182" s="178"/>
      <c r="O182" s="180"/>
      <c r="P182" s="178"/>
      <c r="Q182" s="180"/>
      <c r="R182" s="178"/>
      <c r="S182" s="180"/>
      <c r="T182" s="178"/>
      <c r="U182" s="180"/>
      <c r="V182" s="151"/>
      <c r="W182" s="173" t="str">
        <f>+CPPE!A174</f>
        <v xml:space="preserve"> - </v>
      </c>
      <c r="X182" s="174">
        <v>174</v>
      </c>
      <c r="Y182" s="173" t="str">
        <f>+CPPE!A174</f>
        <v xml:space="preserve"> - </v>
      </c>
      <c r="Z182" s="175">
        <f>IF(Y$9="","",IF(Y182=0,0,HLOOKUP(Y$9,CPPE!$A$1:$CY$175,X182,FALSE)))</f>
        <v>0</v>
      </c>
      <c r="AA182" s="176" t="str">
        <f>IF(Z182="","",IF(Z182=0,"",IF(LandUse!$N175=2,"",IF(Z182&gt;=$E$5,Y182,""))))</f>
        <v/>
      </c>
      <c r="AB182" s="174">
        <v>174</v>
      </c>
      <c r="AC182" s="177" t="str">
        <f>+CPPE!A174</f>
        <v xml:space="preserve"> - </v>
      </c>
      <c r="AD182" s="175">
        <f>IF(AC$9="","",IF(AC182=0,0,HLOOKUP(AC$9,CPPE!$A$1:$CY$175,AB182,FALSE)))</f>
        <v>0</v>
      </c>
      <c r="AE182" s="176" t="str">
        <f>IF(AD182="","",IF(AD182=0,"",IF(LandUse!$N175=2,"",IF(AD182&gt;=$E$5,AC182,""))))</f>
        <v/>
      </c>
      <c r="AF182" s="174">
        <v>174</v>
      </c>
      <c r="AG182" s="177" t="str">
        <f>+CPPE!A174</f>
        <v xml:space="preserve"> - </v>
      </c>
      <c r="AH182" s="175">
        <f>IF(AG$9="","",IF(AG182=0,0,HLOOKUP(AG$9,CPPE!$A$1:$CY$175,AF182,FALSE)))</f>
        <v>0</v>
      </c>
      <c r="AI182" s="176" t="str">
        <f>IF(AH182="","",IF(AH182=0,"",IF(LandUse!$N175=2,"",IF(AH182&gt;=$E$5,AG182,""))))</f>
        <v/>
      </c>
      <c r="AJ182" s="174">
        <v>174</v>
      </c>
      <c r="AK182" s="177" t="str">
        <f>+CPPE!A174</f>
        <v xml:space="preserve"> - </v>
      </c>
      <c r="AL182" s="175">
        <f>IF(AK$9="","",IF(AK182=0,0,HLOOKUP(AK$9,CPPE!$A$1:$CY$175,AJ182,FALSE)))</f>
        <v>0</v>
      </c>
      <c r="AM182" s="176" t="str">
        <f>IF(AL182="","",IF(AL182=0,"",IF(LandUse!$N175=2,"",IF(AL182&gt;=$E$5,AK182,""))))</f>
        <v/>
      </c>
      <c r="AN182" s="174">
        <v>174</v>
      </c>
      <c r="AO182" s="177" t="str">
        <f>+CPPE!A174</f>
        <v xml:space="preserve"> - </v>
      </c>
      <c r="AP182" s="175">
        <f>IF(AO$9="","",IF(AO182=0,0,HLOOKUP(AO$9,CPPE!$A$1:$CY$175,AN182,FALSE)))</f>
        <v>0</v>
      </c>
      <c r="AQ182" s="176" t="str">
        <f>IF(AP182="","",IF(AP182=0,"",IF(LandUse!$N175=2,"",IF(AP182&gt;=$E$5,AO182,""))))</f>
        <v/>
      </c>
      <c r="AR182" s="174">
        <v>174</v>
      </c>
      <c r="AS182" s="177" t="str">
        <f>+CPPE!A174</f>
        <v xml:space="preserve"> - </v>
      </c>
      <c r="AT182" s="175">
        <f>IF(AS$9="","",IF(AS182=0,0,HLOOKUP(AS$9,CPPE!$A$1:$CY$175,AR182,FALSE)))</f>
        <v>0</v>
      </c>
      <c r="AU182" s="176" t="str">
        <f>IF(AT182="","",IF(AT182=0,"",IF(LandUse!$N175=2,"",IF(AT182&gt;=$E$5,AS182,""))))</f>
        <v/>
      </c>
      <c r="AV182" s="174">
        <v>174</v>
      </c>
      <c r="AW182" s="177" t="str">
        <f>+CPPE!A174</f>
        <v xml:space="preserve"> - </v>
      </c>
      <c r="AX182" s="175">
        <f>IF(AW$9="","",IF(AW182=0,0,HLOOKUP(AW$9,CPPE!$A$1:$CY$175,AV182,FALSE)))</f>
        <v>0</v>
      </c>
      <c r="AY182" s="176" t="str">
        <f>IF(AX182="","",IF(AX182=0,"",IF(LandUse!$N175=2,"",IF(AX182&gt;=$E$5,AW182,""))))</f>
        <v/>
      </c>
      <c r="AZ182" s="174">
        <v>174</v>
      </c>
      <c r="BA182" s="177" t="str">
        <f>+CPPE!A174</f>
        <v xml:space="preserve"> - </v>
      </c>
      <c r="BB182" s="175">
        <f>IF(BA$9="","",IF(BA182=0,0,HLOOKUP(BA$9,CPPE!$A$1:$CY$175,AZ182,FALSE)))</f>
        <v>0</v>
      </c>
      <c r="BC182" s="176" t="str">
        <f>IF(BB182="","",IF(BB182=0,"",IF(LandUse!$N175=2,"",IF(BB182&gt;=$E$5,BA182,""))))</f>
        <v/>
      </c>
      <c r="BD182" s="174">
        <v>174</v>
      </c>
      <c r="BE182" s="177" t="str">
        <f>+CPPE!A174</f>
        <v xml:space="preserve"> - </v>
      </c>
      <c r="BF182" s="175">
        <f>IF(BE$9="","",IF(BE182=0,0,HLOOKUP(BE$9,CPPE!$A$1:$CY$175,BD182,FALSE)))</f>
        <v>0</v>
      </c>
      <c r="BG182" s="176" t="str">
        <f>IF(BF182="","",IF(BF182=0,"",IF(LandUse!$N175=2,"",IF(BF182&gt;=$E$5,BE182,""))))</f>
        <v/>
      </c>
      <c r="BH182" s="174">
        <v>174</v>
      </c>
      <c r="BI182" s="177" t="str">
        <f>+CPPE!A174</f>
        <v xml:space="preserve"> - </v>
      </c>
      <c r="BJ182" s="175">
        <f>IF(BI$9="","",IF(BI182=0,0,HLOOKUP(BI$9,CPPE!$A$1:$CY$175,BH182,FALSE)))</f>
        <v>0</v>
      </c>
      <c r="BK182" s="176" t="str">
        <f>IF(BJ182="","",IF(BJ182=0,"",IF(LandUse!$N175=2,"",IF(BJ182&gt;=$E$5,BI182,""))))</f>
        <v/>
      </c>
      <c r="BM182" s="99" t="str">
        <f t="shared" si="50"/>
        <v/>
      </c>
      <c r="BN182" s="99" t="str">
        <f t="shared" si="51"/>
        <v/>
      </c>
      <c r="BO182" s="99" t="str">
        <f t="shared" si="52"/>
        <v/>
      </c>
      <c r="BP182" s="99" t="str">
        <f t="shared" si="53"/>
        <v/>
      </c>
      <c r="BQ182" s="99" t="str">
        <f t="shared" si="54"/>
        <v/>
      </c>
      <c r="BR182" s="99" t="str">
        <f t="shared" si="55"/>
        <v/>
      </c>
      <c r="BS182" s="99" t="str">
        <f t="shared" si="56"/>
        <v/>
      </c>
      <c r="BT182" s="99" t="str">
        <f t="shared" si="57"/>
        <v/>
      </c>
      <c r="BU182" s="99" t="str">
        <f t="shared" si="58"/>
        <v/>
      </c>
      <c r="BV182" s="99" t="str">
        <f t="shared" si="59"/>
        <v/>
      </c>
      <c r="BX182"/>
    </row>
    <row r="183" spans="2:76" x14ac:dyDescent="0.2">
      <c r="B183" s="178"/>
      <c r="C183" s="179"/>
      <c r="D183" s="178"/>
      <c r="E183" s="180"/>
      <c r="F183" s="178"/>
      <c r="G183" s="181"/>
      <c r="H183" s="178"/>
      <c r="I183" s="180"/>
      <c r="J183" s="178"/>
      <c r="K183" s="182"/>
      <c r="L183" s="178"/>
      <c r="M183" s="182"/>
      <c r="N183" s="178"/>
      <c r="O183" s="182"/>
      <c r="P183" s="178"/>
      <c r="Q183" s="182"/>
      <c r="R183" s="178"/>
      <c r="S183" s="182"/>
      <c r="T183" s="178"/>
      <c r="U183" s="182"/>
      <c r="V183" s="156"/>
      <c r="W183" s="173">
        <f>+CPPE!A175</f>
        <v>0</v>
      </c>
      <c r="X183" s="174">
        <v>175</v>
      </c>
      <c r="Y183" s="173">
        <f>+CPPE!A175</f>
        <v>0</v>
      </c>
      <c r="Z183" s="175">
        <f>IF(Y$9="","",IF(Y183=0,0,HLOOKUP(Y$9,CPPE!$A$1:$CY$175,X183,FALSE)))</f>
        <v>0</v>
      </c>
      <c r="AA183" s="176" t="str">
        <f>IF(Z183="","",IF(Z183=0,"",IF(LandUse!$N176=2,"",IF(Z183&gt;=$E$5,Y183,""))))</f>
        <v/>
      </c>
      <c r="AB183" s="174">
        <v>175</v>
      </c>
      <c r="AC183" s="177">
        <f>+CPPE!A175</f>
        <v>0</v>
      </c>
      <c r="AD183" s="175">
        <f>IF(AC$9="","",IF(AC183=0,0,HLOOKUP(AC$9,CPPE!$A$1:$CY$175,AB183,FALSE)))</f>
        <v>0</v>
      </c>
      <c r="AE183" s="176" t="str">
        <f>IF(AD183="","",IF(AD183=0,"",IF(LandUse!$N176=2,"",IF(AD183&gt;=$E$5,AC183,""))))</f>
        <v/>
      </c>
      <c r="AF183" s="174">
        <v>175</v>
      </c>
      <c r="AG183" s="177">
        <f>+CPPE!A175</f>
        <v>0</v>
      </c>
      <c r="AH183" s="175">
        <f>IF(AG$9="","",IF(AG183=0,0,HLOOKUP(AG$9,CPPE!$A$1:$CY$175,AF183,FALSE)))</f>
        <v>0</v>
      </c>
      <c r="AI183" s="176" t="str">
        <f>IF(AH183="","",IF(AH183=0,"",IF(LandUse!$N176=2,"",IF(AH183&gt;=$E$5,AG183,""))))</f>
        <v/>
      </c>
      <c r="AJ183" s="174">
        <v>175</v>
      </c>
      <c r="AK183" s="177">
        <f>+CPPE!A175</f>
        <v>0</v>
      </c>
      <c r="AL183" s="175">
        <f>IF(AK$9="","",IF(AK183=0,0,HLOOKUP(AK$9,CPPE!$A$1:$CY$175,AJ183,FALSE)))</f>
        <v>0</v>
      </c>
      <c r="AM183" s="176" t="str">
        <f>IF(AL183="","",IF(AL183=0,"",IF(LandUse!$N176=2,"",IF(AL183&gt;=$E$5,AK183,""))))</f>
        <v/>
      </c>
      <c r="AN183" s="174">
        <v>175</v>
      </c>
      <c r="AO183" s="177">
        <f>+CPPE!A175</f>
        <v>0</v>
      </c>
      <c r="AP183" s="175">
        <f>IF(AO$9="","",IF(AO183=0,0,HLOOKUP(AO$9,CPPE!$A$1:$CY$175,AN183,FALSE)))</f>
        <v>0</v>
      </c>
      <c r="AQ183" s="176" t="str">
        <f>IF(AP183="","",IF(AP183=0,"",IF(LandUse!$N176=2,"",IF(AP183&gt;=$E$5,AO183,""))))</f>
        <v/>
      </c>
      <c r="AR183" s="174">
        <v>175</v>
      </c>
      <c r="AS183" s="177">
        <f>+CPPE!A175</f>
        <v>0</v>
      </c>
      <c r="AT183" s="175">
        <f>IF(AS$9="","",IF(AS183=0,0,HLOOKUP(AS$9,CPPE!$A$1:$CY$175,AR183,FALSE)))</f>
        <v>0</v>
      </c>
      <c r="AU183" s="176" t="str">
        <f>IF(AT183="","",IF(AT183=0,"",IF(LandUse!$N176=2,"",IF(AT183&gt;=$E$5,AS183,""))))</f>
        <v/>
      </c>
      <c r="AV183" s="174">
        <v>175</v>
      </c>
      <c r="AW183" s="177">
        <f>+CPPE!A175</f>
        <v>0</v>
      </c>
      <c r="AX183" s="175">
        <f>IF(AW$9="","",IF(AW183=0,0,HLOOKUP(AW$9,CPPE!$A$1:$CY$175,AV183,FALSE)))</f>
        <v>0</v>
      </c>
      <c r="AY183" s="176" t="str">
        <f>IF(AX183="","",IF(AX183=0,"",IF(LandUse!$N176=2,"",IF(AX183&gt;=$E$5,AW183,""))))</f>
        <v/>
      </c>
      <c r="AZ183" s="174">
        <v>175</v>
      </c>
      <c r="BA183" s="177">
        <f>+CPPE!A175</f>
        <v>0</v>
      </c>
      <c r="BB183" s="175">
        <f>IF(BA$9="","",IF(BA183=0,0,HLOOKUP(BA$9,CPPE!$A$1:$CY$175,AZ183,FALSE)))</f>
        <v>0</v>
      </c>
      <c r="BC183" s="176" t="str">
        <f>IF(BB183="","",IF(BB183=0,"",IF(LandUse!$N176=2,"",IF(BB183&gt;=$E$5,BA183,""))))</f>
        <v/>
      </c>
      <c r="BD183" s="174">
        <v>175</v>
      </c>
      <c r="BE183" s="177">
        <f>+CPPE!A175</f>
        <v>0</v>
      </c>
      <c r="BF183" s="175">
        <f>IF(BE$9="","",IF(BE183=0,0,HLOOKUP(BE$9,CPPE!$A$1:$CY$175,BD183,FALSE)))</f>
        <v>0</v>
      </c>
      <c r="BG183" s="176" t="str">
        <f>IF(BF183="","",IF(BF183=0,"",IF(LandUse!$N176=2,"",IF(BF183&gt;=$E$5,BE183,""))))</f>
        <v/>
      </c>
      <c r="BH183" s="174">
        <v>175</v>
      </c>
      <c r="BI183" s="177">
        <f>+CPPE!A175</f>
        <v>0</v>
      </c>
      <c r="BJ183" s="175">
        <f>IF(BI$9="","",IF(BI183=0,0,HLOOKUP(BI$9,CPPE!$A$1:$CY$175,BH183,FALSE)))</f>
        <v>0</v>
      </c>
      <c r="BK183" s="176" t="str">
        <f>IF(BJ183="","",IF(BJ183=0,"",IF(LandUse!$N176=2,"",IF(BJ183&gt;=$E$5,BI183,""))))</f>
        <v/>
      </c>
      <c r="BM183" s="99" t="str">
        <f t="shared" si="50"/>
        <v/>
      </c>
      <c r="BN183" s="99" t="str">
        <f t="shared" si="51"/>
        <v/>
      </c>
      <c r="BO183" s="99" t="str">
        <f t="shared" si="52"/>
        <v/>
      </c>
      <c r="BP183" s="99" t="str">
        <f t="shared" si="53"/>
        <v/>
      </c>
      <c r="BQ183" s="99" t="str">
        <f t="shared" si="54"/>
        <v/>
      </c>
      <c r="BR183" s="99" t="str">
        <f t="shared" si="55"/>
        <v/>
      </c>
      <c r="BS183" s="99" t="str">
        <f t="shared" si="56"/>
        <v/>
      </c>
      <c r="BT183" s="99" t="str">
        <f t="shared" si="57"/>
        <v/>
      </c>
      <c r="BU183" s="99" t="str">
        <f t="shared" si="58"/>
        <v/>
      </c>
      <c r="BV183" s="99" t="str">
        <f t="shared" si="59"/>
        <v/>
      </c>
      <c r="BX183"/>
    </row>
    <row r="184" spans="2:76" x14ac:dyDescent="0.2">
      <c r="B184" s="178"/>
      <c r="C184" s="179"/>
      <c r="D184" s="178"/>
      <c r="E184" s="180"/>
      <c r="F184" s="178"/>
      <c r="G184" s="181"/>
      <c r="H184" s="178"/>
      <c r="I184" s="180"/>
      <c r="J184" s="178"/>
      <c r="K184" s="180"/>
      <c r="L184" s="178"/>
      <c r="M184" s="180"/>
      <c r="N184" s="178"/>
      <c r="O184" s="180"/>
      <c r="P184" s="178"/>
      <c r="Q184" s="180"/>
      <c r="R184" s="178"/>
      <c r="S184" s="180"/>
      <c r="T184" s="178"/>
      <c r="U184" s="180"/>
      <c r="V184" s="151"/>
      <c r="W184" s="173">
        <f>+CPPE!A176</f>
        <v>0</v>
      </c>
      <c r="X184" s="174">
        <v>176</v>
      </c>
      <c r="Y184" s="173">
        <f>+CPPE!A176</f>
        <v>0</v>
      </c>
      <c r="Z184" s="175">
        <f>IF(Y$9="","",IF(Y184=0,0,HLOOKUP(Y$9,CPPE!$A$1:$CY$175,X184,FALSE)))</f>
        <v>0</v>
      </c>
      <c r="AA184" s="176" t="str">
        <f>IF(Z184="","",IF(Z184=0,"",IF(LandUse!$N177=2,"",IF(Z184&gt;=$E$5,Y184,""))))</f>
        <v/>
      </c>
      <c r="AB184" s="174">
        <v>176</v>
      </c>
      <c r="AC184" s="177">
        <f>+CPPE!A176</f>
        <v>0</v>
      </c>
      <c r="AD184" s="175">
        <f>IF(AC$9="","",IF(AC184=0,0,HLOOKUP(AC$9,CPPE!$A$1:$CY$175,AB184,FALSE)))</f>
        <v>0</v>
      </c>
      <c r="AE184" s="176" t="str">
        <f>IF(AD184="","",IF(AD184=0,"",IF(LandUse!$N177=2,"",IF(AD184&gt;=$E$5,AC184,""))))</f>
        <v/>
      </c>
      <c r="AF184" s="174">
        <v>176</v>
      </c>
      <c r="AG184" s="177">
        <f>+CPPE!A176</f>
        <v>0</v>
      </c>
      <c r="AH184" s="175">
        <f>IF(AG$9="","",IF(AG184=0,0,HLOOKUP(AG$9,CPPE!$A$1:$CY$175,AF184,FALSE)))</f>
        <v>0</v>
      </c>
      <c r="AI184" s="176" t="str">
        <f>IF(AH184="","",IF(AH184=0,"",IF(LandUse!$N177=2,"",IF(AH184&gt;=$E$5,AG184,""))))</f>
        <v/>
      </c>
      <c r="AJ184" s="174">
        <v>176</v>
      </c>
      <c r="AK184" s="177">
        <f>+CPPE!A176</f>
        <v>0</v>
      </c>
      <c r="AL184" s="175">
        <f>IF(AK$9="","",IF(AK184=0,0,HLOOKUP(AK$9,CPPE!$A$1:$CY$175,AJ184,FALSE)))</f>
        <v>0</v>
      </c>
      <c r="AM184" s="176" t="str">
        <f>IF(AL184="","",IF(AL184=0,"",IF(LandUse!$N177=2,"",IF(AL184&gt;=$E$5,AK184,""))))</f>
        <v/>
      </c>
      <c r="AN184" s="174">
        <v>176</v>
      </c>
      <c r="AO184" s="177">
        <f>+CPPE!A176</f>
        <v>0</v>
      </c>
      <c r="AP184" s="175">
        <f>IF(AO$9="","",IF(AO184=0,0,HLOOKUP(AO$9,CPPE!$A$1:$CY$175,AN184,FALSE)))</f>
        <v>0</v>
      </c>
      <c r="AQ184" s="176" t="str">
        <f>IF(AP184="","",IF(AP184=0,"",IF(LandUse!$N172=2,"",IF(AP184&gt;=$E$5,AO184,""))))</f>
        <v/>
      </c>
      <c r="AR184" s="174">
        <v>176</v>
      </c>
      <c r="AS184" s="177">
        <f>+CPPE!A176</f>
        <v>0</v>
      </c>
      <c r="AT184" s="175">
        <f>IF(AS$9="","",IF(AS184=0,0,HLOOKUP(AS$9,CPPE!$A$1:$CY$175,AR184,FALSE)))</f>
        <v>0</v>
      </c>
      <c r="AU184" s="176" t="str">
        <f>IF(AT184="","",IF(AT184=0,"",IF(LandUse!$N177=2,"",IF(AT184&gt;=$E$5,AS184,""))))</f>
        <v/>
      </c>
      <c r="AV184" s="174">
        <v>176</v>
      </c>
      <c r="AW184" s="177">
        <f>+CPPE!A176</f>
        <v>0</v>
      </c>
      <c r="AX184" s="175">
        <f>IF(AW$9="","",IF(AW184=0,0,HLOOKUP(AW$9,CPPE!$A$1:$CY$175,AV184,FALSE)))</f>
        <v>0</v>
      </c>
      <c r="AY184" s="176" t="str">
        <f>IF(AX184="","",IF(AX184=0,"",IF(LandUse!$N177=2,"",IF(AX184&gt;=$E$5,AW184,""))))</f>
        <v/>
      </c>
      <c r="AZ184" s="174">
        <v>176</v>
      </c>
      <c r="BA184" s="177">
        <f>+CPPE!A176</f>
        <v>0</v>
      </c>
      <c r="BB184" s="175">
        <f>IF(BA$9="","",IF(BA184=0,0,HLOOKUP(BA$9,CPPE!$A$1:$CY$175,AZ184,FALSE)))</f>
        <v>0</v>
      </c>
      <c r="BC184" s="176" t="str">
        <f>IF(BB184="","",IF(BB184=0,"",IF(LandUse!$N177=2,"",IF(BB184&gt;=$E$5,BA184,""))))</f>
        <v/>
      </c>
      <c r="BD184" s="174">
        <v>176</v>
      </c>
      <c r="BE184" s="177">
        <f>+CPPE!A176</f>
        <v>0</v>
      </c>
      <c r="BF184" s="175">
        <f>IF(BE$9="","",IF(BE184=0,0,HLOOKUP(BE$9,CPPE!$A$1:$CY$175,BD184,FALSE)))</f>
        <v>0</v>
      </c>
      <c r="BG184" s="176" t="str">
        <f>IF(BF184="","",IF(BF184=0,"",IF(LandUse!$N177=2,"",IF(BF184&gt;=$E$5,BE184,""))))</f>
        <v/>
      </c>
      <c r="BH184" s="174">
        <v>176</v>
      </c>
      <c r="BI184" s="177">
        <f>+CPPE!A176</f>
        <v>0</v>
      </c>
      <c r="BJ184" s="175">
        <f>IF(BI$9="","",IF(BI184=0,0,HLOOKUP(BI$9,CPPE!$A$1:$CY$175,BH184,FALSE)))</f>
        <v>0</v>
      </c>
      <c r="BK184" s="176" t="str">
        <f>IF(BJ184="","",IF(BJ184=0,"",IF(LandUse!$N177=2,"",IF(BJ184&gt;=$E$5,BI184,""))))</f>
        <v/>
      </c>
      <c r="BM184" s="99" t="str">
        <f t="shared" si="50"/>
        <v/>
      </c>
      <c r="BN184" s="99" t="str">
        <f t="shared" si="51"/>
        <v/>
      </c>
      <c r="BO184" s="99" t="str">
        <f t="shared" si="52"/>
        <v/>
      </c>
      <c r="BP184" s="99" t="str">
        <f t="shared" si="53"/>
        <v/>
      </c>
      <c r="BQ184" s="99" t="str">
        <f t="shared" si="54"/>
        <v/>
      </c>
      <c r="BR184" s="99" t="str">
        <f t="shared" si="55"/>
        <v/>
      </c>
      <c r="BS184" s="99" t="str">
        <f t="shared" si="56"/>
        <v/>
      </c>
      <c r="BT184" s="99" t="str">
        <f t="shared" si="57"/>
        <v/>
      </c>
      <c r="BU184" s="99" t="str">
        <f t="shared" si="58"/>
        <v/>
      </c>
      <c r="BV184" s="99" t="str">
        <f t="shared" si="59"/>
        <v/>
      </c>
      <c r="BX184"/>
    </row>
    <row r="185" spans="2:76" x14ac:dyDescent="0.2">
      <c r="B185" s="178"/>
      <c r="C185" s="179"/>
      <c r="D185" s="178"/>
      <c r="E185" s="180"/>
      <c r="F185" s="178"/>
      <c r="G185" s="181"/>
      <c r="H185" s="178"/>
      <c r="I185" s="180"/>
      <c r="J185" s="178"/>
      <c r="K185" s="180"/>
      <c r="L185" s="178"/>
      <c r="M185" s="180"/>
      <c r="N185" s="178"/>
      <c r="O185" s="180"/>
      <c r="P185" s="178"/>
      <c r="Q185" s="180"/>
      <c r="R185" s="178"/>
      <c r="S185" s="180"/>
      <c r="T185" s="178"/>
      <c r="U185" s="180"/>
      <c r="V185" s="151"/>
      <c r="W185" s="145"/>
      <c r="X185" s="184"/>
      <c r="Y185" s="173"/>
      <c r="Z185" s="185"/>
      <c r="AA185" s="176" t="str">
        <f t="shared" ref="AA185:AA197" si="60">IF(Z185="NA","NA",IF(Z185&gt;=$E$5,Y185,""))</f>
        <v/>
      </c>
      <c r="AB185" s="176"/>
      <c r="AC185" s="173"/>
      <c r="AD185" s="185"/>
      <c r="AE185" s="186"/>
      <c r="AF185" s="176"/>
      <c r="AG185" s="173"/>
      <c r="AH185" s="185"/>
      <c r="AI185" s="186"/>
      <c r="AJ185" s="176"/>
      <c r="AK185" s="173"/>
      <c r="AL185" s="185"/>
      <c r="AM185" s="186"/>
      <c r="AN185" s="176"/>
      <c r="AO185" s="173"/>
      <c r="AP185" s="185"/>
      <c r="AQ185" s="186"/>
      <c r="AR185" s="176"/>
      <c r="AS185" s="173"/>
      <c r="AT185" s="185"/>
      <c r="AU185" s="186"/>
      <c r="AV185" s="176"/>
      <c r="AW185" s="173"/>
      <c r="AX185" s="185"/>
      <c r="AY185" s="186"/>
      <c r="AZ185" s="176"/>
      <c r="BA185" s="173"/>
      <c r="BB185" s="185"/>
      <c r="BC185" s="186"/>
      <c r="BD185" s="176"/>
      <c r="BE185" s="173"/>
      <c r="BF185" s="185"/>
      <c r="BG185" s="186"/>
      <c r="BH185" s="176"/>
      <c r="BI185" s="173"/>
      <c r="BJ185" s="185"/>
      <c r="BK185" s="186"/>
      <c r="BM185" s="99" t="str">
        <f t="shared" si="50"/>
        <v/>
      </c>
      <c r="BN185" s="99" t="str">
        <f t="shared" si="51"/>
        <v/>
      </c>
      <c r="BO185" s="99" t="str">
        <f t="shared" si="52"/>
        <v/>
      </c>
      <c r="BP185" s="99" t="str">
        <f t="shared" si="53"/>
        <v/>
      </c>
      <c r="BQ185" s="99" t="str">
        <f t="shared" si="54"/>
        <v/>
      </c>
      <c r="BR185" s="99" t="str">
        <f t="shared" si="55"/>
        <v/>
      </c>
      <c r="BS185" s="99" t="str">
        <f t="shared" si="56"/>
        <v/>
      </c>
      <c r="BT185" s="99" t="str">
        <f t="shared" si="57"/>
        <v/>
      </c>
      <c r="BU185" s="99" t="str">
        <f t="shared" si="58"/>
        <v/>
      </c>
      <c r="BV185" s="99" t="str">
        <f t="shared" si="59"/>
        <v/>
      </c>
      <c r="BX185"/>
    </row>
    <row r="186" spans="2:76" x14ac:dyDescent="0.2">
      <c r="B186" s="178"/>
      <c r="C186" s="179"/>
      <c r="D186" s="178"/>
      <c r="E186" s="180"/>
      <c r="F186" s="178"/>
      <c r="G186" s="181"/>
      <c r="H186" s="178"/>
      <c r="I186" s="180"/>
      <c r="J186" s="178"/>
      <c r="K186" s="180"/>
      <c r="L186" s="178"/>
      <c r="M186" s="180"/>
      <c r="N186" s="178"/>
      <c r="O186" s="180"/>
      <c r="P186" s="178"/>
      <c r="Q186" s="180"/>
      <c r="R186" s="178"/>
      <c r="S186" s="180"/>
      <c r="T186" s="178"/>
      <c r="U186" s="180"/>
      <c r="V186" s="151"/>
      <c r="W186" s="145"/>
      <c r="X186" s="184"/>
      <c r="Y186" s="173"/>
      <c r="Z186" s="185"/>
      <c r="AA186" s="176" t="str">
        <f t="shared" si="60"/>
        <v/>
      </c>
      <c r="AB186" s="176"/>
      <c r="AC186" s="173"/>
      <c r="AD186" s="185"/>
      <c r="AE186" s="186"/>
      <c r="AF186" s="176"/>
      <c r="AG186" s="173"/>
      <c r="AH186" s="185"/>
      <c r="AI186" s="186"/>
      <c r="AJ186" s="176"/>
      <c r="AK186" s="173"/>
      <c r="AL186" s="185"/>
      <c r="AM186" s="186"/>
      <c r="AN186" s="176"/>
      <c r="AO186" s="173"/>
      <c r="AP186" s="185"/>
      <c r="AQ186" s="186"/>
      <c r="AR186" s="176"/>
      <c r="AS186" s="173"/>
      <c r="AT186" s="185"/>
      <c r="AU186" s="186"/>
      <c r="AV186" s="176"/>
      <c r="AW186" s="173"/>
      <c r="AX186" s="185"/>
      <c r="AY186" s="186"/>
      <c r="AZ186" s="176"/>
      <c r="BA186" s="173"/>
      <c r="BB186" s="185"/>
      <c r="BC186" s="186"/>
      <c r="BD186" s="176"/>
      <c r="BE186" s="173"/>
      <c r="BF186" s="185"/>
      <c r="BG186" s="186"/>
      <c r="BH186" s="176"/>
      <c r="BI186" s="173"/>
      <c r="BJ186" s="185"/>
      <c r="BK186" s="186"/>
      <c r="BM186" s="99" t="str">
        <f t="shared" si="50"/>
        <v/>
      </c>
      <c r="BN186" s="99" t="str">
        <f t="shared" si="51"/>
        <v/>
      </c>
      <c r="BO186" s="99" t="str">
        <f t="shared" si="52"/>
        <v/>
      </c>
      <c r="BP186" s="99" t="str">
        <f t="shared" si="53"/>
        <v/>
      </c>
      <c r="BQ186" s="99" t="str">
        <f t="shared" si="54"/>
        <v/>
      </c>
      <c r="BR186" s="99" t="str">
        <f t="shared" si="55"/>
        <v/>
      </c>
      <c r="BS186" s="99" t="str">
        <f t="shared" si="56"/>
        <v/>
      </c>
      <c r="BT186" s="99" t="str">
        <f t="shared" si="57"/>
        <v/>
      </c>
      <c r="BU186" s="99" t="str">
        <f t="shared" si="58"/>
        <v/>
      </c>
      <c r="BV186" s="99" t="str">
        <f t="shared" si="59"/>
        <v/>
      </c>
      <c r="BX186"/>
    </row>
    <row r="187" spans="2:76" x14ac:dyDescent="0.2">
      <c r="B187" s="178"/>
      <c r="C187" s="179"/>
      <c r="D187" s="178"/>
      <c r="E187" s="180"/>
      <c r="F187" s="178"/>
      <c r="G187" s="181"/>
      <c r="H187" s="178"/>
      <c r="I187" s="180"/>
      <c r="J187" s="178"/>
      <c r="K187" s="180"/>
      <c r="L187" s="178"/>
      <c r="M187" s="180"/>
      <c r="N187" s="178"/>
      <c r="O187" s="180"/>
      <c r="P187" s="178"/>
      <c r="Q187" s="180"/>
      <c r="R187" s="178"/>
      <c r="S187" s="180"/>
      <c r="T187" s="178"/>
      <c r="U187" s="180"/>
      <c r="V187" s="151"/>
      <c r="W187" s="145"/>
      <c r="X187" s="184"/>
      <c r="Y187" s="173"/>
      <c r="Z187" s="185"/>
      <c r="AA187" s="176" t="str">
        <f t="shared" si="60"/>
        <v/>
      </c>
      <c r="AB187" s="176"/>
      <c r="AC187" s="173"/>
      <c r="AD187" s="185"/>
      <c r="AE187" s="186"/>
      <c r="AF187" s="176"/>
      <c r="AG187" s="173"/>
      <c r="AH187" s="185"/>
      <c r="AI187" s="186"/>
      <c r="AJ187" s="176"/>
      <c r="AK187" s="173"/>
      <c r="AL187" s="185"/>
      <c r="AM187" s="186"/>
      <c r="AN187" s="176"/>
      <c r="AO187" s="173"/>
      <c r="AP187" s="185"/>
      <c r="AQ187" s="186"/>
      <c r="AR187" s="176"/>
      <c r="AS187" s="173"/>
      <c r="AT187" s="185"/>
      <c r="AU187" s="186"/>
      <c r="AV187" s="176"/>
      <c r="AW187" s="173"/>
      <c r="AX187" s="185"/>
      <c r="AY187" s="186"/>
      <c r="AZ187" s="176"/>
      <c r="BA187" s="173"/>
      <c r="BB187" s="185"/>
      <c r="BC187" s="186"/>
      <c r="BD187" s="176"/>
      <c r="BE187" s="173"/>
      <c r="BF187" s="185"/>
      <c r="BG187" s="186"/>
      <c r="BH187" s="176"/>
      <c r="BI187" s="173"/>
      <c r="BJ187" s="185"/>
      <c r="BK187" s="186"/>
      <c r="BM187" s="99" t="str">
        <f t="shared" si="50"/>
        <v/>
      </c>
      <c r="BN187" s="99" t="str">
        <f t="shared" si="51"/>
        <v/>
      </c>
      <c r="BO187" s="99" t="str">
        <f t="shared" si="52"/>
        <v/>
      </c>
      <c r="BP187" s="99" t="str">
        <f t="shared" si="53"/>
        <v/>
      </c>
      <c r="BQ187" s="99" t="str">
        <f t="shared" si="54"/>
        <v/>
      </c>
      <c r="BR187" s="99" t="str">
        <f t="shared" si="55"/>
        <v/>
      </c>
      <c r="BS187" s="99" t="str">
        <f t="shared" si="56"/>
        <v/>
      </c>
      <c r="BT187" s="99" t="str">
        <f t="shared" si="57"/>
        <v/>
      </c>
      <c r="BU187" s="99" t="str">
        <f t="shared" si="58"/>
        <v/>
      </c>
      <c r="BV187" s="99" t="str">
        <f t="shared" si="59"/>
        <v/>
      </c>
      <c r="BX187" s="97" t="s">
        <v>20</v>
      </c>
    </row>
    <row r="188" spans="2:76" x14ac:dyDescent="0.2">
      <c r="B188" s="178"/>
      <c r="C188" s="179"/>
      <c r="D188" s="178"/>
      <c r="E188" s="180"/>
      <c r="F188" s="178"/>
      <c r="G188" s="181"/>
      <c r="H188" s="178"/>
      <c r="I188" s="180"/>
      <c r="J188" s="178"/>
      <c r="K188" s="180"/>
      <c r="L188" s="178"/>
      <c r="M188" s="180"/>
      <c r="N188" s="178"/>
      <c r="O188" s="180"/>
      <c r="P188" s="178"/>
      <c r="Q188" s="180"/>
      <c r="R188" s="178"/>
      <c r="S188" s="180"/>
      <c r="T188" s="178"/>
      <c r="U188" s="180"/>
      <c r="V188" s="151"/>
      <c r="W188" s="145"/>
      <c r="X188" s="184"/>
      <c r="Y188" s="173"/>
      <c r="Z188" s="185"/>
      <c r="AA188" s="176" t="str">
        <f t="shared" si="60"/>
        <v/>
      </c>
      <c r="AB188" s="176"/>
      <c r="AC188" s="173"/>
      <c r="AD188" s="185"/>
      <c r="AE188" s="186"/>
      <c r="AF188" s="176"/>
      <c r="AG188" s="173"/>
      <c r="AH188" s="185"/>
      <c r="AI188" s="186"/>
      <c r="AJ188" s="176"/>
      <c r="AK188" s="173"/>
      <c r="AL188" s="185"/>
      <c r="AM188" s="186"/>
      <c r="AN188" s="176"/>
      <c r="AO188" s="173"/>
      <c r="AP188" s="185"/>
      <c r="AQ188" s="186"/>
      <c r="AR188" s="176"/>
      <c r="AS188" s="173"/>
      <c r="AT188" s="185"/>
      <c r="AU188" s="186"/>
      <c r="AV188" s="176"/>
      <c r="AW188" s="173"/>
      <c r="AX188" s="185"/>
      <c r="AY188" s="186"/>
      <c r="AZ188" s="176"/>
      <c r="BA188" s="173"/>
      <c r="BB188" s="185"/>
      <c r="BC188" s="186"/>
      <c r="BD188" s="176"/>
      <c r="BE188" s="173"/>
      <c r="BF188" s="185"/>
      <c r="BG188" s="186"/>
      <c r="BH188" s="176"/>
      <c r="BI188" s="173"/>
      <c r="BJ188" s="185"/>
      <c r="BK188" s="186"/>
      <c r="BM188" s="99" t="str">
        <f t="shared" si="50"/>
        <v/>
      </c>
      <c r="BN188" s="99" t="str">
        <f t="shared" si="51"/>
        <v/>
      </c>
      <c r="BO188" s="99" t="str">
        <f t="shared" si="52"/>
        <v/>
      </c>
      <c r="BP188" s="99" t="str">
        <f t="shared" si="53"/>
        <v/>
      </c>
      <c r="BQ188" s="99" t="str">
        <f t="shared" si="54"/>
        <v/>
      </c>
      <c r="BR188" s="99" t="str">
        <f t="shared" si="55"/>
        <v/>
      </c>
      <c r="BS188" s="99" t="str">
        <f t="shared" si="56"/>
        <v/>
      </c>
      <c r="BT188" s="99" t="str">
        <f t="shared" si="57"/>
        <v/>
      </c>
      <c r="BU188" s="99" t="str">
        <f t="shared" si="58"/>
        <v/>
      </c>
      <c r="BV188" s="99" t="str">
        <f t="shared" si="59"/>
        <v/>
      </c>
      <c r="BX188" s="97" t="s">
        <v>20</v>
      </c>
    </row>
    <row r="189" spans="2:76" x14ac:dyDescent="0.2">
      <c r="B189" s="178"/>
      <c r="C189" s="179"/>
      <c r="D189" s="178"/>
      <c r="E189" s="180"/>
      <c r="F189" s="178"/>
      <c r="G189" s="181"/>
      <c r="H189" s="178"/>
      <c r="I189" s="180"/>
      <c r="J189" s="178"/>
      <c r="K189" s="180"/>
      <c r="L189" s="178"/>
      <c r="M189" s="180"/>
      <c r="N189" s="178"/>
      <c r="O189" s="180"/>
      <c r="P189" s="178"/>
      <c r="Q189" s="180"/>
      <c r="R189" s="178"/>
      <c r="S189" s="180"/>
      <c r="T189" s="178"/>
      <c r="U189" s="180"/>
      <c r="V189" s="151"/>
      <c r="W189" s="145"/>
      <c r="X189" s="184"/>
      <c r="Y189" s="173"/>
      <c r="Z189" s="185"/>
      <c r="AA189" s="176" t="str">
        <f t="shared" si="60"/>
        <v/>
      </c>
      <c r="AB189" s="176"/>
      <c r="AC189" s="173"/>
      <c r="AD189" s="185"/>
      <c r="AE189" s="186"/>
      <c r="AF189" s="176"/>
      <c r="AG189" s="173"/>
      <c r="AH189" s="185"/>
      <c r="AI189" s="186"/>
      <c r="AJ189" s="176"/>
      <c r="AK189" s="173"/>
      <c r="AL189" s="185"/>
      <c r="AM189" s="186"/>
      <c r="AN189" s="176"/>
      <c r="AO189" s="173"/>
      <c r="AP189" s="185"/>
      <c r="AQ189" s="186"/>
      <c r="AR189" s="176"/>
      <c r="AS189" s="173"/>
      <c r="AT189" s="185"/>
      <c r="AU189" s="186"/>
      <c r="AV189" s="176"/>
      <c r="AW189" s="173"/>
      <c r="AX189" s="185"/>
      <c r="AY189" s="186"/>
      <c r="AZ189" s="176"/>
      <c r="BA189" s="173"/>
      <c r="BB189" s="185"/>
      <c r="BC189" s="186"/>
      <c r="BD189" s="176"/>
      <c r="BE189" s="173"/>
      <c r="BF189" s="185"/>
      <c r="BG189" s="186"/>
      <c r="BH189" s="176"/>
      <c r="BI189" s="173"/>
      <c r="BJ189" s="185"/>
      <c r="BK189" s="186"/>
      <c r="BM189" s="99" t="str">
        <f t="shared" si="50"/>
        <v/>
      </c>
      <c r="BN189" s="99" t="str">
        <f t="shared" si="51"/>
        <v/>
      </c>
      <c r="BO189" s="99" t="str">
        <f t="shared" si="52"/>
        <v/>
      </c>
      <c r="BP189" s="99" t="str">
        <f t="shared" si="53"/>
        <v/>
      </c>
      <c r="BQ189" s="99" t="str">
        <f t="shared" si="54"/>
        <v/>
      </c>
      <c r="BR189" s="99" t="str">
        <f t="shared" si="55"/>
        <v/>
      </c>
      <c r="BS189" s="99" t="str">
        <f t="shared" si="56"/>
        <v/>
      </c>
      <c r="BT189" s="99" t="str">
        <f t="shared" si="57"/>
        <v/>
      </c>
      <c r="BU189" s="99" t="str">
        <f t="shared" si="58"/>
        <v/>
      </c>
      <c r="BV189" s="99" t="str">
        <f t="shared" si="59"/>
        <v/>
      </c>
      <c r="BX189" s="97" t="s">
        <v>20</v>
      </c>
    </row>
    <row r="190" spans="2:76" x14ac:dyDescent="0.2">
      <c r="B190" s="178"/>
      <c r="C190" s="179"/>
      <c r="D190" s="178"/>
      <c r="E190" s="180"/>
      <c r="F190" s="178"/>
      <c r="G190" s="181"/>
      <c r="H190" s="178"/>
      <c r="I190" s="180"/>
      <c r="J190" s="178"/>
      <c r="K190" s="180"/>
      <c r="L190" s="178"/>
      <c r="M190" s="180"/>
      <c r="N190" s="178"/>
      <c r="O190" s="180"/>
      <c r="P190" s="178"/>
      <c r="Q190" s="180"/>
      <c r="R190" s="178"/>
      <c r="S190" s="180"/>
      <c r="T190" s="178"/>
      <c r="U190" s="180"/>
      <c r="V190" s="151"/>
      <c r="W190" s="145"/>
      <c r="X190" s="184"/>
      <c r="Y190" s="173"/>
      <c r="Z190" s="185"/>
      <c r="AA190" s="176" t="str">
        <f t="shared" si="60"/>
        <v/>
      </c>
      <c r="AB190" s="176"/>
      <c r="AC190" s="173"/>
      <c r="AD190" s="185"/>
      <c r="AE190" s="186"/>
      <c r="AF190" s="176"/>
      <c r="AG190" s="173"/>
      <c r="AH190" s="185"/>
      <c r="AI190" s="186"/>
      <c r="AJ190" s="176"/>
      <c r="AK190" s="173"/>
      <c r="AL190" s="185"/>
      <c r="AM190" s="186"/>
      <c r="AN190" s="176"/>
      <c r="AO190" s="173"/>
      <c r="AP190" s="185"/>
      <c r="AQ190" s="186"/>
      <c r="AR190" s="176"/>
      <c r="AS190" s="173"/>
      <c r="AT190" s="185"/>
      <c r="AU190" s="186"/>
      <c r="AV190" s="176"/>
      <c r="AW190" s="173"/>
      <c r="AX190" s="185"/>
      <c r="AY190" s="186"/>
      <c r="AZ190" s="176"/>
      <c r="BA190" s="173"/>
      <c r="BB190" s="185"/>
      <c r="BC190" s="186"/>
      <c r="BD190" s="176"/>
      <c r="BE190" s="173"/>
      <c r="BF190" s="185"/>
      <c r="BG190" s="186"/>
      <c r="BH190" s="176"/>
      <c r="BI190" s="173"/>
      <c r="BJ190" s="185"/>
      <c r="BK190" s="186"/>
      <c r="BM190" s="99" t="str">
        <f t="shared" si="50"/>
        <v/>
      </c>
      <c r="BN190" s="99" t="str">
        <f t="shared" si="51"/>
        <v/>
      </c>
      <c r="BO190" s="99" t="str">
        <f t="shared" si="52"/>
        <v/>
      </c>
      <c r="BP190" s="99" t="str">
        <f t="shared" si="53"/>
        <v/>
      </c>
      <c r="BQ190" s="99" t="str">
        <f t="shared" si="54"/>
        <v/>
      </c>
      <c r="BR190" s="99" t="str">
        <f t="shared" si="55"/>
        <v/>
      </c>
      <c r="BS190" s="99" t="str">
        <f t="shared" si="56"/>
        <v/>
      </c>
      <c r="BT190" s="99" t="str">
        <f t="shared" si="57"/>
        <v/>
      </c>
      <c r="BU190" s="99" t="str">
        <f t="shared" si="58"/>
        <v/>
      </c>
      <c r="BV190" s="99" t="str">
        <f t="shared" si="59"/>
        <v/>
      </c>
      <c r="BX190" s="97" t="s">
        <v>20</v>
      </c>
    </row>
    <row r="191" spans="2:76" x14ac:dyDescent="0.2">
      <c r="B191" s="178"/>
      <c r="C191" s="179"/>
      <c r="D191" s="178"/>
      <c r="E191" s="180"/>
      <c r="F191" s="178"/>
      <c r="G191" s="181"/>
      <c r="H191" s="178"/>
      <c r="I191" s="180"/>
      <c r="J191" s="178"/>
      <c r="K191" s="180"/>
      <c r="L191" s="178"/>
      <c r="M191" s="180"/>
      <c r="N191" s="178"/>
      <c r="O191" s="180"/>
      <c r="P191" s="178"/>
      <c r="Q191" s="180"/>
      <c r="R191" s="178"/>
      <c r="S191" s="180"/>
      <c r="T191" s="178"/>
      <c r="U191" s="180"/>
      <c r="V191" s="151"/>
      <c r="W191" s="145"/>
      <c r="X191" s="184"/>
      <c r="Y191" s="173"/>
      <c r="Z191" s="185"/>
      <c r="AA191" s="176" t="str">
        <f t="shared" si="60"/>
        <v/>
      </c>
      <c r="AB191" s="176"/>
      <c r="AC191" s="173"/>
      <c r="AD191" s="185"/>
      <c r="AE191" s="186"/>
      <c r="AF191" s="176"/>
      <c r="AG191" s="173"/>
      <c r="AH191" s="185"/>
      <c r="AI191" s="186"/>
      <c r="AJ191" s="176"/>
      <c r="AK191" s="173"/>
      <c r="AL191" s="185"/>
      <c r="AM191" s="186"/>
      <c r="AN191" s="176"/>
      <c r="AO191" s="173"/>
      <c r="AP191" s="185"/>
      <c r="AQ191" s="186"/>
      <c r="AR191" s="176"/>
      <c r="AS191" s="173"/>
      <c r="AT191" s="185"/>
      <c r="AU191" s="186"/>
      <c r="AV191" s="176"/>
      <c r="AW191" s="173"/>
      <c r="AX191" s="185"/>
      <c r="AY191" s="186"/>
      <c r="AZ191" s="176"/>
      <c r="BA191" s="173"/>
      <c r="BB191" s="185"/>
      <c r="BC191" s="186"/>
      <c r="BD191" s="176"/>
      <c r="BE191" s="173"/>
      <c r="BF191" s="185"/>
      <c r="BG191" s="186"/>
      <c r="BH191" s="176"/>
      <c r="BI191" s="173"/>
      <c r="BJ191" s="185"/>
      <c r="BK191" s="186"/>
      <c r="BM191" s="99" t="str">
        <f t="shared" si="50"/>
        <v/>
      </c>
      <c r="BN191" s="99" t="str">
        <f t="shared" si="51"/>
        <v/>
      </c>
      <c r="BO191" s="99" t="str">
        <f t="shared" si="52"/>
        <v/>
      </c>
      <c r="BP191" s="99" t="str">
        <f t="shared" si="53"/>
        <v/>
      </c>
      <c r="BQ191" s="99" t="str">
        <f t="shared" si="54"/>
        <v/>
      </c>
      <c r="BR191" s="99" t="str">
        <f t="shared" si="55"/>
        <v/>
      </c>
      <c r="BS191" s="99" t="str">
        <f t="shared" si="56"/>
        <v/>
      </c>
      <c r="BT191" s="99" t="str">
        <f t="shared" si="57"/>
        <v/>
      </c>
      <c r="BU191" s="99" t="str">
        <f t="shared" si="58"/>
        <v/>
      </c>
      <c r="BV191" s="99" t="str">
        <f t="shared" si="59"/>
        <v/>
      </c>
      <c r="BX191" s="97" t="s">
        <v>20</v>
      </c>
    </row>
    <row r="192" spans="2:76" x14ac:dyDescent="0.2">
      <c r="B192" s="178"/>
      <c r="C192" s="179"/>
      <c r="D192" s="178"/>
      <c r="E192" s="180"/>
      <c r="F192" s="178"/>
      <c r="G192" s="181"/>
      <c r="H192" s="178"/>
      <c r="I192" s="180"/>
      <c r="J192" s="178"/>
      <c r="K192" s="180"/>
      <c r="L192" s="178"/>
      <c r="M192" s="180"/>
      <c r="N192" s="178"/>
      <c r="O192" s="180"/>
      <c r="P192" s="178"/>
      <c r="Q192" s="180"/>
      <c r="R192" s="178"/>
      <c r="S192" s="180"/>
      <c r="T192" s="178"/>
      <c r="U192" s="180"/>
      <c r="V192" s="151"/>
      <c r="W192" s="145"/>
      <c r="X192" s="184"/>
      <c r="Y192" s="173"/>
      <c r="Z192" s="185"/>
      <c r="AA192" s="176" t="str">
        <f t="shared" si="60"/>
        <v/>
      </c>
      <c r="AB192" s="176"/>
      <c r="AC192" s="173"/>
      <c r="AD192" s="185"/>
      <c r="AE192" s="186"/>
      <c r="AF192" s="176"/>
      <c r="AG192" s="173"/>
      <c r="AH192" s="185"/>
      <c r="AI192" s="186"/>
      <c r="AJ192" s="176"/>
      <c r="AK192" s="173"/>
      <c r="AL192" s="185"/>
      <c r="AM192" s="186"/>
      <c r="AN192" s="176"/>
      <c r="AO192" s="173"/>
      <c r="AP192" s="185"/>
      <c r="AQ192" s="186"/>
      <c r="AR192" s="176"/>
      <c r="AS192" s="173"/>
      <c r="AT192" s="185"/>
      <c r="AU192" s="186"/>
      <c r="AV192" s="176"/>
      <c r="AW192" s="173"/>
      <c r="AX192" s="185"/>
      <c r="AY192" s="186"/>
      <c r="AZ192" s="176"/>
      <c r="BA192" s="173"/>
      <c r="BB192" s="185"/>
      <c r="BC192" s="186"/>
      <c r="BD192" s="176"/>
      <c r="BE192" s="173"/>
      <c r="BF192" s="185"/>
      <c r="BG192" s="186"/>
      <c r="BH192" s="176"/>
      <c r="BI192" s="173"/>
      <c r="BJ192" s="185"/>
      <c r="BK192" s="186"/>
      <c r="BM192" s="99" t="str">
        <f t="shared" si="50"/>
        <v/>
      </c>
      <c r="BN192" s="99" t="str">
        <f t="shared" si="51"/>
        <v/>
      </c>
      <c r="BO192" s="99" t="str">
        <f t="shared" si="52"/>
        <v/>
      </c>
      <c r="BP192" s="99" t="str">
        <f t="shared" si="53"/>
        <v/>
      </c>
      <c r="BQ192" s="99" t="str">
        <f t="shared" si="54"/>
        <v/>
      </c>
      <c r="BR192" s="99" t="str">
        <f t="shared" si="55"/>
        <v/>
      </c>
      <c r="BS192" s="99" t="str">
        <f t="shared" si="56"/>
        <v/>
      </c>
      <c r="BT192" s="99" t="str">
        <f t="shared" si="57"/>
        <v/>
      </c>
      <c r="BU192" s="99" t="str">
        <f t="shared" si="58"/>
        <v/>
      </c>
      <c r="BV192" s="99" t="str">
        <f t="shared" si="59"/>
        <v/>
      </c>
      <c r="BX192" s="97" t="s">
        <v>20</v>
      </c>
    </row>
    <row r="193" spans="2:76" x14ac:dyDescent="0.2">
      <c r="B193" s="178"/>
      <c r="C193" s="179"/>
      <c r="D193" s="178"/>
      <c r="E193" s="180"/>
      <c r="F193" s="178"/>
      <c r="G193" s="181"/>
      <c r="H193" s="178"/>
      <c r="I193" s="180"/>
      <c r="J193" s="178"/>
      <c r="K193" s="180"/>
      <c r="L193" s="178"/>
      <c r="M193" s="180"/>
      <c r="N193" s="178"/>
      <c r="O193" s="180"/>
      <c r="P193" s="178"/>
      <c r="Q193" s="180"/>
      <c r="R193" s="178"/>
      <c r="S193" s="180"/>
      <c r="T193" s="178"/>
      <c r="U193" s="180"/>
      <c r="V193" s="151"/>
      <c r="W193" s="145"/>
      <c r="X193" s="184"/>
      <c r="Y193" s="173"/>
      <c r="Z193" s="185"/>
      <c r="AA193" s="176" t="str">
        <f t="shared" si="60"/>
        <v/>
      </c>
      <c r="AB193" s="176"/>
      <c r="AC193" s="173"/>
      <c r="AD193" s="185"/>
      <c r="AE193" s="186"/>
      <c r="AF193" s="176"/>
      <c r="AG193" s="173"/>
      <c r="AH193" s="185"/>
      <c r="AI193" s="186"/>
      <c r="AJ193" s="176"/>
      <c r="AK193" s="173"/>
      <c r="AL193" s="185"/>
      <c r="AM193" s="186"/>
      <c r="AN193" s="176"/>
      <c r="AO193" s="173"/>
      <c r="AP193" s="185"/>
      <c r="AQ193" s="186"/>
      <c r="AR193" s="176"/>
      <c r="AS193" s="173"/>
      <c r="AT193" s="185"/>
      <c r="AU193" s="186"/>
      <c r="AV193" s="176"/>
      <c r="AW193" s="173"/>
      <c r="AX193" s="185"/>
      <c r="AY193" s="186"/>
      <c r="AZ193" s="176"/>
      <c r="BA193" s="173"/>
      <c r="BB193" s="185"/>
      <c r="BC193" s="186"/>
      <c r="BD193" s="176"/>
      <c r="BE193" s="173"/>
      <c r="BF193" s="185"/>
      <c r="BG193" s="186"/>
      <c r="BH193" s="176"/>
      <c r="BI193" s="173"/>
      <c r="BJ193" s="185"/>
      <c r="BK193" s="186"/>
      <c r="BM193" s="99" t="str">
        <f t="shared" si="50"/>
        <v/>
      </c>
      <c r="BN193" s="99" t="str">
        <f t="shared" si="51"/>
        <v/>
      </c>
      <c r="BO193" s="99" t="str">
        <f t="shared" si="52"/>
        <v/>
      </c>
      <c r="BP193" s="99" t="str">
        <f t="shared" si="53"/>
        <v/>
      </c>
      <c r="BQ193" s="99" t="str">
        <f t="shared" si="54"/>
        <v/>
      </c>
      <c r="BR193" s="99" t="str">
        <f t="shared" si="55"/>
        <v/>
      </c>
      <c r="BS193" s="99" t="str">
        <f t="shared" si="56"/>
        <v/>
      </c>
      <c r="BT193" s="99" t="str">
        <f t="shared" si="57"/>
        <v/>
      </c>
      <c r="BU193" s="99" t="str">
        <f t="shared" si="58"/>
        <v/>
      </c>
      <c r="BV193" s="99" t="str">
        <f t="shared" si="59"/>
        <v/>
      </c>
      <c r="BX193" s="97" t="s">
        <v>20</v>
      </c>
    </row>
    <row r="194" spans="2:76" x14ac:dyDescent="0.2">
      <c r="B194" s="178"/>
      <c r="C194" s="179"/>
      <c r="D194" s="178"/>
      <c r="E194" s="180"/>
      <c r="F194" s="178"/>
      <c r="G194" s="181"/>
      <c r="H194" s="178"/>
      <c r="I194" s="180"/>
      <c r="J194" s="178"/>
      <c r="K194" s="180"/>
      <c r="L194" s="178"/>
      <c r="M194" s="180"/>
      <c r="N194" s="178"/>
      <c r="O194" s="180"/>
      <c r="P194" s="178"/>
      <c r="Q194" s="180"/>
      <c r="R194" s="178"/>
      <c r="S194" s="180"/>
      <c r="T194" s="178"/>
      <c r="U194" s="180"/>
      <c r="V194" s="151"/>
      <c r="W194" s="145"/>
      <c r="X194" s="184"/>
      <c r="Y194" s="173"/>
      <c r="Z194" s="185"/>
      <c r="AA194" s="176" t="str">
        <f t="shared" si="60"/>
        <v/>
      </c>
      <c r="AB194" s="176"/>
      <c r="AC194" s="173"/>
      <c r="AD194" s="185"/>
      <c r="AE194" s="186"/>
      <c r="AF194" s="176"/>
      <c r="AG194" s="173"/>
      <c r="AH194" s="185"/>
      <c r="AI194" s="186"/>
      <c r="AJ194" s="176"/>
      <c r="AK194" s="173"/>
      <c r="AL194" s="185"/>
      <c r="AM194" s="186"/>
      <c r="AN194" s="176"/>
      <c r="AO194" s="173"/>
      <c r="AP194" s="185"/>
      <c r="AQ194" s="186"/>
      <c r="AR194" s="176"/>
      <c r="AS194" s="173"/>
      <c r="AT194" s="185"/>
      <c r="AU194" s="186"/>
      <c r="AV194" s="176"/>
      <c r="AW194" s="173"/>
      <c r="AX194" s="185"/>
      <c r="AY194" s="186"/>
      <c r="AZ194" s="176"/>
      <c r="BA194" s="173"/>
      <c r="BB194" s="185"/>
      <c r="BC194" s="186"/>
      <c r="BD194" s="176"/>
      <c r="BE194" s="173"/>
      <c r="BF194" s="185"/>
      <c r="BG194" s="186"/>
      <c r="BH194" s="176"/>
      <c r="BI194" s="173"/>
      <c r="BJ194" s="185"/>
      <c r="BK194" s="186"/>
      <c r="BM194" s="99" t="str">
        <f t="shared" si="50"/>
        <v/>
      </c>
      <c r="BN194" s="99" t="str">
        <f t="shared" si="51"/>
        <v/>
      </c>
      <c r="BO194" s="99" t="str">
        <f t="shared" si="52"/>
        <v/>
      </c>
      <c r="BP194" s="99" t="str">
        <f t="shared" si="53"/>
        <v/>
      </c>
      <c r="BQ194" s="99" t="str">
        <f t="shared" si="54"/>
        <v/>
      </c>
      <c r="BR194" s="99" t="str">
        <f t="shared" si="55"/>
        <v/>
      </c>
      <c r="BS194" s="99" t="str">
        <f t="shared" si="56"/>
        <v/>
      </c>
      <c r="BT194" s="99" t="str">
        <f t="shared" si="57"/>
        <v/>
      </c>
      <c r="BU194" s="99" t="str">
        <f t="shared" si="58"/>
        <v/>
      </c>
      <c r="BV194" s="99" t="str">
        <f t="shared" si="59"/>
        <v/>
      </c>
      <c r="BX194" s="97" t="s">
        <v>20</v>
      </c>
    </row>
    <row r="195" spans="2:76" x14ac:dyDescent="0.2">
      <c r="B195" s="178"/>
      <c r="C195" s="179"/>
      <c r="D195" s="178"/>
      <c r="E195" s="187"/>
      <c r="F195" s="178"/>
      <c r="G195" s="181"/>
      <c r="H195" s="178"/>
      <c r="I195" s="187"/>
      <c r="J195" s="178"/>
      <c r="K195" s="187"/>
      <c r="L195" s="178"/>
      <c r="M195" s="187"/>
      <c r="N195" s="178"/>
      <c r="O195" s="187"/>
      <c r="P195" s="178"/>
      <c r="Q195" s="187"/>
      <c r="R195" s="178"/>
      <c r="S195" s="187"/>
      <c r="T195" s="178"/>
      <c r="U195" s="187"/>
      <c r="V195" s="188"/>
      <c r="X195" s="184"/>
      <c r="Y195" s="173"/>
      <c r="Z195" s="185"/>
      <c r="AA195" s="176" t="str">
        <f t="shared" si="60"/>
        <v/>
      </c>
      <c r="AB195" s="176"/>
      <c r="AC195" s="173"/>
      <c r="AD195" s="185"/>
      <c r="AE195" s="186"/>
      <c r="AF195" s="176"/>
      <c r="AG195" s="173"/>
      <c r="AH195" s="185"/>
      <c r="AI195" s="186"/>
      <c r="AJ195" s="176"/>
      <c r="AK195" s="173"/>
      <c r="AL195" s="185"/>
      <c r="AM195" s="186"/>
      <c r="AN195" s="176"/>
      <c r="AO195" s="173"/>
      <c r="AP195" s="185"/>
      <c r="AQ195" s="186"/>
      <c r="AR195" s="176"/>
      <c r="AS195" s="173"/>
      <c r="AT195" s="185"/>
      <c r="AU195" s="186"/>
      <c r="AV195" s="176"/>
      <c r="AW195" s="173"/>
      <c r="AX195" s="185"/>
      <c r="AY195" s="186"/>
      <c r="AZ195" s="176"/>
      <c r="BA195" s="173"/>
      <c r="BB195" s="185"/>
      <c r="BC195" s="186"/>
      <c r="BD195" s="176"/>
      <c r="BE195" s="173"/>
      <c r="BF195" s="185"/>
      <c r="BG195" s="186"/>
      <c r="BH195" s="176"/>
      <c r="BI195" s="173"/>
      <c r="BJ195" s="185"/>
      <c r="BK195" s="186"/>
      <c r="BM195" s="99" t="str">
        <f t="shared" si="50"/>
        <v/>
      </c>
      <c r="BN195" s="99" t="str">
        <f t="shared" si="51"/>
        <v/>
      </c>
      <c r="BO195" s="99" t="str">
        <f t="shared" si="52"/>
        <v/>
      </c>
      <c r="BP195" s="99" t="str">
        <f t="shared" si="53"/>
        <v/>
      </c>
      <c r="BQ195" s="99" t="str">
        <f t="shared" si="54"/>
        <v/>
      </c>
      <c r="BR195" s="99" t="str">
        <f t="shared" si="55"/>
        <v/>
      </c>
      <c r="BS195" s="99" t="str">
        <f t="shared" si="56"/>
        <v/>
      </c>
      <c r="BT195" s="99" t="str">
        <f t="shared" si="57"/>
        <v/>
      </c>
      <c r="BU195" s="99" t="str">
        <f t="shared" si="58"/>
        <v/>
      </c>
      <c r="BV195" s="99" t="str">
        <f t="shared" si="59"/>
        <v/>
      </c>
      <c r="BX195" s="97" t="s">
        <v>20</v>
      </c>
    </row>
    <row r="196" spans="2:76" x14ac:dyDescent="0.2">
      <c r="B196" s="178"/>
      <c r="C196" s="179"/>
      <c r="D196" s="178"/>
      <c r="E196" s="187"/>
      <c r="F196" s="178"/>
      <c r="G196" s="181"/>
      <c r="H196" s="178"/>
      <c r="I196" s="187"/>
      <c r="J196" s="178"/>
      <c r="K196" s="187"/>
      <c r="L196" s="178"/>
      <c r="M196" s="187"/>
      <c r="N196" s="178"/>
      <c r="O196" s="187"/>
      <c r="P196" s="178"/>
      <c r="Q196" s="187"/>
      <c r="R196" s="178"/>
      <c r="S196" s="187"/>
      <c r="T196" s="178"/>
      <c r="U196" s="187"/>
      <c r="V196" s="188"/>
      <c r="X196" s="184"/>
      <c r="Y196" s="173"/>
      <c r="Z196" s="185"/>
      <c r="AA196" s="176" t="str">
        <f t="shared" si="60"/>
        <v/>
      </c>
      <c r="AB196" s="176"/>
      <c r="AC196" s="173"/>
      <c r="AD196" s="185"/>
      <c r="AE196" s="186"/>
      <c r="AF196" s="176"/>
      <c r="AG196" s="173"/>
      <c r="AH196" s="185"/>
      <c r="AI196" s="186"/>
      <c r="AJ196" s="176"/>
      <c r="AK196" s="173"/>
      <c r="AL196" s="185"/>
      <c r="AM196" s="186"/>
      <c r="AN196" s="176"/>
      <c r="AO196" s="173"/>
      <c r="AP196" s="185"/>
      <c r="AQ196" s="186"/>
      <c r="AR196" s="176"/>
      <c r="AS196" s="173"/>
      <c r="AT196" s="185"/>
      <c r="AU196" s="186"/>
      <c r="AV196" s="176"/>
      <c r="AW196" s="173"/>
      <c r="AX196" s="185"/>
      <c r="AY196" s="186"/>
      <c r="AZ196" s="176"/>
      <c r="BA196" s="173"/>
      <c r="BB196" s="185"/>
      <c r="BC196" s="186"/>
      <c r="BD196" s="176"/>
      <c r="BE196" s="173"/>
      <c r="BF196" s="185"/>
      <c r="BG196" s="186"/>
      <c r="BH196" s="176"/>
      <c r="BI196" s="173"/>
      <c r="BJ196" s="185"/>
      <c r="BK196" s="186"/>
      <c r="BM196" s="99" t="str">
        <f t="shared" si="50"/>
        <v/>
      </c>
      <c r="BN196" s="99" t="str">
        <f t="shared" si="51"/>
        <v/>
      </c>
      <c r="BO196" s="99" t="str">
        <f t="shared" si="52"/>
        <v/>
      </c>
      <c r="BP196" s="99" t="str">
        <f t="shared" si="53"/>
        <v/>
      </c>
      <c r="BQ196" s="99" t="str">
        <f t="shared" si="54"/>
        <v/>
      </c>
      <c r="BR196" s="99" t="str">
        <f t="shared" si="55"/>
        <v/>
      </c>
      <c r="BS196" s="99" t="str">
        <f t="shared" si="56"/>
        <v/>
      </c>
      <c r="BT196" s="99" t="str">
        <f t="shared" si="57"/>
        <v/>
      </c>
      <c r="BU196" s="99" t="str">
        <f t="shared" si="58"/>
        <v/>
      </c>
      <c r="BV196" s="99" t="str">
        <f t="shared" si="59"/>
        <v/>
      </c>
      <c r="BX196" s="97" t="s">
        <v>20</v>
      </c>
    </row>
    <row r="197" spans="2:76" x14ac:dyDescent="0.2">
      <c r="B197" s="178"/>
      <c r="C197" s="179"/>
      <c r="D197" s="178"/>
      <c r="E197" s="187"/>
      <c r="F197" s="178"/>
      <c r="G197" s="181"/>
      <c r="H197" s="178"/>
      <c r="I197" s="187"/>
      <c r="J197" s="178"/>
      <c r="K197" s="187"/>
      <c r="L197" s="178"/>
      <c r="M197" s="187"/>
      <c r="N197" s="178"/>
      <c r="O197" s="187"/>
      <c r="P197" s="178"/>
      <c r="Q197" s="187"/>
      <c r="R197" s="178"/>
      <c r="S197" s="187"/>
      <c r="T197" s="178"/>
      <c r="U197" s="187"/>
      <c r="V197" s="188"/>
      <c r="X197" s="184"/>
      <c r="Y197" s="173"/>
      <c r="Z197" s="185"/>
      <c r="AA197" s="176" t="str">
        <f t="shared" si="60"/>
        <v/>
      </c>
      <c r="AB197" s="176"/>
      <c r="AC197" s="173"/>
      <c r="AD197" s="185"/>
      <c r="AE197" s="186"/>
      <c r="AF197" s="176"/>
      <c r="AG197" s="173"/>
      <c r="AH197" s="185"/>
      <c r="AI197" s="186"/>
      <c r="AJ197" s="176"/>
      <c r="AK197" s="173"/>
      <c r="AL197" s="185"/>
      <c r="AM197" s="186"/>
      <c r="AN197" s="176"/>
      <c r="AO197" s="173"/>
      <c r="AP197" s="185"/>
      <c r="AQ197" s="186"/>
      <c r="AR197" s="176"/>
      <c r="AS197" s="173"/>
      <c r="AT197" s="185"/>
      <c r="AU197" s="186"/>
      <c r="AV197" s="176"/>
      <c r="AW197" s="173"/>
      <c r="AX197" s="185"/>
      <c r="AY197" s="186"/>
      <c r="AZ197" s="176"/>
      <c r="BA197" s="173"/>
      <c r="BB197" s="185"/>
      <c r="BC197" s="186"/>
      <c r="BD197" s="176"/>
      <c r="BE197" s="173"/>
      <c r="BF197" s="185"/>
      <c r="BG197" s="186"/>
      <c r="BH197" s="176"/>
      <c r="BI197" s="173"/>
      <c r="BJ197" s="185"/>
      <c r="BK197" s="186"/>
      <c r="BM197" s="99" t="str">
        <f t="shared" si="50"/>
        <v/>
      </c>
      <c r="BN197" s="99" t="str">
        <f t="shared" si="51"/>
        <v/>
      </c>
      <c r="BO197" s="99" t="str">
        <f t="shared" si="52"/>
        <v/>
      </c>
      <c r="BP197" s="99" t="str">
        <f t="shared" si="53"/>
        <v/>
      </c>
      <c r="BQ197" s="99" t="str">
        <f t="shared" si="54"/>
        <v/>
      </c>
      <c r="BR197" s="99" t="str">
        <f t="shared" si="55"/>
        <v/>
      </c>
      <c r="BS197" s="99" t="str">
        <f t="shared" si="56"/>
        <v/>
      </c>
      <c r="BT197" s="99" t="str">
        <f t="shared" si="57"/>
        <v/>
      </c>
      <c r="BU197" s="99" t="str">
        <f t="shared" si="58"/>
        <v/>
      </c>
      <c r="BV197" s="99" t="str">
        <f t="shared" si="59"/>
        <v/>
      </c>
      <c r="BX197" s="97" t="s">
        <v>20</v>
      </c>
    </row>
    <row r="198" spans="2:76" x14ac:dyDescent="0.2">
      <c r="B198" s="178"/>
      <c r="C198" s="179"/>
      <c r="D198" s="178"/>
      <c r="E198" s="187"/>
      <c r="F198" s="178"/>
      <c r="G198" s="181"/>
      <c r="H198" s="178"/>
      <c r="I198" s="187"/>
      <c r="J198" s="178"/>
      <c r="K198" s="187"/>
      <c r="L198" s="178"/>
      <c r="M198" s="187"/>
      <c r="N198" s="178"/>
      <c r="O198" s="187"/>
      <c r="P198" s="178"/>
      <c r="Q198" s="187"/>
      <c r="R198" s="178"/>
      <c r="S198" s="187"/>
      <c r="T198" s="178"/>
      <c r="U198" s="187"/>
      <c r="V198" s="188"/>
      <c r="BX198" s="97" t="s">
        <v>20</v>
      </c>
    </row>
    <row r="199" spans="2:76" x14ac:dyDescent="0.2">
      <c r="B199" s="178"/>
      <c r="C199" s="179"/>
      <c r="D199" s="178"/>
      <c r="E199" s="187"/>
      <c r="F199" s="178"/>
      <c r="G199" s="181"/>
      <c r="H199" s="178"/>
      <c r="I199" s="187"/>
      <c r="J199" s="178"/>
      <c r="K199" s="187"/>
      <c r="L199" s="178"/>
      <c r="M199" s="187"/>
      <c r="N199" s="178"/>
      <c r="O199" s="187"/>
      <c r="P199" s="178"/>
      <c r="Q199" s="187"/>
      <c r="R199" s="178"/>
      <c r="S199" s="187"/>
      <c r="T199" s="178"/>
      <c r="U199" s="187"/>
      <c r="V199" s="188"/>
      <c r="BX199" s="97" t="s">
        <v>20</v>
      </c>
    </row>
    <row r="200" spans="2:76" x14ac:dyDescent="0.2">
      <c r="B200" s="189"/>
      <c r="C200" s="190"/>
      <c r="D200" s="189"/>
      <c r="E200" s="188"/>
      <c r="F200" s="189"/>
      <c r="G200" s="151"/>
      <c r="H200" s="189"/>
      <c r="I200" s="188"/>
      <c r="J200" s="189"/>
      <c r="K200" s="188"/>
      <c r="L200" s="189"/>
      <c r="M200" s="188"/>
      <c r="N200" s="189"/>
      <c r="O200" s="188"/>
      <c r="P200" s="189"/>
      <c r="Q200" s="188"/>
      <c r="R200" s="189"/>
      <c r="S200" s="188"/>
      <c r="T200" s="189"/>
      <c r="U200" s="188"/>
      <c r="V200" s="188"/>
      <c r="BW200" s="94">
        <v>2</v>
      </c>
      <c r="BX200" s="97" t="s">
        <v>20</v>
      </c>
    </row>
    <row r="201" spans="2:76" x14ac:dyDescent="0.2">
      <c r="B201" s="191"/>
      <c r="C201" s="191"/>
      <c r="D201" s="191"/>
      <c r="E201" s="192"/>
      <c r="F201" s="192"/>
      <c r="G201" s="192"/>
      <c r="H201" s="191"/>
      <c r="I201" s="192"/>
      <c r="J201" s="191"/>
      <c r="K201" s="192"/>
      <c r="L201" s="191"/>
      <c r="M201" s="192"/>
      <c r="N201" s="191"/>
      <c r="O201" s="192"/>
      <c r="P201" s="191"/>
      <c r="Q201" s="192"/>
      <c r="R201" s="191"/>
      <c r="S201" s="192"/>
      <c r="T201" s="191"/>
      <c r="U201" s="192"/>
      <c r="V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X201" s="97" t="s">
        <v>20</v>
      </c>
    </row>
    <row r="202" spans="2:76" x14ac:dyDescent="0.2">
      <c r="BX202" s="97" t="s">
        <v>20</v>
      </c>
    </row>
    <row r="203" spans="2:76" x14ac:dyDescent="0.2">
      <c r="BX203" s="97" t="s">
        <v>20</v>
      </c>
    </row>
    <row r="204" spans="2:76" x14ac:dyDescent="0.2">
      <c r="BX204" s="97" t="s">
        <v>20</v>
      </c>
    </row>
    <row r="205" spans="2:76" x14ac:dyDescent="0.2">
      <c r="B205" s="145"/>
      <c r="C205" s="145"/>
      <c r="D205" s="145"/>
      <c r="H205" s="145"/>
      <c r="J205" s="145"/>
      <c r="L205" s="145"/>
      <c r="N205" s="145"/>
      <c r="P205" s="145"/>
      <c r="R205" s="145"/>
      <c r="T205" s="145"/>
      <c r="BX205" s="97" t="s">
        <v>20</v>
      </c>
    </row>
    <row r="206" spans="2:76" x14ac:dyDescent="0.2">
      <c r="B206" s="145"/>
      <c r="C206" s="145"/>
      <c r="D206" s="145"/>
      <c r="H206" s="145"/>
      <c r="J206" s="145"/>
      <c r="L206" s="145"/>
      <c r="N206" s="145"/>
      <c r="P206" s="145"/>
      <c r="R206" s="145"/>
      <c r="T206" s="145"/>
      <c r="BX206" s="97" t="s">
        <v>20</v>
      </c>
    </row>
    <row r="207" spans="2:76" x14ac:dyDescent="0.2">
      <c r="BX207" s="97" t="s">
        <v>20</v>
      </c>
    </row>
    <row r="208" spans="2:76" x14ac:dyDescent="0.2">
      <c r="BX208" s="97" t="s">
        <v>20</v>
      </c>
    </row>
    <row r="209" spans="76:76" x14ac:dyDescent="0.2">
      <c r="BX209" s="97" t="s">
        <v>20</v>
      </c>
    </row>
    <row r="210" spans="76:76" x14ac:dyDescent="0.2">
      <c r="BX210" s="97" t="s">
        <v>20</v>
      </c>
    </row>
    <row r="211" spans="76:76" x14ac:dyDescent="0.2">
      <c r="BX211" s="97" t="s">
        <v>20</v>
      </c>
    </row>
    <row r="212" spans="76:76" x14ac:dyDescent="0.2">
      <c r="BX212" s="97" t="s">
        <v>20</v>
      </c>
    </row>
    <row r="213" spans="76:76" x14ac:dyDescent="0.2">
      <c r="BX213" s="97" t="s">
        <v>20</v>
      </c>
    </row>
    <row r="214" spans="76:76" x14ac:dyDescent="0.2">
      <c r="BX214" s="97" t="s">
        <v>20</v>
      </c>
    </row>
    <row r="215" spans="76:76" x14ac:dyDescent="0.2">
      <c r="BX215" s="97" t="s">
        <v>20</v>
      </c>
    </row>
    <row r="216" spans="76:76" x14ac:dyDescent="0.2">
      <c r="BX216" s="97" t="s">
        <v>20</v>
      </c>
    </row>
    <row r="217" spans="76:76" x14ac:dyDescent="0.2">
      <c r="BX217" s="97" t="s">
        <v>20</v>
      </c>
    </row>
    <row r="218" spans="76:76" x14ac:dyDescent="0.2">
      <c r="BX218" s="97" t="s">
        <v>20</v>
      </c>
    </row>
    <row r="219" spans="76:76" x14ac:dyDescent="0.2">
      <c r="BX219" s="99" t="s">
        <v>20</v>
      </c>
    </row>
    <row r="220" spans="76:76" x14ac:dyDescent="0.2">
      <c r="BX220" s="99" t="s">
        <v>20</v>
      </c>
    </row>
    <row r="221" spans="76:76" x14ac:dyDescent="0.2">
      <c r="BX221" s="99" t="s">
        <v>20</v>
      </c>
    </row>
    <row r="222" spans="76:76" x14ac:dyDescent="0.2">
      <c r="BX222" s="99" t="s">
        <v>20</v>
      </c>
    </row>
    <row r="223" spans="76:76" x14ac:dyDescent="0.2">
      <c r="BX223" s="99" t="s">
        <v>20</v>
      </c>
    </row>
    <row r="224" spans="76:76" x14ac:dyDescent="0.2">
      <c r="BX224" s="99" t="s">
        <v>20</v>
      </c>
    </row>
    <row r="225" spans="76:76" x14ac:dyDescent="0.2">
      <c r="BX225" s="99" t="s">
        <v>20</v>
      </c>
    </row>
    <row r="226" spans="76:76" x14ac:dyDescent="0.2">
      <c r="BX226" s="99" t="s">
        <v>20</v>
      </c>
    </row>
    <row r="227" spans="76:76" x14ac:dyDescent="0.2">
      <c r="BX227" s="99" t="s">
        <v>20</v>
      </c>
    </row>
    <row r="228" spans="76:76" x14ac:dyDescent="0.2">
      <c r="BX228" s="99" t="s">
        <v>20</v>
      </c>
    </row>
    <row r="229" spans="76:76" x14ac:dyDescent="0.2">
      <c r="BX229" s="99" t="s">
        <v>20</v>
      </c>
    </row>
    <row r="230" spans="76:76" x14ac:dyDescent="0.2">
      <c r="BX230" s="99" t="s">
        <v>20</v>
      </c>
    </row>
    <row r="231" spans="76:76" x14ac:dyDescent="0.2">
      <c r="BX231" s="99" t="s">
        <v>20</v>
      </c>
    </row>
    <row r="232" spans="76:76" x14ac:dyDescent="0.2">
      <c r="BX232" s="99" t="s">
        <v>20</v>
      </c>
    </row>
    <row r="233" spans="76:76" x14ac:dyDescent="0.2">
      <c r="BX233" s="99" t="s">
        <v>20</v>
      </c>
    </row>
    <row r="234" spans="76:76" x14ac:dyDescent="0.2">
      <c r="BX234" s="99" t="s">
        <v>20</v>
      </c>
    </row>
    <row r="235" spans="76:76" x14ac:dyDescent="0.2">
      <c r="BX235" s="99" t="s">
        <v>20</v>
      </c>
    </row>
    <row r="236" spans="76:76" x14ac:dyDescent="0.2">
      <c r="BX236" s="99" t="s">
        <v>20</v>
      </c>
    </row>
    <row r="237" spans="76:76" x14ac:dyDescent="0.2">
      <c r="BX237" s="99" t="s">
        <v>20</v>
      </c>
    </row>
    <row r="238" spans="76:76" x14ac:dyDescent="0.2">
      <c r="BX238" s="99" t="s">
        <v>20</v>
      </c>
    </row>
    <row r="239" spans="76:76" x14ac:dyDescent="0.2">
      <c r="BX239" s="99" t="s">
        <v>20</v>
      </c>
    </row>
    <row r="240" spans="76:76" x14ac:dyDescent="0.2">
      <c r="BX240" s="99" t="s">
        <v>20</v>
      </c>
    </row>
    <row r="241" spans="76:76" x14ac:dyDescent="0.2">
      <c r="BX241" s="99" t="s">
        <v>20</v>
      </c>
    </row>
    <row r="242" spans="76:76" x14ac:dyDescent="0.2">
      <c r="BX242" s="99" t="s">
        <v>20</v>
      </c>
    </row>
    <row r="243" spans="76:76" x14ac:dyDescent="0.2">
      <c r="BX243" s="99" t="s">
        <v>20</v>
      </c>
    </row>
    <row r="244" spans="76:76" x14ac:dyDescent="0.2">
      <c r="BX244" s="99" t="s">
        <v>20</v>
      </c>
    </row>
    <row r="245" spans="76:76" x14ac:dyDescent="0.2">
      <c r="BX245" s="99" t="s">
        <v>20</v>
      </c>
    </row>
    <row r="246" spans="76:76" x14ac:dyDescent="0.2">
      <c r="BX246" s="99" t="s">
        <v>20</v>
      </c>
    </row>
    <row r="247" spans="76:76" x14ac:dyDescent="0.2">
      <c r="BX247" s="99" t="s">
        <v>20</v>
      </c>
    </row>
    <row r="248" spans="76:76" x14ac:dyDescent="0.2">
      <c r="BX248" s="99" t="s">
        <v>20</v>
      </c>
    </row>
    <row r="249" spans="76:76" x14ac:dyDescent="0.2">
      <c r="BX249" s="99" t="s">
        <v>20</v>
      </c>
    </row>
    <row r="250" spans="76:76" x14ac:dyDescent="0.2">
      <c r="BX250" s="99" t="s">
        <v>20</v>
      </c>
    </row>
    <row r="251" spans="76:76" x14ac:dyDescent="0.2">
      <c r="BX251" s="99" t="s">
        <v>20</v>
      </c>
    </row>
    <row r="252" spans="76:76" x14ac:dyDescent="0.2">
      <c r="BX252" s="99" t="s">
        <v>20</v>
      </c>
    </row>
    <row r="253" spans="76:76" x14ac:dyDescent="0.2">
      <c r="BX253" s="99" t="s">
        <v>20</v>
      </c>
    </row>
    <row r="254" spans="76:76" x14ac:dyDescent="0.2">
      <c r="BX254" s="99" t="s">
        <v>20</v>
      </c>
    </row>
    <row r="255" spans="76:76" x14ac:dyDescent="0.2">
      <c r="BX255" s="99" t="s">
        <v>20</v>
      </c>
    </row>
    <row r="256" spans="76:76" x14ac:dyDescent="0.2">
      <c r="BX256" s="99" t="s">
        <v>20</v>
      </c>
    </row>
    <row r="257" spans="76:76" x14ac:dyDescent="0.2">
      <c r="BX257" s="99" t="s">
        <v>20</v>
      </c>
    </row>
    <row r="258" spans="76:76" x14ac:dyDescent="0.2">
      <c r="BX258" s="99" t="s">
        <v>20</v>
      </c>
    </row>
    <row r="259" spans="76:76" x14ac:dyDescent="0.2">
      <c r="BX259" s="99" t="s">
        <v>20</v>
      </c>
    </row>
    <row r="260" spans="76:76" x14ac:dyDescent="0.2">
      <c r="BX260" s="99" t="s">
        <v>20</v>
      </c>
    </row>
    <row r="261" spans="76:76" x14ac:dyDescent="0.2">
      <c r="BX261" s="99" t="s">
        <v>20</v>
      </c>
    </row>
    <row r="262" spans="76:76" x14ac:dyDescent="0.2">
      <c r="BX262" s="99" t="s">
        <v>20</v>
      </c>
    </row>
    <row r="263" spans="76:76" x14ac:dyDescent="0.2">
      <c r="BX263" s="99" t="s">
        <v>20</v>
      </c>
    </row>
    <row r="264" spans="76:76" x14ac:dyDescent="0.2">
      <c r="BX264" s="99" t="s">
        <v>20</v>
      </c>
    </row>
    <row r="265" spans="76:76" x14ac:dyDescent="0.2">
      <c r="BX265" s="99" t="s">
        <v>20</v>
      </c>
    </row>
    <row r="266" spans="76:76" x14ac:dyDescent="0.2">
      <c r="BX266" s="99" t="s">
        <v>20</v>
      </c>
    </row>
    <row r="267" spans="76:76" x14ac:dyDescent="0.2">
      <c r="BX267" s="99" t="s">
        <v>20</v>
      </c>
    </row>
    <row r="268" spans="76:76" x14ac:dyDescent="0.2">
      <c r="BX268" s="99" t="s">
        <v>20</v>
      </c>
    </row>
    <row r="269" spans="76:76" x14ac:dyDescent="0.2">
      <c r="BX269" s="99" t="s">
        <v>20</v>
      </c>
    </row>
    <row r="270" spans="76:76" x14ac:dyDescent="0.2">
      <c r="BX270" s="99" t="s">
        <v>20</v>
      </c>
    </row>
    <row r="271" spans="76:76" x14ac:dyDescent="0.2">
      <c r="BX271" s="99" t="s">
        <v>20</v>
      </c>
    </row>
    <row r="272" spans="76:76" x14ac:dyDescent="0.2">
      <c r="BX272" s="99" t="s">
        <v>20</v>
      </c>
    </row>
    <row r="273" spans="76:76" x14ac:dyDescent="0.2">
      <c r="BX273" s="99" t="s">
        <v>20</v>
      </c>
    </row>
    <row r="274" spans="76:76" x14ac:dyDescent="0.2">
      <c r="BX274" s="99" t="s">
        <v>20</v>
      </c>
    </row>
    <row r="275" spans="76:76" x14ac:dyDescent="0.2">
      <c r="BX275" s="99" t="s">
        <v>20</v>
      </c>
    </row>
    <row r="276" spans="76:76" x14ac:dyDescent="0.2">
      <c r="BX276" s="99" t="s">
        <v>20</v>
      </c>
    </row>
    <row r="277" spans="76:76" x14ac:dyDescent="0.2">
      <c r="BX277" s="99" t="s">
        <v>20</v>
      </c>
    </row>
    <row r="278" spans="76:76" x14ac:dyDescent="0.2">
      <c r="BX278" s="99" t="s">
        <v>20</v>
      </c>
    </row>
    <row r="279" spans="76:76" x14ac:dyDescent="0.2">
      <c r="BX279" s="99" t="s">
        <v>20</v>
      </c>
    </row>
    <row r="280" spans="76:76" x14ac:dyDescent="0.2">
      <c r="BX280" s="99" t="s">
        <v>20</v>
      </c>
    </row>
    <row r="281" spans="76:76" x14ac:dyDescent="0.2">
      <c r="BX281" s="99" t="s">
        <v>20</v>
      </c>
    </row>
    <row r="282" spans="76:76" x14ac:dyDescent="0.2">
      <c r="BX282" s="99" t="s">
        <v>20</v>
      </c>
    </row>
    <row r="283" spans="76:76" x14ac:dyDescent="0.2">
      <c r="BX283" s="99" t="s">
        <v>20</v>
      </c>
    </row>
    <row r="284" spans="76:76" x14ac:dyDescent="0.2">
      <c r="BX284" s="99" t="s">
        <v>20</v>
      </c>
    </row>
    <row r="285" spans="76:76" x14ac:dyDescent="0.2">
      <c r="BX285" s="99" t="s">
        <v>20</v>
      </c>
    </row>
    <row r="286" spans="76:76" x14ac:dyDescent="0.2">
      <c r="BX286" s="99" t="s">
        <v>20</v>
      </c>
    </row>
    <row r="287" spans="76:76" x14ac:dyDescent="0.2">
      <c r="BX287" s="99" t="s">
        <v>20</v>
      </c>
    </row>
    <row r="288" spans="76:76" x14ac:dyDescent="0.2">
      <c r="BX288" s="99" t="s">
        <v>20</v>
      </c>
    </row>
    <row r="289" spans="76:76" x14ac:dyDescent="0.2">
      <c r="BX289" s="99" t="s">
        <v>20</v>
      </c>
    </row>
    <row r="290" spans="76:76" x14ac:dyDescent="0.2">
      <c r="BX290" s="99" t="s">
        <v>20</v>
      </c>
    </row>
    <row r="291" spans="76:76" x14ac:dyDescent="0.2">
      <c r="BX291" s="99" t="s">
        <v>20</v>
      </c>
    </row>
    <row r="292" spans="76:76" x14ac:dyDescent="0.2">
      <c r="BX292" s="99" t="s">
        <v>20</v>
      </c>
    </row>
    <row r="293" spans="76:76" x14ac:dyDescent="0.2">
      <c r="BX293" s="99" t="s">
        <v>20</v>
      </c>
    </row>
    <row r="294" spans="76:76" x14ac:dyDescent="0.2">
      <c r="BX294" s="99" t="s">
        <v>20</v>
      </c>
    </row>
    <row r="295" spans="76:76" x14ac:dyDescent="0.2">
      <c r="BX295" s="99" t="s">
        <v>20</v>
      </c>
    </row>
    <row r="296" spans="76:76" x14ac:dyDescent="0.2">
      <c r="BX296" s="99" t="s">
        <v>20</v>
      </c>
    </row>
    <row r="297" spans="76:76" x14ac:dyDescent="0.2">
      <c r="BX297" s="99" t="s">
        <v>20</v>
      </c>
    </row>
    <row r="298" spans="76:76" x14ac:dyDescent="0.2">
      <c r="BX298" s="99" t="s">
        <v>20</v>
      </c>
    </row>
    <row r="299" spans="76:76" x14ac:dyDescent="0.2">
      <c r="BX299" s="99" t="s">
        <v>20</v>
      </c>
    </row>
    <row r="300" spans="76:76" x14ac:dyDescent="0.2">
      <c r="BX300" s="99" t="s">
        <v>20</v>
      </c>
    </row>
    <row r="301" spans="76:76" x14ac:dyDescent="0.2">
      <c r="BX301" s="99" t="s">
        <v>20</v>
      </c>
    </row>
    <row r="302" spans="76:76" x14ac:dyDescent="0.2">
      <c r="BX302" s="99" t="s">
        <v>20</v>
      </c>
    </row>
    <row r="303" spans="76:76" x14ac:dyDescent="0.2">
      <c r="BX303" s="99" t="s">
        <v>20</v>
      </c>
    </row>
    <row r="304" spans="76:76" x14ac:dyDescent="0.2">
      <c r="BX304" s="99" t="s">
        <v>20</v>
      </c>
    </row>
    <row r="305" spans="76:76" x14ac:dyDescent="0.2">
      <c r="BX305" s="99" t="s">
        <v>20</v>
      </c>
    </row>
    <row r="306" spans="76:76" x14ac:dyDescent="0.2">
      <c r="BX306" s="99" t="s">
        <v>20</v>
      </c>
    </row>
    <row r="307" spans="76:76" x14ac:dyDescent="0.2">
      <c r="BX307" s="99" t="s">
        <v>20</v>
      </c>
    </row>
    <row r="308" spans="76:76" x14ac:dyDescent="0.2">
      <c r="BX308" s="99" t="s">
        <v>20</v>
      </c>
    </row>
    <row r="309" spans="76:76" x14ac:dyDescent="0.2">
      <c r="BX309" s="99" t="s">
        <v>20</v>
      </c>
    </row>
    <row r="310" spans="76:76" x14ac:dyDescent="0.2">
      <c r="BX310" s="99" t="s">
        <v>20</v>
      </c>
    </row>
    <row r="311" spans="76:76" x14ac:dyDescent="0.2">
      <c r="BX311" s="99" t="s">
        <v>20</v>
      </c>
    </row>
    <row r="312" spans="76:76" x14ac:dyDescent="0.2">
      <c r="BX312" s="99" t="s">
        <v>20</v>
      </c>
    </row>
    <row r="313" spans="76:76" x14ac:dyDescent="0.2">
      <c r="BX313" s="99" t="s">
        <v>20</v>
      </c>
    </row>
    <row r="314" spans="76:76" x14ac:dyDescent="0.2">
      <c r="BX314" s="99" t="s">
        <v>20</v>
      </c>
    </row>
    <row r="315" spans="76:76" x14ac:dyDescent="0.2">
      <c r="BX315" s="99" t="s">
        <v>20</v>
      </c>
    </row>
    <row r="316" spans="76:76" x14ac:dyDescent="0.2">
      <c r="BX316" s="99" t="s">
        <v>20</v>
      </c>
    </row>
    <row r="317" spans="76:76" x14ac:dyDescent="0.2">
      <c r="BX317" s="99" t="s">
        <v>20</v>
      </c>
    </row>
    <row r="318" spans="76:76" x14ac:dyDescent="0.2">
      <c r="BX318" s="99" t="s">
        <v>20</v>
      </c>
    </row>
    <row r="319" spans="76:76" x14ac:dyDescent="0.2">
      <c r="BX319" s="99" t="s">
        <v>20</v>
      </c>
    </row>
    <row r="320" spans="76:76" x14ac:dyDescent="0.2">
      <c r="BX320" s="99" t="s">
        <v>20</v>
      </c>
    </row>
    <row r="321" spans="76:76" x14ac:dyDescent="0.2">
      <c r="BX321" s="99" t="s">
        <v>20</v>
      </c>
    </row>
    <row r="322" spans="76:76" x14ac:dyDescent="0.2">
      <c r="BX322" s="99" t="s">
        <v>20</v>
      </c>
    </row>
    <row r="323" spans="76:76" x14ac:dyDescent="0.2">
      <c r="BX323" s="99" t="s">
        <v>20</v>
      </c>
    </row>
    <row r="324" spans="76:76" x14ac:dyDescent="0.2">
      <c r="BX324" s="99" t="s">
        <v>20</v>
      </c>
    </row>
    <row r="325" spans="76:76" x14ac:dyDescent="0.2">
      <c r="BX325" s="99" t="s">
        <v>20</v>
      </c>
    </row>
    <row r="326" spans="76:76" x14ac:dyDescent="0.2">
      <c r="BX326" s="99" t="s">
        <v>20</v>
      </c>
    </row>
    <row r="327" spans="76:76" x14ac:dyDescent="0.2">
      <c r="BX327" s="99" t="s">
        <v>20</v>
      </c>
    </row>
    <row r="328" spans="76:76" x14ac:dyDescent="0.2">
      <c r="BX328" s="99" t="s">
        <v>20</v>
      </c>
    </row>
    <row r="329" spans="76:76" x14ac:dyDescent="0.2">
      <c r="BX329" s="99" t="s">
        <v>20</v>
      </c>
    </row>
    <row r="330" spans="76:76" x14ac:dyDescent="0.2">
      <c r="BX330" s="99" t="s">
        <v>20</v>
      </c>
    </row>
    <row r="331" spans="76:76" x14ac:dyDescent="0.2">
      <c r="BX331" s="99" t="s">
        <v>20</v>
      </c>
    </row>
    <row r="332" spans="76:76" x14ac:dyDescent="0.2">
      <c r="BX332" s="99" t="s">
        <v>20</v>
      </c>
    </row>
    <row r="333" spans="76:76" x14ac:dyDescent="0.2">
      <c r="BX333" s="99" t="s">
        <v>20</v>
      </c>
    </row>
    <row r="334" spans="76:76" x14ac:dyDescent="0.2">
      <c r="BX334" s="99" t="s">
        <v>20</v>
      </c>
    </row>
    <row r="335" spans="76:76" x14ac:dyDescent="0.2">
      <c r="BX335" s="99" t="s">
        <v>20</v>
      </c>
    </row>
    <row r="336" spans="76:76" x14ac:dyDescent="0.2">
      <c r="BX336" s="99" t="s">
        <v>20</v>
      </c>
    </row>
    <row r="337" spans="76:76" x14ac:dyDescent="0.2">
      <c r="BX337" s="99" t="s">
        <v>20</v>
      </c>
    </row>
    <row r="338" spans="76:76" x14ac:dyDescent="0.2">
      <c r="BX338" s="99" t="s">
        <v>20</v>
      </c>
    </row>
    <row r="339" spans="76:76" x14ac:dyDescent="0.2">
      <c r="BX339" s="99" t="s">
        <v>20</v>
      </c>
    </row>
    <row r="340" spans="76:76" x14ac:dyDescent="0.2">
      <c r="BX340" s="99" t="s">
        <v>20</v>
      </c>
    </row>
    <row r="341" spans="76:76" x14ac:dyDescent="0.2">
      <c r="BX341" s="99" t="s">
        <v>20</v>
      </c>
    </row>
    <row r="342" spans="76:76" x14ac:dyDescent="0.2">
      <c r="BX342" s="99" t="s">
        <v>20</v>
      </c>
    </row>
    <row r="343" spans="76:76" x14ac:dyDescent="0.2">
      <c r="BX343" s="99" t="s">
        <v>20</v>
      </c>
    </row>
    <row r="344" spans="76:76" x14ac:dyDescent="0.2">
      <c r="BX344" s="99" t="s">
        <v>20</v>
      </c>
    </row>
    <row r="345" spans="76:76" x14ac:dyDescent="0.2">
      <c r="BX345" s="99" t="s">
        <v>20</v>
      </c>
    </row>
    <row r="346" spans="76:76" x14ac:dyDescent="0.2">
      <c r="BX346" s="99" t="s">
        <v>20</v>
      </c>
    </row>
    <row r="347" spans="76:76" x14ac:dyDescent="0.2">
      <c r="BX347" s="99" t="s">
        <v>20</v>
      </c>
    </row>
    <row r="348" spans="76:76" x14ac:dyDescent="0.2">
      <c r="BX348" s="99" t="s">
        <v>20</v>
      </c>
    </row>
    <row r="349" spans="76:76" x14ac:dyDescent="0.2">
      <c r="BX349" s="99" t="s">
        <v>20</v>
      </c>
    </row>
    <row r="350" spans="76:76" x14ac:dyDescent="0.2">
      <c r="BX350" s="99" t="s">
        <v>20</v>
      </c>
    </row>
    <row r="351" spans="76:76" x14ac:dyDescent="0.2">
      <c r="BX351" s="99" t="s">
        <v>20</v>
      </c>
    </row>
    <row r="352" spans="76:76" x14ac:dyDescent="0.2">
      <c r="BX352" s="99" t="s">
        <v>20</v>
      </c>
    </row>
    <row r="353" spans="76:76" x14ac:dyDescent="0.2">
      <c r="BX353" s="99" t="s">
        <v>20</v>
      </c>
    </row>
    <row r="354" spans="76:76" x14ac:dyDescent="0.2">
      <c r="BX354" s="99" t="s">
        <v>20</v>
      </c>
    </row>
    <row r="355" spans="76:76" x14ac:dyDescent="0.2">
      <c r="BX355" s="99" t="s">
        <v>20</v>
      </c>
    </row>
    <row r="356" spans="76:76" x14ac:dyDescent="0.2">
      <c r="BX356" s="99" t="s">
        <v>20</v>
      </c>
    </row>
    <row r="357" spans="76:76" x14ac:dyDescent="0.2">
      <c r="BX357" s="99" t="s">
        <v>20</v>
      </c>
    </row>
    <row r="358" spans="76:76" x14ac:dyDescent="0.2">
      <c r="BX358" s="99" t="s">
        <v>20</v>
      </c>
    </row>
    <row r="359" spans="76:76" x14ac:dyDescent="0.2">
      <c r="BX359" s="99" t="s">
        <v>20</v>
      </c>
    </row>
    <row r="360" spans="76:76" x14ac:dyDescent="0.2">
      <c r="BX360" s="99" t="s">
        <v>20</v>
      </c>
    </row>
    <row r="361" spans="76:76" x14ac:dyDescent="0.2">
      <c r="BX361" s="99" t="s">
        <v>20</v>
      </c>
    </row>
    <row r="362" spans="76:76" x14ac:dyDescent="0.2">
      <c r="BX362" s="99" t="s">
        <v>20</v>
      </c>
    </row>
    <row r="363" spans="76:76" x14ac:dyDescent="0.2">
      <c r="BX363" s="99" t="s">
        <v>20</v>
      </c>
    </row>
    <row r="364" spans="76:76" x14ac:dyDescent="0.2">
      <c r="BX364" s="99" t="s">
        <v>20</v>
      </c>
    </row>
    <row r="365" spans="76:76" x14ac:dyDescent="0.2">
      <c r="BX365" s="99" t="s">
        <v>20</v>
      </c>
    </row>
    <row r="366" spans="76:76" x14ac:dyDescent="0.2">
      <c r="BX366" s="99" t="s">
        <v>20</v>
      </c>
    </row>
    <row r="367" spans="76:76" x14ac:dyDescent="0.2">
      <c r="BX367" s="99" t="s">
        <v>20</v>
      </c>
    </row>
    <row r="368" spans="76:76" x14ac:dyDescent="0.2">
      <c r="BX368" s="99" t="s">
        <v>20</v>
      </c>
    </row>
    <row r="369" spans="76:76" x14ac:dyDescent="0.2">
      <c r="BX369" s="99" t="s">
        <v>20</v>
      </c>
    </row>
    <row r="370" spans="76:76" x14ac:dyDescent="0.2">
      <c r="BX370" s="99" t="s">
        <v>20</v>
      </c>
    </row>
    <row r="371" spans="76:76" x14ac:dyDescent="0.2">
      <c r="BX371" s="99" t="s">
        <v>20</v>
      </c>
    </row>
    <row r="372" spans="76:76" x14ac:dyDescent="0.2">
      <c r="BX372" s="99" t="s">
        <v>20</v>
      </c>
    </row>
    <row r="373" spans="76:76" x14ac:dyDescent="0.2">
      <c r="BX373" s="99" t="s">
        <v>20</v>
      </c>
    </row>
    <row r="374" spans="76:76" x14ac:dyDescent="0.2">
      <c r="BX374" s="99" t="s">
        <v>20</v>
      </c>
    </row>
    <row r="375" spans="76:76" x14ac:dyDescent="0.2">
      <c r="BX375" s="99" t="s">
        <v>20</v>
      </c>
    </row>
    <row r="376" spans="76:76" x14ac:dyDescent="0.2">
      <c r="BX376" s="99" t="s">
        <v>20</v>
      </c>
    </row>
    <row r="377" spans="76:76" x14ac:dyDescent="0.2">
      <c r="BX377" s="99" t="s">
        <v>20</v>
      </c>
    </row>
    <row r="378" spans="76:76" x14ac:dyDescent="0.2">
      <c r="BX378" s="99" t="s">
        <v>20</v>
      </c>
    </row>
    <row r="379" spans="76:76" x14ac:dyDescent="0.2">
      <c r="BX379" s="99" t="s">
        <v>20</v>
      </c>
    </row>
    <row r="380" spans="76:76" x14ac:dyDescent="0.2">
      <c r="BX380" s="99" t="s">
        <v>20</v>
      </c>
    </row>
    <row r="381" spans="76:76" x14ac:dyDescent="0.2">
      <c r="BX381" s="99" t="s">
        <v>20</v>
      </c>
    </row>
    <row r="382" spans="76:76" x14ac:dyDescent="0.2">
      <c r="BX382" s="99" t="s">
        <v>20</v>
      </c>
    </row>
    <row r="383" spans="76:76" x14ac:dyDescent="0.2">
      <c r="BX383" s="99" t="s">
        <v>20</v>
      </c>
    </row>
    <row r="384" spans="76:76" x14ac:dyDescent="0.2">
      <c r="BX384" s="99" t="s">
        <v>20</v>
      </c>
    </row>
    <row r="385" spans="75:76" x14ac:dyDescent="0.2">
      <c r="BX385" s="99" t="s">
        <v>20</v>
      </c>
    </row>
    <row r="386" spans="75:76" x14ac:dyDescent="0.2">
      <c r="BX386" s="99" t="s">
        <v>20</v>
      </c>
    </row>
    <row r="387" spans="75:76" x14ac:dyDescent="0.2">
      <c r="BX387" s="99" t="s">
        <v>20</v>
      </c>
    </row>
    <row r="388" spans="75:76" x14ac:dyDescent="0.2">
      <c r="BX388" s="99" t="s">
        <v>20</v>
      </c>
    </row>
    <row r="389" spans="75:76" x14ac:dyDescent="0.2">
      <c r="BX389" s="99" t="s">
        <v>20</v>
      </c>
    </row>
    <row r="390" spans="75:76" ht="12.95" customHeight="1" x14ac:dyDescent="0.2">
      <c r="BW390" s="94">
        <v>3</v>
      </c>
      <c r="BX390" s="99" t="s">
        <v>20</v>
      </c>
    </row>
    <row r="391" spans="75:76" ht="12.95" customHeight="1" x14ac:dyDescent="0.2">
      <c r="BX391" s="99" t="s">
        <v>20</v>
      </c>
    </row>
    <row r="392" spans="75:76" ht="12.95" customHeight="1" x14ac:dyDescent="0.2">
      <c r="BX392" s="99" t="s">
        <v>20</v>
      </c>
    </row>
    <row r="393" spans="75:76" ht="12.95" customHeight="1" x14ac:dyDescent="0.2">
      <c r="BX393" s="99" t="s">
        <v>20</v>
      </c>
    </row>
    <row r="394" spans="75:76" x14ac:dyDescent="0.2">
      <c r="BX394" s="99" t="s">
        <v>20</v>
      </c>
    </row>
    <row r="395" spans="75:76" x14ac:dyDescent="0.2">
      <c r="BX395" s="99" t="s">
        <v>20</v>
      </c>
    </row>
    <row r="396" spans="75:76" x14ac:dyDescent="0.2">
      <c r="BX396" s="99" t="s">
        <v>20</v>
      </c>
    </row>
    <row r="397" spans="75:76" x14ac:dyDescent="0.2">
      <c r="BX397" s="99" t="s">
        <v>20</v>
      </c>
    </row>
    <row r="398" spans="75:76" x14ac:dyDescent="0.2">
      <c r="BX398" s="99" t="s">
        <v>20</v>
      </c>
    </row>
    <row r="399" spans="75:76" x14ac:dyDescent="0.2">
      <c r="BX399" s="99" t="s">
        <v>20</v>
      </c>
    </row>
    <row r="400" spans="75:76" x14ac:dyDescent="0.2">
      <c r="BX400" s="99" t="s">
        <v>20</v>
      </c>
    </row>
    <row r="401" spans="76:76" x14ac:dyDescent="0.2">
      <c r="BX401" s="99" t="s">
        <v>20</v>
      </c>
    </row>
    <row r="402" spans="76:76" x14ac:dyDescent="0.2">
      <c r="BX402" s="99" t="s">
        <v>20</v>
      </c>
    </row>
    <row r="403" spans="76:76" x14ac:dyDescent="0.2">
      <c r="BX403" s="99" t="s">
        <v>20</v>
      </c>
    </row>
    <row r="404" spans="76:76" x14ac:dyDescent="0.2">
      <c r="BX404" s="99" t="s">
        <v>20</v>
      </c>
    </row>
    <row r="405" spans="76:76" x14ac:dyDescent="0.2">
      <c r="BX405" s="99" t="s">
        <v>20</v>
      </c>
    </row>
    <row r="406" spans="76:76" x14ac:dyDescent="0.2">
      <c r="BX406" s="99" t="s">
        <v>20</v>
      </c>
    </row>
    <row r="407" spans="76:76" x14ac:dyDescent="0.2">
      <c r="BX407" s="99" t="s">
        <v>20</v>
      </c>
    </row>
    <row r="408" spans="76:76" x14ac:dyDescent="0.2">
      <c r="BX408" s="99" t="s">
        <v>20</v>
      </c>
    </row>
    <row r="409" spans="76:76" x14ac:dyDescent="0.2">
      <c r="BX409" s="99" t="s">
        <v>20</v>
      </c>
    </row>
    <row r="410" spans="76:76" x14ac:dyDescent="0.2">
      <c r="BX410" s="99" t="s">
        <v>20</v>
      </c>
    </row>
    <row r="411" spans="76:76" x14ac:dyDescent="0.2">
      <c r="BX411" s="99" t="s">
        <v>20</v>
      </c>
    </row>
    <row r="412" spans="76:76" x14ac:dyDescent="0.2">
      <c r="BX412" s="193" t="s">
        <v>20</v>
      </c>
    </row>
    <row r="413" spans="76:76" x14ac:dyDescent="0.2">
      <c r="BX413" s="193" t="s">
        <v>20</v>
      </c>
    </row>
    <row r="414" spans="76:76" x14ac:dyDescent="0.2">
      <c r="BX414" s="193" t="s">
        <v>20</v>
      </c>
    </row>
    <row r="415" spans="76:76" x14ac:dyDescent="0.2">
      <c r="BX415" s="193" t="s">
        <v>20</v>
      </c>
    </row>
    <row r="416" spans="76:76" x14ac:dyDescent="0.2">
      <c r="BX416" s="193" t="s">
        <v>20</v>
      </c>
    </row>
    <row r="417" spans="76:76" x14ac:dyDescent="0.2">
      <c r="BX417" s="193" t="s">
        <v>20</v>
      </c>
    </row>
    <row r="418" spans="76:76" x14ac:dyDescent="0.2">
      <c r="BX418" s="193" t="s">
        <v>20</v>
      </c>
    </row>
    <row r="419" spans="76:76" x14ac:dyDescent="0.2">
      <c r="BX419" s="193" t="s">
        <v>20</v>
      </c>
    </row>
    <row r="420" spans="76:76" x14ac:dyDescent="0.2">
      <c r="BX420" s="193" t="s">
        <v>20</v>
      </c>
    </row>
    <row r="421" spans="76:76" x14ac:dyDescent="0.2">
      <c r="BX421" s="193" t="s">
        <v>20</v>
      </c>
    </row>
    <row r="422" spans="76:76" x14ac:dyDescent="0.2">
      <c r="BX422" s="193" t="s">
        <v>20</v>
      </c>
    </row>
    <row r="423" spans="76:76" x14ac:dyDescent="0.2">
      <c r="BX423" s="193" t="s">
        <v>20</v>
      </c>
    </row>
    <row r="424" spans="76:76" x14ac:dyDescent="0.2">
      <c r="BX424" s="193" t="s">
        <v>20</v>
      </c>
    </row>
    <row r="425" spans="76:76" x14ac:dyDescent="0.2">
      <c r="BX425" s="193" t="s">
        <v>20</v>
      </c>
    </row>
    <row r="426" spans="76:76" x14ac:dyDescent="0.2">
      <c r="BX426" s="193" t="s">
        <v>20</v>
      </c>
    </row>
    <row r="427" spans="76:76" x14ac:dyDescent="0.2">
      <c r="BX427" s="193" t="s">
        <v>20</v>
      </c>
    </row>
    <row r="428" spans="76:76" x14ac:dyDescent="0.2">
      <c r="BX428" s="193" t="s">
        <v>20</v>
      </c>
    </row>
    <row r="429" spans="76:76" x14ac:dyDescent="0.2">
      <c r="BX429" s="193" t="s">
        <v>20</v>
      </c>
    </row>
    <row r="430" spans="76:76" x14ac:dyDescent="0.2">
      <c r="BX430" s="193" t="s">
        <v>20</v>
      </c>
    </row>
    <row r="431" spans="76:76" x14ac:dyDescent="0.2">
      <c r="BX431" s="193" t="s">
        <v>20</v>
      </c>
    </row>
    <row r="432" spans="76:76" x14ac:dyDescent="0.2">
      <c r="BX432" s="193" t="s">
        <v>20</v>
      </c>
    </row>
    <row r="433" spans="76:76" x14ac:dyDescent="0.2">
      <c r="BX433" s="193" t="s">
        <v>20</v>
      </c>
    </row>
    <row r="434" spans="76:76" x14ac:dyDescent="0.2">
      <c r="BX434" s="193" t="s">
        <v>20</v>
      </c>
    </row>
    <row r="435" spans="76:76" x14ac:dyDescent="0.2">
      <c r="BX435" s="193" t="s">
        <v>20</v>
      </c>
    </row>
    <row r="436" spans="76:76" x14ac:dyDescent="0.2">
      <c r="BX436" s="193" t="s">
        <v>20</v>
      </c>
    </row>
    <row r="437" spans="76:76" x14ac:dyDescent="0.2">
      <c r="BX437" s="193" t="s">
        <v>20</v>
      </c>
    </row>
    <row r="438" spans="76:76" x14ac:dyDescent="0.2">
      <c r="BX438" s="193" t="s">
        <v>20</v>
      </c>
    </row>
    <row r="439" spans="76:76" x14ac:dyDescent="0.2">
      <c r="BX439" s="193" t="s">
        <v>20</v>
      </c>
    </row>
    <row r="440" spans="76:76" x14ac:dyDescent="0.2">
      <c r="BX440" s="193" t="s">
        <v>20</v>
      </c>
    </row>
    <row r="441" spans="76:76" x14ac:dyDescent="0.2">
      <c r="BX441" s="193" t="s">
        <v>20</v>
      </c>
    </row>
    <row r="442" spans="76:76" x14ac:dyDescent="0.2">
      <c r="BX442" s="193" t="s">
        <v>20</v>
      </c>
    </row>
    <row r="443" spans="76:76" x14ac:dyDescent="0.2">
      <c r="BX443" s="193" t="s">
        <v>20</v>
      </c>
    </row>
    <row r="444" spans="76:76" x14ac:dyDescent="0.2">
      <c r="BX444" s="193" t="s">
        <v>20</v>
      </c>
    </row>
    <row r="445" spans="76:76" x14ac:dyDescent="0.2">
      <c r="BX445" s="193" t="s">
        <v>20</v>
      </c>
    </row>
    <row r="446" spans="76:76" x14ac:dyDescent="0.2">
      <c r="BX446" s="193" t="s">
        <v>20</v>
      </c>
    </row>
    <row r="447" spans="76:76" x14ac:dyDescent="0.2">
      <c r="BX447" s="193" t="s">
        <v>20</v>
      </c>
    </row>
    <row r="448" spans="76:76" x14ac:dyDescent="0.2">
      <c r="BX448" s="193" t="s">
        <v>20</v>
      </c>
    </row>
    <row r="449" spans="76:76" x14ac:dyDescent="0.2">
      <c r="BX449" s="193" t="s">
        <v>20</v>
      </c>
    </row>
    <row r="450" spans="76:76" x14ac:dyDescent="0.2">
      <c r="BX450" s="193" t="s">
        <v>20</v>
      </c>
    </row>
    <row r="451" spans="76:76" x14ac:dyDescent="0.2">
      <c r="BX451" s="193" t="s">
        <v>20</v>
      </c>
    </row>
    <row r="452" spans="76:76" x14ac:dyDescent="0.2">
      <c r="BX452" s="193" t="s">
        <v>20</v>
      </c>
    </row>
    <row r="453" spans="76:76" x14ac:dyDescent="0.2">
      <c r="BX453" s="193" t="s">
        <v>20</v>
      </c>
    </row>
    <row r="454" spans="76:76" x14ac:dyDescent="0.2">
      <c r="BX454" s="193" t="s">
        <v>20</v>
      </c>
    </row>
    <row r="455" spans="76:76" x14ac:dyDescent="0.2">
      <c r="BX455" s="193" t="s">
        <v>20</v>
      </c>
    </row>
    <row r="456" spans="76:76" x14ac:dyDescent="0.2">
      <c r="BX456" s="193" t="s">
        <v>20</v>
      </c>
    </row>
    <row r="457" spans="76:76" x14ac:dyDescent="0.2">
      <c r="BX457" s="193" t="s">
        <v>20</v>
      </c>
    </row>
    <row r="458" spans="76:76" x14ac:dyDescent="0.2">
      <c r="BX458" s="193" t="s">
        <v>20</v>
      </c>
    </row>
    <row r="459" spans="76:76" x14ac:dyDescent="0.2">
      <c r="BX459" s="193" t="s">
        <v>20</v>
      </c>
    </row>
    <row r="460" spans="76:76" x14ac:dyDescent="0.2">
      <c r="BX460" s="193" t="s">
        <v>20</v>
      </c>
    </row>
    <row r="461" spans="76:76" x14ac:dyDescent="0.2">
      <c r="BX461" s="193" t="s">
        <v>20</v>
      </c>
    </row>
    <row r="462" spans="76:76" x14ac:dyDescent="0.2">
      <c r="BX462" s="193" t="s">
        <v>20</v>
      </c>
    </row>
    <row r="463" spans="76:76" x14ac:dyDescent="0.2">
      <c r="BX463" s="193" t="s">
        <v>20</v>
      </c>
    </row>
    <row r="464" spans="76:76" x14ac:dyDescent="0.2">
      <c r="BX464" s="193" t="s">
        <v>20</v>
      </c>
    </row>
    <row r="465" spans="76:76" x14ac:dyDescent="0.2">
      <c r="BX465" s="193" t="s">
        <v>20</v>
      </c>
    </row>
    <row r="466" spans="76:76" x14ac:dyDescent="0.2">
      <c r="BX466" s="193" t="s">
        <v>20</v>
      </c>
    </row>
    <row r="467" spans="76:76" x14ac:dyDescent="0.2">
      <c r="BX467" s="193" t="s">
        <v>20</v>
      </c>
    </row>
    <row r="468" spans="76:76" x14ac:dyDescent="0.2">
      <c r="BX468" s="193" t="s">
        <v>20</v>
      </c>
    </row>
    <row r="469" spans="76:76" x14ac:dyDescent="0.2">
      <c r="BX469" s="193" t="s">
        <v>20</v>
      </c>
    </row>
    <row r="470" spans="76:76" x14ac:dyDescent="0.2">
      <c r="BX470" s="193" t="s">
        <v>20</v>
      </c>
    </row>
    <row r="471" spans="76:76" x14ac:dyDescent="0.2">
      <c r="BX471" s="193" t="s">
        <v>20</v>
      </c>
    </row>
    <row r="472" spans="76:76" x14ac:dyDescent="0.2">
      <c r="BX472" s="193" t="s">
        <v>20</v>
      </c>
    </row>
    <row r="473" spans="76:76" x14ac:dyDescent="0.2">
      <c r="BX473" s="193" t="s">
        <v>20</v>
      </c>
    </row>
    <row r="474" spans="76:76" x14ac:dyDescent="0.2">
      <c r="BX474" s="193" t="s">
        <v>20</v>
      </c>
    </row>
    <row r="475" spans="76:76" x14ac:dyDescent="0.2">
      <c r="BX475" s="193" t="s">
        <v>20</v>
      </c>
    </row>
    <row r="476" spans="76:76" x14ac:dyDescent="0.2">
      <c r="BX476" s="193" t="s">
        <v>20</v>
      </c>
    </row>
    <row r="477" spans="76:76" x14ac:dyDescent="0.2">
      <c r="BX477" s="193" t="s">
        <v>20</v>
      </c>
    </row>
    <row r="478" spans="76:76" x14ac:dyDescent="0.2">
      <c r="BX478" s="193" t="s">
        <v>20</v>
      </c>
    </row>
    <row r="479" spans="76:76" x14ac:dyDescent="0.2">
      <c r="BX479" s="193" t="s">
        <v>20</v>
      </c>
    </row>
    <row r="480" spans="76:76" x14ac:dyDescent="0.2">
      <c r="BX480" s="193" t="s">
        <v>20</v>
      </c>
    </row>
    <row r="481" spans="76:76" x14ac:dyDescent="0.2">
      <c r="BX481" s="193" t="s">
        <v>20</v>
      </c>
    </row>
    <row r="482" spans="76:76" x14ac:dyDescent="0.2">
      <c r="BX482" s="193" t="s">
        <v>20</v>
      </c>
    </row>
    <row r="483" spans="76:76" x14ac:dyDescent="0.2">
      <c r="BX483" s="193" t="s">
        <v>20</v>
      </c>
    </row>
    <row r="484" spans="76:76" x14ac:dyDescent="0.2">
      <c r="BX484" s="193" t="s">
        <v>20</v>
      </c>
    </row>
    <row r="485" spans="76:76" x14ac:dyDescent="0.2">
      <c r="BX485" s="193" t="s">
        <v>20</v>
      </c>
    </row>
    <row r="486" spans="76:76" x14ac:dyDescent="0.2">
      <c r="BX486" s="193" t="s">
        <v>20</v>
      </c>
    </row>
    <row r="487" spans="76:76" x14ac:dyDescent="0.2">
      <c r="BX487" s="193" t="s">
        <v>20</v>
      </c>
    </row>
    <row r="488" spans="76:76" x14ac:dyDescent="0.2">
      <c r="BX488" s="193" t="s">
        <v>20</v>
      </c>
    </row>
    <row r="489" spans="76:76" x14ac:dyDescent="0.2">
      <c r="BX489" s="193" t="s">
        <v>20</v>
      </c>
    </row>
    <row r="490" spans="76:76" x14ac:dyDescent="0.2">
      <c r="BX490" s="193" t="s">
        <v>20</v>
      </c>
    </row>
    <row r="491" spans="76:76" x14ac:dyDescent="0.2">
      <c r="BX491" s="193" t="s">
        <v>20</v>
      </c>
    </row>
    <row r="492" spans="76:76" x14ac:dyDescent="0.2">
      <c r="BX492" s="193" t="s">
        <v>20</v>
      </c>
    </row>
    <row r="493" spans="76:76" x14ac:dyDescent="0.2">
      <c r="BX493" s="193" t="s">
        <v>20</v>
      </c>
    </row>
    <row r="494" spans="76:76" x14ac:dyDescent="0.2">
      <c r="BX494" s="193" t="s">
        <v>20</v>
      </c>
    </row>
    <row r="495" spans="76:76" x14ac:dyDescent="0.2">
      <c r="BX495" s="193" t="s">
        <v>20</v>
      </c>
    </row>
    <row r="496" spans="76:76" x14ac:dyDescent="0.2">
      <c r="BX496" s="193" t="s">
        <v>20</v>
      </c>
    </row>
    <row r="497" spans="76:76" x14ac:dyDescent="0.2">
      <c r="BX497" s="193" t="s">
        <v>20</v>
      </c>
    </row>
    <row r="498" spans="76:76" x14ac:dyDescent="0.2">
      <c r="BX498" s="193" t="s">
        <v>20</v>
      </c>
    </row>
    <row r="499" spans="76:76" x14ac:dyDescent="0.2">
      <c r="BX499" s="193" t="s">
        <v>20</v>
      </c>
    </row>
    <row r="500" spans="76:76" x14ac:dyDescent="0.2">
      <c r="BX500" s="193" t="s">
        <v>20</v>
      </c>
    </row>
    <row r="501" spans="76:76" x14ac:dyDescent="0.2">
      <c r="BX501" s="193" t="s">
        <v>20</v>
      </c>
    </row>
    <row r="502" spans="76:76" x14ac:dyDescent="0.2">
      <c r="BX502" s="193" t="s">
        <v>20</v>
      </c>
    </row>
    <row r="503" spans="76:76" x14ac:dyDescent="0.2">
      <c r="BX503" s="193" t="s">
        <v>20</v>
      </c>
    </row>
    <row r="504" spans="76:76" x14ac:dyDescent="0.2">
      <c r="BX504" s="193" t="s">
        <v>20</v>
      </c>
    </row>
    <row r="505" spans="76:76" x14ac:dyDescent="0.2">
      <c r="BX505" s="193" t="s">
        <v>20</v>
      </c>
    </row>
    <row r="506" spans="76:76" x14ac:dyDescent="0.2">
      <c r="BX506" s="193" t="s">
        <v>20</v>
      </c>
    </row>
    <row r="507" spans="76:76" x14ac:dyDescent="0.2">
      <c r="BX507" s="193" t="s">
        <v>20</v>
      </c>
    </row>
    <row r="508" spans="76:76" x14ac:dyDescent="0.2">
      <c r="BX508" s="193" t="s">
        <v>20</v>
      </c>
    </row>
    <row r="509" spans="76:76" x14ac:dyDescent="0.2">
      <c r="BX509" s="193" t="s">
        <v>20</v>
      </c>
    </row>
    <row r="510" spans="76:76" x14ac:dyDescent="0.2">
      <c r="BX510" s="193" t="s">
        <v>20</v>
      </c>
    </row>
    <row r="511" spans="76:76" x14ac:dyDescent="0.2">
      <c r="BX511" s="193" t="s">
        <v>20</v>
      </c>
    </row>
    <row r="512" spans="76:76" x14ac:dyDescent="0.2">
      <c r="BX512" s="193" t="s">
        <v>20</v>
      </c>
    </row>
    <row r="513" spans="76:76" x14ac:dyDescent="0.2">
      <c r="BX513" s="193" t="s">
        <v>20</v>
      </c>
    </row>
    <row r="514" spans="76:76" x14ac:dyDescent="0.2">
      <c r="BX514" s="193" t="s">
        <v>20</v>
      </c>
    </row>
    <row r="515" spans="76:76" x14ac:dyDescent="0.2">
      <c r="BX515" s="193" t="s">
        <v>20</v>
      </c>
    </row>
    <row r="516" spans="76:76" x14ac:dyDescent="0.2">
      <c r="BX516" s="193" t="s">
        <v>20</v>
      </c>
    </row>
    <row r="517" spans="76:76" x14ac:dyDescent="0.2">
      <c r="BX517" s="193" t="s">
        <v>20</v>
      </c>
    </row>
    <row r="518" spans="76:76" x14ac:dyDescent="0.2">
      <c r="BX518" s="193" t="s">
        <v>20</v>
      </c>
    </row>
    <row r="519" spans="76:76" x14ac:dyDescent="0.2">
      <c r="BX519" s="193" t="s">
        <v>20</v>
      </c>
    </row>
    <row r="520" spans="76:76" x14ac:dyDescent="0.2">
      <c r="BX520" s="193" t="s">
        <v>20</v>
      </c>
    </row>
    <row r="521" spans="76:76" x14ac:dyDescent="0.2">
      <c r="BX521" s="193" t="s">
        <v>20</v>
      </c>
    </row>
    <row r="522" spans="76:76" x14ac:dyDescent="0.2">
      <c r="BX522" s="193" t="s">
        <v>20</v>
      </c>
    </row>
    <row r="523" spans="76:76" x14ac:dyDescent="0.2">
      <c r="BX523" s="193" t="s">
        <v>20</v>
      </c>
    </row>
    <row r="524" spans="76:76" x14ac:dyDescent="0.2">
      <c r="BX524" s="193" t="s">
        <v>20</v>
      </c>
    </row>
    <row r="525" spans="76:76" x14ac:dyDescent="0.2">
      <c r="BX525" s="193" t="s">
        <v>20</v>
      </c>
    </row>
    <row r="526" spans="76:76" x14ac:dyDescent="0.2">
      <c r="BX526" s="99" t="s">
        <v>20</v>
      </c>
    </row>
    <row r="527" spans="76:76" x14ac:dyDescent="0.2">
      <c r="BX527" s="99" t="s">
        <v>20</v>
      </c>
    </row>
    <row r="528" spans="76:76" x14ac:dyDescent="0.2">
      <c r="BX528" s="99" t="s">
        <v>20</v>
      </c>
    </row>
    <row r="529" spans="76:76" x14ac:dyDescent="0.2">
      <c r="BX529" s="99" t="s">
        <v>20</v>
      </c>
    </row>
    <row r="530" spans="76:76" x14ac:dyDescent="0.2">
      <c r="BX530" s="99" t="s">
        <v>20</v>
      </c>
    </row>
    <row r="531" spans="76:76" x14ac:dyDescent="0.2">
      <c r="BX531" s="99" t="s">
        <v>20</v>
      </c>
    </row>
    <row r="532" spans="76:76" x14ac:dyDescent="0.2">
      <c r="BX532" s="99" t="s">
        <v>20</v>
      </c>
    </row>
    <row r="533" spans="76:76" x14ac:dyDescent="0.2">
      <c r="BX533" s="99" t="s">
        <v>20</v>
      </c>
    </row>
    <row r="534" spans="76:76" x14ac:dyDescent="0.2">
      <c r="BX534" s="99" t="s">
        <v>20</v>
      </c>
    </row>
    <row r="535" spans="76:76" x14ac:dyDescent="0.2">
      <c r="BX535" s="99" t="s">
        <v>20</v>
      </c>
    </row>
    <row r="536" spans="76:76" x14ac:dyDescent="0.2">
      <c r="BX536" s="99" t="s">
        <v>20</v>
      </c>
    </row>
    <row r="537" spans="76:76" x14ac:dyDescent="0.2">
      <c r="BX537" s="99" t="s">
        <v>20</v>
      </c>
    </row>
    <row r="538" spans="76:76" x14ac:dyDescent="0.2">
      <c r="BX538" s="99" t="s">
        <v>20</v>
      </c>
    </row>
    <row r="539" spans="76:76" x14ac:dyDescent="0.2">
      <c r="BX539" s="99" t="s">
        <v>20</v>
      </c>
    </row>
    <row r="540" spans="76:76" x14ac:dyDescent="0.2">
      <c r="BX540" s="99" t="s">
        <v>20</v>
      </c>
    </row>
    <row r="541" spans="76:76" x14ac:dyDescent="0.2">
      <c r="BX541" s="99" t="s">
        <v>20</v>
      </c>
    </row>
    <row r="542" spans="76:76" x14ac:dyDescent="0.2">
      <c r="BX542" s="99" t="s">
        <v>20</v>
      </c>
    </row>
    <row r="543" spans="76:76" x14ac:dyDescent="0.2">
      <c r="BX543" s="99" t="s">
        <v>20</v>
      </c>
    </row>
    <row r="544" spans="76:76" x14ac:dyDescent="0.2">
      <c r="BX544" s="99" t="s">
        <v>20</v>
      </c>
    </row>
    <row r="545" spans="76:76" x14ac:dyDescent="0.2">
      <c r="BX545" s="99" t="s">
        <v>20</v>
      </c>
    </row>
    <row r="546" spans="76:76" x14ac:dyDescent="0.2">
      <c r="BX546" s="99" t="s">
        <v>20</v>
      </c>
    </row>
    <row r="547" spans="76:76" x14ac:dyDescent="0.2">
      <c r="BX547" s="99" t="s">
        <v>20</v>
      </c>
    </row>
    <row r="548" spans="76:76" x14ac:dyDescent="0.2">
      <c r="BX548" s="99" t="s">
        <v>20</v>
      </c>
    </row>
    <row r="549" spans="76:76" x14ac:dyDescent="0.2">
      <c r="BX549" s="99" t="s">
        <v>20</v>
      </c>
    </row>
    <row r="550" spans="76:76" x14ac:dyDescent="0.2">
      <c r="BX550" s="99" t="s">
        <v>20</v>
      </c>
    </row>
    <row r="551" spans="76:76" x14ac:dyDescent="0.2">
      <c r="BX551" s="99" t="s">
        <v>20</v>
      </c>
    </row>
    <row r="552" spans="76:76" x14ac:dyDescent="0.2">
      <c r="BX552" s="99" t="s">
        <v>20</v>
      </c>
    </row>
    <row r="553" spans="76:76" x14ac:dyDescent="0.2">
      <c r="BX553" s="99" t="s">
        <v>20</v>
      </c>
    </row>
    <row r="554" spans="76:76" x14ac:dyDescent="0.2">
      <c r="BX554" s="99" t="s">
        <v>20</v>
      </c>
    </row>
    <row r="555" spans="76:76" x14ac:dyDescent="0.2">
      <c r="BX555" s="99" t="s">
        <v>20</v>
      </c>
    </row>
    <row r="556" spans="76:76" x14ac:dyDescent="0.2">
      <c r="BX556" s="99" t="s">
        <v>20</v>
      </c>
    </row>
    <row r="557" spans="76:76" x14ac:dyDescent="0.2">
      <c r="BX557" s="99" t="s">
        <v>20</v>
      </c>
    </row>
    <row r="558" spans="76:76" x14ac:dyDescent="0.2">
      <c r="BX558" s="99" t="s">
        <v>20</v>
      </c>
    </row>
    <row r="559" spans="76:76" x14ac:dyDescent="0.2">
      <c r="BX559" s="99" t="s">
        <v>20</v>
      </c>
    </row>
    <row r="560" spans="76:76" x14ac:dyDescent="0.2">
      <c r="BX560" s="99" t="s">
        <v>20</v>
      </c>
    </row>
    <row r="561" spans="76:76" x14ac:dyDescent="0.2">
      <c r="BX561" s="99" t="s">
        <v>20</v>
      </c>
    </row>
    <row r="562" spans="76:76" x14ac:dyDescent="0.2">
      <c r="BX562" s="99" t="s">
        <v>20</v>
      </c>
    </row>
    <row r="563" spans="76:76" x14ac:dyDescent="0.2">
      <c r="BX563" s="99" t="s">
        <v>20</v>
      </c>
    </row>
    <row r="564" spans="76:76" x14ac:dyDescent="0.2">
      <c r="BX564" s="99" t="s">
        <v>20</v>
      </c>
    </row>
    <row r="565" spans="76:76" x14ac:dyDescent="0.2">
      <c r="BX565" s="99" t="s">
        <v>20</v>
      </c>
    </row>
    <row r="566" spans="76:76" x14ac:dyDescent="0.2">
      <c r="BX566" s="99" t="s">
        <v>20</v>
      </c>
    </row>
    <row r="567" spans="76:76" x14ac:dyDescent="0.2">
      <c r="BX567" s="99" t="s">
        <v>20</v>
      </c>
    </row>
    <row r="568" spans="76:76" x14ac:dyDescent="0.2">
      <c r="BX568" s="99" t="s">
        <v>20</v>
      </c>
    </row>
    <row r="569" spans="76:76" x14ac:dyDescent="0.2">
      <c r="BX569" s="99" t="s">
        <v>20</v>
      </c>
    </row>
    <row r="570" spans="76:76" x14ac:dyDescent="0.2">
      <c r="BX570" s="99" t="s">
        <v>20</v>
      </c>
    </row>
    <row r="571" spans="76:76" x14ac:dyDescent="0.2">
      <c r="BX571" s="99" t="s">
        <v>20</v>
      </c>
    </row>
    <row r="572" spans="76:76" x14ac:dyDescent="0.2">
      <c r="BX572" s="99" t="s">
        <v>20</v>
      </c>
    </row>
    <row r="573" spans="76:76" x14ac:dyDescent="0.2">
      <c r="BX573" s="99" t="s">
        <v>20</v>
      </c>
    </row>
    <row r="574" spans="76:76" x14ac:dyDescent="0.2">
      <c r="BX574" s="99" t="s">
        <v>20</v>
      </c>
    </row>
    <row r="575" spans="76:76" x14ac:dyDescent="0.2">
      <c r="BX575" s="99" t="s">
        <v>20</v>
      </c>
    </row>
    <row r="576" spans="76:76" x14ac:dyDescent="0.2">
      <c r="BX576" s="99" t="s">
        <v>20</v>
      </c>
    </row>
    <row r="577" spans="75:76" x14ac:dyDescent="0.2">
      <c r="BX577" s="99" t="s">
        <v>20</v>
      </c>
    </row>
    <row r="578" spans="75:76" x14ac:dyDescent="0.2">
      <c r="BX578" s="99" t="s">
        <v>20</v>
      </c>
    </row>
    <row r="579" spans="75:76" x14ac:dyDescent="0.2">
      <c r="BX579" s="99" t="s">
        <v>20</v>
      </c>
    </row>
    <row r="580" spans="75:76" x14ac:dyDescent="0.2">
      <c r="BW580" s="94">
        <v>4</v>
      </c>
      <c r="BX580" s="99" t="s">
        <v>20</v>
      </c>
    </row>
    <row r="581" spans="75:76" x14ac:dyDescent="0.2">
      <c r="BX581" s="99" t="s">
        <v>20</v>
      </c>
    </row>
    <row r="582" spans="75:76" x14ac:dyDescent="0.2">
      <c r="BX582" s="99" t="s">
        <v>20</v>
      </c>
    </row>
    <row r="583" spans="75:76" x14ac:dyDescent="0.2">
      <c r="BX583" s="99" t="s">
        <v>20</v>
      </c>
    </row>
    <row r="584" spans="75:76" x14ac:dyDescent="0.2">
      <c r="BX584" s="99" t="s">
        <v>20</v>
      </c>
    </row>
    <row r="585" spans="75:76" x14ac:dyDescent="0.2">
      <c r="BX585" s="99" t="s">
        <v>20</v>
      </c>
    </row>
    <row r="586" spans="75:76" x14ac:dyDescent="0.2">
      <c r="BX586" s="99" t="s">
        <v>20</v>
      </c>
    </row>
    <row r="587" spans="75:76" x14ac:dyDescent="0.2">
      <c r="BX587" s="99" t="s">
        <v>20</v>
      </c>
    </row>
    <row r="588" spans="75:76" x14ac:dyDescent="0.2">
      <c r="BX588" s="99" t="s">
        <v>20</v>
      </c>
    </row>
    <row r="589" spans="75:76" x14ac:dyDescent="0.2">
      <c r="BX589" s="99" t="s">
        <v>20</v>
      </c>
    </row>
    <row r="590" spans="75:76" x14ac:dyDescent="0.2">
      <c r="BX590" s="99" t="s">
        <v>20</v>
      </c>
    </row>
    <row r="591" spans="75:76" x14ac:dyDescent="0.2">
      <c r="BX591" s="99" t="s">
        <v>20</v>
      </c>
    </row>
    <row r="592" spans="75:76" x14ac:dyDescent="0.2">
      <c r="BX592" s="99" t="s">
        <v>20</v>
      </c>
    </row>
    <row r="593" spans="76:76" x14ac:dyDescent="0.2">
      <c r="BX593" s="99" t="s">
        <v>20</v>
      </c>
    </row>
    <row r="594" spans="76:76" x14ac:dyDescent="0.2">
      <c r="BX594" s="99" t="s">
        <v>20</v>
      </c>
    </row>
    <row r="595" spans="76:76" x14ac:dyDescent="0.2">
      <c r="BX595" s="99" t="s">
        <v>20</v>
      </c>
    </row>
    <row r="596" spans="76:76" x14ac:dyDescent="0.2">
      <c r="BX596" s="99" t="s">
        <v>20</v>
      </c>
    </row>
    <row r="597" spans="76:76" x14ac:dyDescent="0.2">
      <c r="BX597" s="99" t="s">
        <v>20</v>
      </c>
    </row>
    <row r="598" spans="76:76" x14ac:dyDescent="0.2">
      <c r="BX598" s="99" t="s">
        <v>20</v>
      </c>
    </row>
    <row r="599" spans="76:76" x14ac:dyDescent="0.2">
      <c r="BX599" s="99" t="s">
        <v>20</v>
      </c>
    </row>
    <row r="600" spans="76:76" x14ac:dyDescent="0.2">
      <c r="BX600" s="99" t="s">
        <v>20</v>
      </c>
    </row>
    <row r="601" spans="76:76" x14ac:dyDescent="0.2">
      <c r="BX601" s="99" t="s">
        <v>20</v>
      </c>
    </row>
    <row r="602" spans="76:76" x14ac:dyDescent="0.2">
      <c r="BX602" s="99" t="s">
        <v>20</v>
      </c>
    </row>
    <row r="603" spans="76:76" x14ac:dyDescent="0.2">
      <c r="BX603" s="99" t="s">
        <v>20</v>
      </c>
    </row>
    <row r="604" spans="76:76" x14ac:dyDescent="0.2">
      <c r="BX604" s="99" t="s">
        <v>20</v>
      </c>
    </row>
    <row r="605" spans="76:76" x14ac:dyDescent="0.2">
      <c r="BX605" s="99" t="s">
        <v>20</v>
      </c>
    </row>
    <row r="606" spans="76:76" x14ac:dyDescent="0.2">
      <c r="BX606" s="99" t="s">
        <v>20</v>
      </c>
    </row>
    <row r="607" spans="76:76" x14ac:dyDescent="0.2">
      <c r="BX607" s="99" t="s">
        <v>20</v>
      </c>
    </row>
    <row r="608" spans="76:76" x14ac:dyDescent="0.2">
      <c r="BX608" s="99" t="s">
        <v>20</v>
      </c>
    </row>
    <row r="609" spans="76:76" x14ac:dyDescent="0.2">
      <c r="BX609" s="99" t="s">
        <v>20</v>
      </c>
    </row>
    <row r="610" spans="76:76" x14ac:dyDescent="0.2">
      <c r="BX610" s="99" t="s">
        <v>20</v>
      </c>
    </row>
    <row r="611" spans="76:76" x14ac:dyDescent="0.2">
      <c r="BX611" s="99" t="s">
        <v>20</v>
      </c>
    </row>
    <row r="612" spans="76:76" x14ac:dyDescent="0.2">
      <c r="BX612" s="99" t="s">
        <v>20</v>
      </c>
    </row>
    <row r="613" spans="76:76" x14ac:dyDescent="0.2">
      <c r="BX613" s="99" t="s">
        <v>20</v>
      </c>
    </row>
    <row r="614" spans="76:76" x14ac:dyDescent="0.2">
      <c r="BX614" s="99" t="s">
        <v>20</v>
      </c>
    </row>
    <row r="615" spans="76:76" x14ac:dyDescent="0.2">
      <c r="BX615" s="99" t="s">
        <v>20</v>
      </c>
    </row>
    <row r="616" spans="76:76" x14ac:dyDescent="0.2">
      <c r="BX616" s="99" t="s">
        <v>20</v>
      </c>
    </row>
    <row r="617" spans="76:76" x14ac:dyDescent="0.2">
      <c r="BX617" s="99" t="s">
        <v>20</v>
      </c>
    </row>
    <row r="618" spans="76:76" x14ac:dyDescent="0.2">
      <c r="BX618" s="99" t="s">
        <v>20</v>
      </c>
    </row>
    <row r="619" spans="76:76" x14ac:dyDescent="0.2">
      <c r="BX619" s="99" t="s">
        <v>20</v>
      </c>
    </row>
    <row r="620" spans="76:76" x14ac:dyDescent="0.2">
      <c r="BX620" s="99" t="s">
        <v>20</v>
      </c>
    </row>
    <row r="621" spans="76:76" x14ac:dyDescent="0.2">
      <c r="BX621" s="99" t="s">
        <v>20</v>
      </c>
    </row>
    <row r="622" spans="76:76" x14ac:dyDescent="0.2">
      <c r="BX622" s="99" t="s">
        <v>20</v>
      </c>
    </row>
    <row r="623" spans="76:76" x14ac:dyDescent="0.2">
      <c r="BX623" s="99" t="s">
        <v>20</v>
      </c>
    </row>
    <row r="624" spans="76:76" x14ac:dyDescent="0.2">
      <c r="BX624" s="99" t="s">
        <v>20</v>
      </c>
    </row>
    <row r="625" spans="76:76" x14ac:dyDescent="0.2">
      <c r="BX625" s="99" t="s">
        <v>20</v>
      </c>
    </row>
    <row r="626" spans="76:76" x14ac:dyDescent="0.2">
      <c r="BX626" s="99" t="s">
        <v>20</v>
      </c>
    </row>
    <row r="627" spans="76:76" x14ac:dyDescent="0.2">
      <c r="BX627" s="99" t="s">
        <v>20</v>
      </c>
    </row>
    <row r="628" spans="76:76" x14ac:dyDescent="0.2">
      <c r="BX628" s="99" t="s">
        <v>20</v>
      </c>
    </row>
    <row r="629" spans="76:76" x14ac:dyDescent="0.2">
      <c r="BX629" s="99" t="s">
        <v>20</v>
      </c>
    </row>
    <row r="630" spans="76:76" x14ac:dyDescent="0.2">
      <c r="BX630" s="99" t="s">
        <v>20</v>
      </c>
    </row>
    <row r="631" spans="76:76" x14ac:dyDescent="0.2">
      <c r="BX631" s="99" t="s">
        <v>20</v>
      </c>
    </row>
    <row r="632" spans="76:76" x14ac:dyDescent="0.2">
      <c r="BX632" s="99" t="s">
        <v>20</v>
      </c>
    </row>
    <row r="633" spans="76:76" x14ac:dyDescent="0.2">
      <c r="BX633" s="99" t="s">
        <v>20</v>
      </c>
    </row>
    <row r="634" spans="76:76" x14ac:dyDescent="0.2">
      <c r="BX634" s="99" t="s">
        <v>20</v>
      </c>
    </row>
    <row r="635" spans="76:76" x14ac:dyDescent="0.2">
      <c r="BX635" s="99" t="s">
        <v>20</v>
      </c>
    </row>
    <row r="636" spans="76:76" x14ac:dyDescent="0.2">
      <c r="BX636" s="99" t="s">
        <v>20</v>
      </c>
    </row>
    <row r="637" spans="76:76" x14ac:dyDescent="0.2">
      <c r="BX637" s="99" t="s">
        <v>20</v>
      </c>
    </row>
    <row r="638" spans="76:76" x14ac:dyDescent="0.2">
      <c r="BX638" s="99" t="s">
        <v>20</v>
      </c>
    </row>
    <row r="639" spans="76:76" x14ac:dyDescent="0.2">
      <c r="BX639" s="99" t="s">
        <v>20</v>
      </c>
    </row>
    <row r="640" spans="76:76" x14ac:dyDescent="0.2">
      <c r="BX640" s="99" t="s">
        <v>20</v>
      </c>
    </row>
    <row r="641" spans="76:76" x14ac:dyDescent="0.2">
      <c r="BX641" s="99" t="s">
        <v>20</v>
      </c>
    </row>
    <row r="642" spans="76:76" x14ac:dyDescent="0.2">
      <c r="BX642" s="99" t="s">
        <v>20</v>
      </c>
    </row>
    <row r="643" spans="76:76" x14ac:dyDescent="0.2">
      <c r="BX643" s="99" t="s">
        <v>20</v>
      </c>
    </row>
    <row r="644" spans="76:76" x14ac:dyDescent="0.2">
      <c r="BX644" s="99" t="s">
        <v>20</v>
      </c>
    </row>
    <row r="645" spans="76:76" x14ac:dyDescent="0.2">
      <c r="BX645" s="99" t="s">
        <v>20</v>
      </c>
    </row>
    <row r="646" spans="76:76" x14ac:dyDescent="0.2">
      <c r="BX646" s="99" t="s">
        <v>20</v>
      </c>
    </row>
    <row r="647" spans="76:76" x14ac:dyDescent="0.2">
      <c r="BX647" s="99" t="s">
        <v>20</v>
      </c>
    </row>
    <row r="648" spans="76:76" x14ac:dyDescent="0.2">
      <c r="BX648" s="99" t="s">
        <v>20</v>
      </c>
    </row>
    <row r="649" spans="76:76" x14ac:dyDescent="0.2">
      <c r="BX649" s="99" t="s">
        <v>20</v>
      </c>
    </row>
    <row r="650" spans="76:76" x14ac:dyDescent="0.2">
      <c r="BX650" s="99" t="s">
        <v>20</v>
      </c>
    </row>
    <row r="651" spans="76:76" x14ac:dyDescent="0.2">
      <c r="BX651" s="99" t="s">
        <v>20</v>
      </c>
    </row>
    <row r="652" spans="76:76" x14ac:dyDescent="0.2">
      <c r="BX652" s="99" t="s">
        <v>20</v>
      </c>
    </row>
    <row r="653" spans="76:76" x14ac:dyDescent="0.2">
      <c r="BX653" s="99" t="s">
        <v>20</v>
      </c>
    </row>
    <row r="654" spans="76:76" x14ac:dyDescent="0.2">
      <c r="BX654" s="99" t="s">
        <v>20</v>
      </c>
    </row>
    <row r="655" spans="76:76" x14ac:dyDescent="0.2">
      <c r="BX655" s="99" t="s">
        <v>20</v>
      </c>
    </row>
    <row r="656" spans="76:76" x14ac:dyDescent="0.2">
      <c r="BX656" s="99" t="s">
        <v>20</v>
      </c>
    </row>
    <row r="657" spans="76:76" x14ac:dyDescent="0.2">
      <c r="BX657" s="99" t="s">
        <v>20</v>
      </c>
    </row>
    <row r="658" spans="76:76" x14ac:dyDescent="0.2">
      <c r="BX658" s="99" t="s">
        <v>20</v>
      </c>
    </row>
    <row r="659" spans="76:76" x14ac:dyDescent="0.2">
      <c r="BX659" s="99" t="s">
        <v>20</v>
      </c>
    </row>
    <row r="660" spans="76:76" x14ac:dyDescent="0.2">
      <c r="BX660" s="99" t="s">
        <v>20</v>
      </c>
    </row>
    <row r="661" spans="76:76" x14ac:dyDescent="0.2">
      <c r="BX661" s="99" t="s">
        <v>20</v>
      </c>
    </row>
    <row r="662" spans="76:76" x14ac:dyDescent="0.2">
      <c r="BX662" s="99" t="s">
        <v>20</v>
      </c>
    </row>
    <row r="663" spans="76:76" x14ac:dyDescent="0.2">
      <c r="BX663" s="99" t="s">
        <v>20</v>
      </c>
    </row>
    <row r="664" spans="76:76" x14ac:dyDescent="0.2">
      <c r="BX664" s="99" t="s">
        <v>20</v>
      </c>
    </row>
    <row r="665" spans="76:76" x14ac:dyDescent="0.2">
      <c r="BX665" s="99" t="s">
        <v>20</v>
      </c>
    </row>
    <row r="666" spans="76:76" x14ac:dyDescent="0.2">
      <c r="BX666" s="99" t="s">
        <v>20</v>
      </c>
    </row>
    <row r="667" spans="76:76" x14ac:dyDescent="0.2">
      <c r="BX667" s="99" t="s">
        <v>20</v>
      </c>
    </row>
    <row r="668" spans="76:76" x14ac:dyDescent="0.2">
      <c r="BX668" s="99" t="s">
        <v>20</v>
      </c>
    </row>
    <row r="669" spans="76:76" x14ac:dyDescent="0.2">
      <c r="BX669" s="99" t="s">
        <v>20</v>
      </c>
    </row>
    <row r="670" spans="76:76" x14ac:dyDescent="0.2">
      <c r="BX670" s="99" t="s">
        <v>20</v>
      </c>
    </row>
    <row r="671" spans="76:76" x14ac:dyDescent="0.2">
      <c r="BX671" s="99" t="s">
        <v>20</v>
      </c>
    </row>
    <row r="672" spans="76:76" x14ac:dyDescent="0.2">
      <c r="BX672" s="99" t="s">
        <v>20</v>
      </c>
    </row>
    <row r="673" spans="76:76" x14ac:dyDescent="0.2">
      <c r="BX673" s="99" t="s">
        <v>20</v>
      </c>
    </row>
    <row r="674" spans="76:76" x14ac:dyDescent="0.2">
      <c r="BX674" s="99" t="s">
        <v>20</v>
      </c>
    </row>
    <row r="675" spans="76:76" x14ac:dyDescent="0.2">
      <c r="BX675" s="99" t="s">
        <v>20</v>
      </c>
    </row>
    <row r="676" spans="76:76" x14ac:dyDescent="0.2">
      <c r="BX676" s="99" t="s">
        <v>20</v>
      </c>
    </row>
    <row r="677" spans="76:76" x14ac:dyDescent="0.2">
      <c r="BX677" s="99" t="s">
        <v>20</v>
      </c>
    </row>
    <row r="678" spans="76:76" x14ac:dyDescent="0.2">
      <c r="BX678" s="99" t="s">
        <v>20</v>
      </c>
    </row>
    <row r="679" spans="76:76" x14ac:dyDescent="0.2">
      <c r="BX679" s="99" t="s">
        <v>20</v>
      </c>
    </row>
    <row r="680" spans="76:76" x14ac:dyDescent="0.2">
      <c r="BX680" s="99" t="s">
        <v>20</v>
      </c>
    </row>
    <row r="681" spans="76:76" x14ac:dyDescent="0.2">
      <c r="BX681" s="99" t="s">
        <v>20</v>
      </c>
    </row>
    <row r="682" spans="76:76" x14ac:dyDescent="0.2">
      <c r="BX682" s="99" t="s">
        <v>20</v>
      </c>
    </row>
    <row r="683" spans="76:76" x14ac:dyDescent="0.2">
      <c r="BX683" s="99" t="s">
        <v>20</v>
      </c>
    </row>
    <row r="684" spans="76:76" x14ac:dyDescent="0.2">
      <c r="BX684" s="99" t="s">
        <v>20</v>
      </c>
    </row>
    <row r="685" spans="76:76" x14ac:dyDescent="0.2">
      <c r="BX685" s="99" t="s">
        <v>20</v>
      </c>
    </row>
    <row r="686" spans="76:76" x14ac:dyDescent="0.2">
      <c r="BX686" s="99" t="s">
        <v>20</v>
      </c>
    </row>
    <row r="687" spans="76:76" x14ac:dyDescent="0.2">
      <c r="BX687" s="99" t="s">
        <v>20</v>
      </c>
    </row>
    <row r="688" spans="76:76" x14ac:dyDescent="0.2">
      <c r="BX688" s="99" t="s">
        <v>20</v>
      </c>
    </row>
    <row r="689" spans="76:76" x14ac:dyDescent="0.2">
      <c r="BX689" s="99" t="s">
        <v>20</v>
      </c>
    </row>
    <row r="690" spans="76:76" x14ac:dyDescent="0.2">
      <c r="BX690" s="99" t="s">
        <v>20</v>
      </c>
    </row>
    <row r="691" spans="76:76" x14ac:dyDescent="0.2">
      <c r="BX691" s="99" t="s">
        <v>20</v>
      </c>
    </row>
    <row r="692" spans="76:76" x14ac:dyDescent="0.2">
      <c r="BX692" s="99" t="s">
        <v>20</v>
      </c>
    </row>
    <row r="693" spans="76:76" x14ac:dyDescent="0.2">
      <c r="BX693" s="99" t="s">
        <v>20</v>
      </c>
    </row>
    <row r="694" spans="76:76" x14ac:dyDescent="0.2">
      <c r="BX694" s="99" t="s">
        <v>20</v>
      </c>
    </row>
    <row r="695" spans="76:76" x14ac:dyDescent="0.2">
      <c r="BX695" s="99" t="s">
        <v>20</v>
      </c>
    </row>
    <row r="696" spans="76:76" x14ac:dyDescent="0.2">
      <c r="BX696" s="99" t="s">
        <v>20</v>
      </c>
    </row>
    <row r="697" spans="76:76" x14ac:dyDescent="0.2">
      <c r="BX697" s="99" t="s">
        <v>20</v>
      </c>
    </row>
    <row r="698" spans="76:76" x14ac:dyDescent="0.2">
      <c r="BX698" s="99" t="s">
        <v>20</v>
      </c>
    </row>
    <row r="699" spans="76:76" x14ac:dyDescent="0.2">
      <c r="BX699" s="99" t="s">
        <v>20</v>
      </c>
    </row>
    <row r="700" spans="76:76" x14ac:dyDescent="0.2">
      <c r="BX700" s="99" t="s">
        <v>20</v>
      </c>
    </row>
    <row r="701" spans="76:76" x14ac:dyDescent="0.2">
      <c r="BX701" s="99" t="s">
        <v>20</v>
      </c>
    </row>
    <row r="702" spans="76:76" x14ac:dyDescent="0.2">
      <c r="BX702" s="99" t="s">
        <v>20</v>
      </c>
    </row>
    <row r="703" spans="76:76" x14ac:dyDescent="0.2">
      <c r="BX703" s="99" t="s">
        <v>20</v>
      </c>
    </row>
    <row r="704" spans="76:76" x14ac:dyDescent="0.2">
      <c r="BX704" s="99" t="s">
        <v>20</v>
      </c>
    </row>
    <row r="705" spans="76:76" x14ac:dyDescent="0.2">
      <c r="BX705" s="99" t="s">
        <v>20</v>
      </c>
    </row>
    <row r="706" spans="76:76" x14ac:dyDescent="0.2">
      <c r="BX706" s="99" t="s">
        <v>20</v>
      </c>
    </row>
    <row r="707" spans="76:76" x14ac:dyDescent="0.2">
      <c r="BX707" s="99" t="s">
        <v>20</v>
      </c>
    </row>
    <row r="708" spans="76:76" x14ac:dyDescent="0.2">
      <c r="BX708" s="99" t="s">
        <v>20</v>
      </c>
    </row>
    <row r="709" spans="76:76" x14ac:dyDescent="0.2">
      <c r="BX709" s="99" t="s">
        <v>20</v>
      </c>
    </row>
    <row r="710" spans="76:76" x14ac:dyDescent="0.2">
      <c r="BX710" s="99" t="s">
        <v>20</v>
      </c>
    </row>
    <row r="711" spans="76:76" x14ac:dyDescent="0.2">
      <c r="BX711" s="99" t="s">
        <v>20</v>
      </c>
    </row>
    <row r="712" spans="76:76" x14ac:dyDescent="0.2">
      <c r="BX712" s="99" t="s">
        <v>20</v>
      </c>
    </row>
    <row r="713" spans="76:76" x14ac:dyDescent="0.2">
      <c r="BX713" s="99" t="s">
        <v>20</v>
      </c>
    </row>
    <row r="714" spans="76:76" x14ac:dyDescent="0.2">
      <c r="BX714" s="99" t="s">
        <v>20</v>
      </c>
    </row>
    <row r="715" spans="76:76" x14ac:dyDescent="0.2">
      <c r="BX715" s="99" t="s">
        <v>20</v>
      </c>
    </row>
    <row r="716" spans="76:76" x14ac:dyDescent="0.2">
      <c r="BX716" s="99" t="s">
        <v>20</v>
      </c>
    </row>
    <row r="717" spans="76:76" x14ac:dyDescent="0.2">
      <c r="BX717" s="99" t="s">
        <v>20</v>
      </c>
    </row>
    <row r="718" spans="76:76" x14ac:dyDescent="0.2">
      <c r="BX718" s="99" t="s">
        <v>20</v>
      </c>
    </row>
    <row r="719" spans="76:76" x14ac:dyDescent="0.2">
      <c r="BX719" s="99" t="s">
        <v>20</v>
      </c>
    </row>
    <row r="720" spans="76:76" x14ac:dyDescent="0.2">
      <c r="BX720" s="99" t="s">
        <v>20</v>
      </c>
    </row>
    <row r="721" spans="76:76" x14ac:dyDescent="0.2">
      <c r="BX721" s="99" t="s">
        <v>20</v>
      </c>
    </row>
    <row r="722" spans="76:76" x14ac:dyDescent="0.2">
      <c r="BX722" s="99" t="s">
        <v>20</v>
      </c>
    </row>
    <row r="723" spans="76:76" x14ac:dyDescent="0.2">
      <c r="BX723" s="99" t="s">
        <v>20</v>
      </c>
    </row>
    <row r="724" spans="76:76" x14ac:dyDescent="0.2">
      <c r="BX724" s="99" t="s">
        <v>20</v>
      </c>
    </row>
    <row r="725" spans="76:76" x14ac:dyDescent="0.2">
      <c r="BX725" s="99" t="s">
        <v>20</v>
      </c>
    </row>
    <row r="726" spans="76:76" x14ac:dyDescent="0.2">
      <c r="BX726" s="99" t="s">
        <v>20</v>
      </c>
    </row>
    <row r="727" spans="76:76" x14ac:dyDescent="0.2">
      <c r="BX727" s="99" t="s">
        <v>20</v>
      </c>
    </row>
    <row r="728" spans="76:76" x14ac:dyDescent="0.2">
      <c r="BX728" s="99" t="s">
        <v>20</v>
      </c>
    </row>
    <row r="729" spans="76:76" x14ac:dyDescent="0.2">
      <c r="BX729" s="99" t="s">
        <v>20</v>
      </c>
    </row>
    <row r="730" spans="76:76" x14ac:dyDescent="0.2">
      <c r="BX730" s="99" t="s">
        <v>20</v>
      </c>
    </row>
    <row r="731" spans="76:76" x14ac:dyDescent="0.2">
      <c r="BX731" s="99" t="s">
        <v>20</v>
      </c>
    </row>
    <row r="732" spans="76:76" x14ac:dyDescent="0.2">
      <c r="BX732" s="99" t="s">
        <v>20</v>
      </c>
    </row>
    <row r="733" spans="76:76" x14ac:dyDescent="0.2">
      <c r="BX733" s="99" t="s">
        <v>20</v>
      </c>
    </row>
    <row r="734" spans="76:76" x14ac:dyDescent="0.2">
      <c r="BX734" s="99" t="s">
        <v>20</v>
      </c>
    </row>
    <row r="735" spans="76:76" x14ac:dyDescent="0.2">
      <c r="BX735" s="99" t="s">
        <v>20</v>
      </c>
    </row>
    <row r="736" spans="76:76" x14ac:dyDescent="0.2">
      <c r="BX736" s="99" t="s">
        <v>20</v>
      </c>
    </row>
    <row r="737" spans="76:76" x14ac:dyDescent="0.2">
      <c r="BX737" s="99" t="s">
        <v>20</v>
      </c>
    </row>
    <row r="738" spans="76:76" x14ac:dyDescent="0.2">
      <c r="BX738" s="99" t="s">
        <v>20</v>
      </c>
    </row>
    <row r="739" spans="76:76" x14ac:dyDescent="0.2">
      <c r="BX739" s="99" t="s">
        <v>20</v>
      </c>
    </row>
    <row r="740" spans="76:76" x14ac:dyDescent="0.2">
      <c r="BX740" s="99" t="s">
        <v>20</v>
      </c>
    </row>
    <row r="741" spans="76:76" x14ac:dyDescent="0.2">
      <c r="BX741" s="99" t="s">
        <v>20</v>
      </c>
    </row>
    <row r="742" spans="76:76" x14ac:dyDescent="0.2">
      <c r="BX742" s="99" t="s">
        <v>20</v>
      </c>
    </row>
    <row r="743" spans="76:76" x14ac:dyDescent="0.2">
      <c r="BX743" s="99" t="s">
        <v>20</v>
      </c>
    </row>
    <row r="744" spans="76:76" x14ac:dyDescent="0.2">
      <c r="BX744" s="99" t="s">
        <v>20</v>
      </c>
    </row>
    <row r="745" spans="76:76" x14ac:dyDescent="0.2">
      <c r="BX745" s="99" t="s">
        <v>20</v>
      </c>
    </row>
    <row r="746" spans="76:76" x14ac:dyDescent="0.2">
      <c r="BX746" s="99" t="s">
        <v>20</v>
      </c>
    </row>
    <row r="747" spans="76:76" x14ac:dyDescent="0.2">
      <c r="BX747" s="99" t="s">
        <v>20</v>
      </c>
    </row>
    <row r="748" spans="76:76" x14ac:dyDescent="0.2">
      <c r="BX748" s="99" t="s">
        <v>20</v>
      </c>
    </row>
    <row r="749" spans="76:76" x14ac:dyDescent="0.2">
      <c r="BX749" s="99" t="s">
        <v>20</v>
      </c>
    </row>
    <row r="750" spans="76:76" x14ac:dyDescent="0.2">
      <c r="BX750" s="99" t="s">
        <v>20</v>
      </c>
    </row>
    <row r="751" spans="76:76" x14ac:dyDescent="0.2">
      <c r="BX751" s="99" t="s">
        <v>20</v>
      </c>
    </row>
    <row r="752" spans="76:76" x14ac:dyDescent="0.2">
      <c r="BX752" s="99" t="s">
        <v>20</v>
      </c>
    </row>
    <row r="753" spans="76:76" x14ac:dyDescent="0.2">
      <c r="BX753" s="99" t="s">
        <v>20</v>
      </c>
    </row>
    <row r="754" spans="76:76" x14ac:dyDescent="0.2">
      <c r="BX754" s="99" t="s">
        <v>20</v>
      </c>
    </row>
    <row r="755" spans="76:76" x14ac:dyDescent="0.2">
      <c r="BX755" s="99" t="s">
        <v>20</v>
      </c>
    </row>
    <row r="756" spans="76:76" x14ac:dyDescent="0.2">
      <c r="BX756" s="99" t="s">
        <v>20</v>
      </c>
    </row>
    <row r="757" spans="76:76" x14ac:dyDescent="0.2">
      <c r="BX757" s="99" t="s">
        <v>20</v>
      </c>
    </row>
    <row r="758" spans="76:76" x14ac:dyDescent="0.2">
      <c r="BX758" s="99" t="s">
        <v>20</v>
      </c>
    </row>
    <row r="759" spans="76:76" x14ac:dyDescent="0.2">
      <c r="BX759" s="99" t="s">
        <v>20</v>
      </c>
    </row>
    <row r="760" spans="76:76" x14ac:dyDescent="0.2">
      <c r="BX760" s="99" t="s">
        <v>20</v>
      </c>
    </row>
    <row r="761" spans="76:76" x14ac:dyDescent="0.2">
      <c r="BX761" s="99" t="s">
        <v>20</v>
      </c>
    </row>
    <row r="762" spans="76:76" x14ac:dyDescent="0.2">
      <c r="BX762" s="99" t="s">
        <v>20</v>
      </c>
    </row>
    <row r="763" spans="76:76" x14ac:dyDescent="0.2">
      <c r="BX763" s="99" t="s">
        <v>20</v>
      </c>
    </row>
    <row r="764" spans="76:76" x14ac:dyDescent="0.2">
      <c r="BX764" s="99" t="s">
        <v>20</v>
      </c>
    </row>
    <row r="765" spans="76:76" x14ac:dyDescent="0.2">
      <c r="BX765" s="99" t="s">
        <v>20</v>
      </c>
    </row>
    <row r="766" spans="76:76" x14ac:dyDescent="0.2">
      <c r="BX766" s="99" t="s">
        <v>20</v>
      </c>
    </row>
    <row r="767" spans="76:76" x14ac:dyDescent="0.2">
      <c r="BX767" s="99" t="s">
        <v>20</v>
      </c>
    </row>
    <row r="768" spans="76:76" x14ac:dyDescent="0.2">
      <c r="BX768" s="99" t="s">
        <v>20</v>
      </c>
    </row>
    <row r="769" spans="75:76" x14ac:dyDescent="0.2">
      <c r="BX769" s="99" t="s">
        <v>20</v>
      </c>
    </row>
    <row r="770" spans="75:76" x14ac:dyDescent="0.2">
      <c r="BW770" s="94">
        <v>5</v>
      </c>
      <c r="BX770" s="99" t="s">
        <v>20</v>
      </c>
    </row>
    <row r="771" spans="75:76" x14ac:dyDescent="0.2">
      <c r="BX771" s="99" t="s">
        <v>20</v>
      </c>
    </row>
    <row r="772" spans="75:76" x14ac:dyDescent="0.2">
      <c r="BX772" s="99" t="s">
        <v>20</v>
      </c>
    </row>
    <row r="773" spans="75:76" x14ac:dyDescent="0.2">
      <c r="BX773" s="99" t="s">
        <v>20</v>
      </c>
    </row>
    <row r="774" spans="75:76" x14ac:dyDescent="0.2">
      <c r="BX774" s="99" t="s">
        <v>20</v>
      </c>
    </row>
    <row r="775" spans="75:76" x14ac:dyDescent="0.2">
      <c r="BX775" s="99" t="s">
        <v>20</v>
      </c>
    </row>
    <row r="776" spans="75:76" x14ac:dyDescent="0.2">
      <c r="BX776" s="99" t="s">
        <v>20</v>
      </c>
    </row>
    <row r="777" spans="75:76" x14ac:dyDescent="0.2">
      <c r="BX777" s="99" t="s">
        <v>20</v>
      </c>
    </row>
    <row r="778" spans="75:76" x14ac:dyDescent="0.2">
      <c r="BX778" s="99" t="s">
        <v>20</v>
      </c>
    </row>
    <row r="779" spans="75:76" x14ac:dyDescent="0.2">
      <c r="BX779" s="99" t="s">
        <v>20</v>
      </c>
    </row>
    <row r="780" spans="75:76" x14ac:dyDescent="0.2">
      <c r="BX780" s="99" t="s">
        <v>20</v>
      </c>
    </row>
    <row r="781" spans="75:76" x14ac:dyDescent="0.2">
      <c r="BX781" s="99" t="s">
        <v>20</v>
      </c>
    </row>
    <row r="782" spans="75:76" x14ac:dyDescent="0.2">
      <c r="BX782" s="99" t="s">
        <v>20</v>
      </c>
    </row>
    <row r="783" spans="75:76" x14ac:dyDescent="0.2">
      <c r="BX783" s="99" t="s">
        <v>20</v>
      </c>
    </row>
    <row r="784" spans="75:76" x14ac:dyDescent="0.2">
      <c r="BX784" s="99" t="s">
        <v>20</v>
      </c>
    </row>
    <row r="785" spans="76:76" x14ac:dyDescent="0.2">
      <c r="BX785" s="99" t="s">
        <v>20</v>
      </c>
    </row>
    <row r="786" spans="76:76" x14ac:dyDescent="0.2">
      <c r="BX786" s="99" t="s">
        <v>20</v>
      </c>
    </row>
    <row r="787" spans="76:76" x14ac:dyDescent="0.2">
      <c r="BX787" s="99" t="s">
        <v>20</v>
      </c>
    </row>
    <row r="788" spans="76:76" x14ac:dyDescent="0.2">
      <c r="BX788" s="99" t="s">
        <v>20</v>
      </c>
    </row>
    <row r="789" spans="76:76" x14ac:dyDescent="0.2">
      <c r="BX789" s="99" t="s">
        <v>20</v>
      </c>
    </row>
    <row r="790" spans="76:76" x14ac:dyDescent="0.2">
      <c r="BX790" s="99" t="s">
        <v>20</v>
      </c>
    </row>
    <row r="791" spans="76:76" x14ac:dyDescent="0.2">
      <c r="BX791" s="99" t="s">
        <v>20</v>
      </c>
    </row>
    <row r="792" spans="76:76" x14ac:dyDescent="0.2">
      <c r="BX792" s="99" t="s">
        <v>20</v>
      </c>
    </row>
    <row r="793" spans="76:76" x14ac:dyDescent="0.2">
      <c r="BX793" s="99" t="s">
        <v>20</v>
      </c>
    </row>
    <row r="794" spans="76:76" x14ac:dyDescent="0.2">
      <c r="BX794" s="99" t="s">
        <v>20</v>
      </c>
    </row>
    <row r="795" spans="76:76" x14ac:dyDescent="0.2">
      <c r="BX795" s="99" t="s">
        <v>20</v>
      </c>
    </row>
    <row r="796" spans="76:76" x14ac:dyDescent="0.2">
      <c r="BX796" s="99" t="s">
        <v>20</v>
      </c>
    </row>
    <row r="797" spans="76:76" x14ac:dyDescent="0.2">
      <c r="BX797" s="99" t="s">
        <v>20</v>
      </c>
    </row>
    <row r="798" spans="76:76" x14ac:dyDescent="0.2">
      <c r="BX798" s="99" t="s">
        <v>20</v>
      </c>
    </row>
    <row r="799" spans="76:76" x14ac:dyDescent="0.2">
      <c r="BX799" s="99" t="s">
        <v>20</v>
      </c>
    </row>
    <row r="800" spans="76:76" x14ac:dyDescent="0.2">
      <c r="BX800" s="99" t="s">
        <v>20</v>
      </c>
    </row>
    <row r="801" spans="76:76" x14ac:dyDescent="0.2">
      <c r="BX801" s="99" t="s">
        <v>20</v>
      </c>
    </row>
    <row r="802" spans="76:76" x14ac:dyDescent="0.2">
      <c r="BX802" s="99" t="s">
        <v>20</v>
      </c>
    </row>
    <row r="803" spans="76:76" x14ac:dyDescent="0.2">
      <c r="BX803" s="99" t="s">
        <v>20</v>
      </c>
    </row>
    <row r="804" spans="76:76" x14ac:dyDescent="0.2">
      <c r="BX804" s="99" t="s">
        <v>20</v>
      </c>
    </row>
    <row r="805" spans="76:76" x14ac:dyDescent="0.2">
      <c r="BX805" s="99" t="s">
        <v>20</v>
      </c>
    </row>
    <row r="806" spans="76:76" x14ac:dyDescent="0.2">
      <c r="BX806" s="99" t="s">
        <v>20</v>
      </c>
    </row>
    <row r="807" spans="76:76" x14ac:dyDescent="0.2">
      <c r="BX807" s="99" t="s">
        <v>20</v>
      </c>
    </row>
    <row r="808" spans="76:76" x14ac:dyDescent="0.2">
      <c r="BX808" s="99" t="s">
        <v>20</v>
      </c>
    </row>
    <row r="809" spans="76:76" x14ac:dyDescent="0.2">
      <c r="BX809" s="99" t="s">
        <v>20</v>
      </c>
    </row>
    <row r="810" spans="76:76" x14ac:dyDescent="0.2">
      <c r="BX810" s="99" t="s">
        <v>20</v>
      </c>
    </row>
    <row r="811" spans="76:76" x14ac:dyDescent="0.2">
      <c r="BX811" s="99" t="s">
        <v>20</v>
      </c>
    </row>
    <row r="812" spans="76:76" x14ac:dyDescent="0.2">
      <c r="BX812" s="99" t="s">
        <v>20</v>
      </c>
    </row>
    <row r="813" spans="76:76" x14ac:dyDescent="0.2">
      <c r="BX813" s="99" t="s">
        <v>20</v>
      </c>
    </row>
    <row r="814" spans="76:76" x14ac:dyDescent="0.2">
      <c r="BX814" s="99" t="s">
        <v>20</v>
      </c>
    </row>
    <row r="815" spans="76:76" x14ac:dyDescent="0.2">
      <c r="BX815" s="99" t="s">
        <v>20</v>
      </c>
    </row>
    <row r="816" spans="76:76" x14ac:dyDescent="0.2">
      <c r="BX816" s="99" t="s">
        <v>20</v>
      </c>
    </row>
    <row r="817" spans="76:76" x14ac:dyDescent="0.2">
      <c r="BX817" s="99" t="s">
        <v>20</v>
      </c>
    </row>
    <row r="818" spans="76:76" x14ac:dyDescent="0.2">
      <c r="BX818" s="99" t="s">
        <v>20</v>
      </c>
    </row>
    <row r="819" spans="76:76" x14ac:dyDescent="0.2">
      <c r="BX819" s="99" t="s">
        <v>20</v>
      </c>
    </row>
    <row r="820" spans="76:76" x14ac:dyDescent="0.2">
      <c r="BX820" s="99" t="s">
        <v>20</v>
      </c>
    </row>
    <row r="821" spans="76:76" x14ac:dyDescent="0.2">
      <c r="BX821" s="99" t="s">
        <v>20</v>
      </c>
    </row>
    <row r="822" spans="76:76" x14ac:dyDescent="0.2">
      <c r="BX822" s="99" t="s">
        <v>20</v>
      </c>
    </row>
    <row r="823" spans="76:76" x14ac:dyDescent="0.2">
      <c r="BX823" s="99" t="s">
        <v>20</v>
      </c>
    </row>
    <row r="824" spans="76:76" x14ac:dyDescent="0.2">
      <c r="BX824" s="99" t="s">
        <v>20</v>
      </c>
    </row>
    <row r="825" spans="76:76" x14ac:dyDescent="0.2">
      <c r="BX825" s="99" t="s">
        <v>20</v>
      </c>
    </row>
    <row r="826" spans="76:76" x14ac:dyDescent="0.2">
      <c r="BX826" s="99" t="s">
        <v>20</v>
      </c>
    </row>
    <row r="827" spans="76:76" x14ac:dyDescent="0.2">
      <c r="BX827" s="99" t="s">
        <v>20</v>
      </c>
    </row>
    <row r="828" spans="76:76" x14ac:dyDescent="0.2">
      <c r="BX828" s="99" t="s">
        <v>20</v>
      </c>
    </row>
    <row r="829" spans="76:76" x14ac:dyDescent="0.2">
      <c r="BX829" s="99" t="s">
        <v>20</v>
      </c>
    </row>
    <row r="830" spans="76:76" x14ac:dyDescent="0.2">
      <c r="BX830" s="99" t="s">
        <v>20</v>
      </c>
    </row>
    <row r="831" spans="76:76" x14ac:dyDescent="0.2">
      <c r="BX831" s="99" t="s">
        <v>20</v>
      </c>
    </row>
    <row r="832" spans="76:76" x14ac:dyDescent="0.2">
      <c r="BX832" s="99" t="s">
        <v>20</v>
      </c>
    </row>
    <row r="833" spans="76:76" x14ac:dyDescent="0.2">
      <c r="BX833" s="99" t="s">
        <v>20</v>
      </c>
    </row>
    <row r="834" spans="76:76" x14ac:dyDescent="0.2">
      <c r="BX834" s="99" t="s">
        <v>20</v>
      </c>
    </row>
    <row r="835" spans="76:76" x14ac:dyDescent="0.2">
      <c r="BX835" s="99" t="s">
        <v>20</v>
      </c>
    </row>
    <row r="836" spans="76:76" x14ac:dyDescent="0.2">
      <c r="BX836" s="99" t="s">
        <v>20</v>
      </c>
    </row>
    <row r="837" spans="76:76" x14ac:dyDescent="0.2">
      <c r="BX837" s="99" t="s">
        <v>20</v>
      </c>
    </row>
    <row r="838" spans="76:76" x14ac:dyDescent="0.2">
      <c r="BX838" s="99" t="s">
        <v>20</v>
      </c>
    </row>
    <row r="839" spans="76:76" x14ac:dyDescent="0.2">
      <c r="BX839" s="99" t="s">
        <v>20</v>
      </c>
    </row>
    <row r="840" spans="76:76" x14ac:dyDescent="0.2">
      <c r="BX840" s="99" t="s">
        <v>20</v>
      </c>
    </row>
    <row r="841" spans="76:76" x14ac:dyDescent="0.2">
      <c r="BX841" s="99" t="s">
        <v>20</v>
      </c>
    </row>
    <row r="842" spans="76:76" x14ac:dyDescent="0.2">
      <c r="BX842" s="99" t="s">
        <v>20</v>
      </c>
    </row>
    <row r="843" spans="76:76" x14ac:dyDescent="0.2">
      <c r="BX843" s="99" t="s">
        <v>20</v>
      </c>
    </row>
    <row r="844" spans="76:76" x14ac:dyDescent="0.2">
      <c r="BX844" s="99" t="s">
        <v>20</v>
      </c>
    </row>
    <row r="845" spans="76:76" x14ac:dyDescent="0.2">
      <c r="BX845" s="99" t="s">
        <v>20</v>
      </c>
    </row>
    <row r="846" spans="76:76" x14ac:dyDescent="0.2">
      <c r="BX846" s="99" t="s">
        <v>20</v>
      </c>
    </row>
    <row r="847" spans="76:76" x14ac:dyDescent="0.2">
      <c r="BX847" s="99" t="s">
        <v>20</v>
      </c>
    </row>
    <row r="848" spans="76:76" x14ac:dyDescent="0.2">
      <c r="BX848" s="99" t="s">
        <v>20</v>
      </c>
    </row>
    <row r="849" spans="76:76" x14ac:dyDescent="0.2">
      <c r="BX849" s="99" t="s">
        <v>20</v>
      </c>
    </row>
    <row r="850" spans="76:76" x14ac:dyDescent="0.2">
      <c r="BX850" s="99" t="s">
        <v>20</v>
      </c>
    </row>
    <row r="851" spans="76:76" x14ac:dyDescent="0.2">
      <c r="BX851" s="99" t="s">
        <v>20</v>
      </c>
    </row>
    <row r="852" spans="76:76" x14ac:dyDescent="0.2">
      <c r="BX852" s="99" t="s">
        <v>20</v>
      </c>
    </row>
    <row r="853" spans="76:76" x14ac:dyDescent="0.2">
      <c r="BX853" s="99" t="s">
        <v>20</v>
      </c>
    </row>
    <row r="854" spans="76:76" x14ac:dyDescent="0.2">
      <c r="BX854" s="99" t="s">
        <v>20</v>
      </c>
    </row>
    <row r="855" spans="76:76" x14ac:dyDescent="0.2">
      <c r="BX855" s="99" t="s">
        <v>20</v>
      </c>
    </row>
    <row r="856" spans="76:76" x14ac:dyDescent="0.2">
      <c r="BX856" s="99" t="s">
        <v>20</v>
      </c>
    </row>
    <row r="857" spans="76:76" x14ac:dyDescent="0.2">
      <c r="BX857" s="99" t="s">
        <v>20</v>
      </c>
    </row>
    <row r="858" spans="76:76" x14ac:dyDescent="0.2">
      <c r="BX858" s="99" t="s">
        <v>20</v>
      </c>
    </row>
    <row r="859" spans="76:76" x14ac:dyDescent="0.2">
      <c r="BX859" s="99" t="s">
        <v>20</v>
      </c>
    </row>
    <row r="860" spans="76:76" x14ac:dyDescent="0.2">
      <c r="BX860" s="99" t="s">
        <v>20</v>
      </c>
    </row>
    <row r="861" spans="76:76" x14ac:dyDescent="0.2">
      <c r="BX861" s="99" t="s">
        <v>20</v>
      </c>
    </row>
    <row r="862" spans="76:76" x14ac:dyDescent="0.2">
      <c r="BX862" s="99" t="s">
        <v>20</v>
      </c>
    </row>
    <row r="863" spans="76:76" x14ac:dyDescent="0.2">
      <c r="BX863" s="99" t="s">
        <v>20</v>
      </c>
    </row>
    <row r="864" spans="76:76" x14ac:dyDescent="0.2">
      <c r="BX864" s="99" t="s">
        <v>20</v>
      </c>
    </row>
    <row r="865" spans="76:76" x14ac:dyDescent="0.2">
      <c r="BX865" s="99" t="s">
        <v>20</v>
      </c>
    </row>
    <row r="866" spans="76:76" x14ac:dyDescent="0.2">
      <c r="BX866" s="99" t="s">
        <v>20</v>
      </c>
    </row>
    <row r="867" spans="76:76" x14ac:dyDescent="0.2">
      <c r="BX867" s="99" t="s">
        <v>20</v>
      </c>
    </row>
    <row r="868" spans="76:76" x14ac:dyDescent="0.2">
      <c r="BX868" s="99" t="s">
        <v>20</v>
      </c>
    </row>
    <row r="869" spans="76:76" x14ac:dyDescent="0.2">
      <c r="BX869" s="99" t="s">
        <v>20</v>
      </c>
    </row>
    <row r="870" spans="76:76" x14ac:dyDescent="0.2">
      <c r="BX870" s="99" t="s">
        <v>20</v>
      </c>
    </row>
    <row r="871" spans="76:76" x14ac:dyDescent="0.2">
      <c r="BX871" s="99" t="s">
        <v>20</v>
      </c>
    </row>
    <row r="872" spans="76:76" x14ac:dyDescent="0.2">
      <c r="BX872" s="99" t="s">
        <v>20</v>
      </c>
    </row>
    <row r="873" spans="76:76" x14ac:dyDescent="0.2">
      <c r="BX873" s="99" t="s">
        <v>20</v>
      </c>
    </row>
    <row r="874" spans="76:76" x14ac:dyDescent="0.2">
      <c r="BX874" s="99" t="s">
        <v>20</v>
      </c>
    </row>
    <row r="875" spans="76:76" x14ac:dyDescent="0.2">
      <c r="BX875" s="99" t="s">
        <v>20</v>
      </c>
    </row>
    <row r="876" spans="76:76" x14ac:dyDescent="0.2">
      <c r="BX876" s="99" t="s">
        <v>20</v>
      </c>
    </row>
    <row r="877" spans="76:76" x14ac:dyDescent="0.2">
      <c r="BX877" s="99" t="s">
        <v>20</v>
      </c>
    </row>
    <row r="878" spans="76:76" x14ac:dyDescent="0.2">
      <c r="BX878" s="99" t="s">
        <v>20</v>
      </c>
    </row>
    <row r="879" spans="76:76" x14ac:dyDescent="0.2">
      <c r="BX879" s="99" t="s">
        <v>20</v>
      </c>
    </row>
    <row r="880" spans="76:76" x14ac:dyDescent="0.2">
      <c r="BX880" s="99" t="s">
        <v>20</v>
      </c>
    </row>
    <row r="881" spans="76:76" x14ac:dyDescent="0.2">
      <c r="BX881" s="99" t="s">
        <v>20</v>
      </c>
    </row>
    <row r="882" spans="76:76" x14ac:dyDescent="0.2">
      <c r="BX882" s="99" t="s">
        <v>20</v>
      </c>
    </row>
    <row r="883" spans="76:76" x14ac:dyDescent="0.2">
      <c r="BX883" s="99" t="s">
        <v>20</v>
      </c>
    </row>
    <row r="884" spans="76:76" x14ac:dyDescent="0.2">
      <c r="BX884" s="99" t="s">
        <v>20</v>
      </c>
    </row>
    <row r="885" spans="76:76" x14ac:dyDescent="0.2">
      <c r="BX885" s="99" t="s">
        <v>20</v>
      </c>
    </row>
    <row r="886" spans="76:76" x14ac:dyDescent="0.2">
      <c r="BX886" s="99" t="s">
        <v>20</v>
      </c>
    </row>
    <row r="887" spans="76:76" x14ac:dyDescent="0.2">
      <c r="BX887" s="99" t="s">
        <v>20</v>
      </c>
    </row>
    <row r="888" spans="76:76" x14ac:dyDescent="0.2">
      <c r="BX888" s="99" t="s">
        <v>20</v>
      </c>
    </row>
    <row r="889" spans="76:76" x14ac:dyDescent="0.2">
      <c r="BX889" s="99" t="s">
        <v>20</v>
      </c>
    </row>
    <row r="890" spans="76:76" x14ac:dyDescent="0.2">
      <c r="BX890" s="99" t="s">
        <v>20</v>
      </c>
    </row>
    <row r="891" spans="76:76" x14ac:dyDescent="0.2">
      <c r="BX891" s="99" t="s">
        <v>20</v>
      </c>
    </row>
    <row r="892" spans="76:76" x14ac:dyDescent="0.2">
      <c r="BX892" s="99" t="s">
        <v>20</v>
      </c>
    </row>
    <row r="893" spans="76:76" x14ac:dyDescent="0.2">
      <c r="BX893" s="99" t="s">
        <v>20</v>
      </c>
    </row>
    <row r="894" spans="76:76" x14ac:dyDescent="0.2">
      <c r="BX894" s="99" t="s">
        <v>20</v>
      </c>
    </row>
    <row r="895" spans="76:76" x14ac:dyDescent="0.2">
      <c r="BX895" s="99" t="s">
        <v>20</v>
      </c>
    </row>
    <row r="896" spans="76:76" x14ac:dyDescent="0.2">
      <c r="BX896" s="99" t="s">
        <v>20</v>
      </c>
    </row>
    <row r="897" spans="76:76" x14ac:dyDescent="0.2">
      <c r="BX897" s="99" t="s">
        <v>20</v>
      </c>
    </row>
    <row r="898" spans="76:76" x14ac:dyDescent="0.2">
      <c r="BX898" s="99" t="s">
        <v>20</v>
      </c>
    </row>
    <row r="899" spans="76:76" x14ac:dyDescent="0.2">
      <c r="BX899" s="99" t="s">
        <v>20</v>
      </c>
    </row>
    <row r="900" spans="76:76" x14ac:dyDescent="0.2">
      <c r="BX900" s="99" t="s">
        <v>20</v>
      </c>
    </row>
    <row r="901" spans="76:76" x14ac:dyDescent="0.2">
      <c r="BX901" s="99" t="s">
        <v>20</v>
      </c>
    </row>
    <row r="902" spans="76:76" x14ac:dyDescent="0.2">
      <c r="BX902" s="99" t="s">
        <v>20</v>
      </c>
    </row>
    <row r="903" spans="76:76" x14ac:dyDescent="0.2">
      <c r="BX903" s="99" t="s">
        <v>20</v>
      </c>
    </row>
    <row r="904" spans="76:76" x14ac:dyDescent="0.2">
      <c r="BX904" s="99" t="s">
        <v>20</v>
      </c>
    </row>
    <row r="905" spans="76:76" x14ac:dyDescent="0.2">
      <c r="BX905" s="99" t="s">
        <v>20</v>
      </c>
    </row>
    <row r="906" spans="76:76" x14ac:dyDescent="0.2">
      <c r="BX906" s="99" t="s">
        <v>20</v>
      </c>
    </row>
    <row r="907" spans="76:76" x14ac:dyDescent="0.2">
      <c r="BX907" s="99" t="s">
        <v>20</v>
      </c>
    </row>
    <row r="908" spans="76:76" x14ac:dyDescent="0.2">
      <c r="BX908" s="99" t="s">
        <v>20</v>
      </c>
    </row>
    <row r="909" spans="76:76" x14ac:dyDescent="0.2">
      <c r="BX909" s="99" t="s">
        <v>20</v>
      </c>
    </row>
    <row r="910" spans="76:76" x14ac:dyDescent="0.2">
      <c r="BX910" s="99" t="s">
        <v>20</v>
      </c>
    </row>
    <row r="911" spans="76:76" x14ac:dyDescent="0.2">
      <c r="BX911" s="99" t="s">
        <v>20</v>
      </c>
    </row>
    <row r="912" spans="76:76" x14ac:dyDescent="0.2">
      <c r="BX912" s="99" t="s">
        <v>20</v>
      </c>
    </row>
    <row r="913" spans="76:76" x14ac:dyDescent="0.2">
      <c r="BX913" s="99" t="s">
        <v>20</v>
      </c>
    </row>
    <row r="914" spans="76:76" x14ac:dyDescent="0.2">
      <c r="BX914" s="99" t="s">
        <v>20</v>
      </c>
    </row>
    <row r="915" spans="76:76" x14ac:dyDescent="0.2">
      <c r="BX915" s="99" t="s">
        <v>20</v>
      </c>
    </row>
    <row r="916" spans="76:76" x14ac:dyDescent="0.2">
      <c r="BX916" s="99" t="s">
        <v>20</v>
      </c>
    </row>
    <row r="917" spans="76:76" x14ac:dyDescent="0.2">
      <c r="BX917" s="99" t="s">
        <v>20</v>
      </c>
    </row>
    <row r="918" spans="76:76" x14ac:dyDescent="0.2">
      <c r="BX918" s="99" t="s">
        <v>20</v>
      </c>
    </row>
    <row r="919" spans="76:76" x14ac:dyDescent="0.2">
      <c r="BX919" s="99" t="s">
        <v>20</v>
      </c>
    </row>
    <row r="920" spans="76:76" x14ac:dyDescent="0.2">
      <c r="BX920" s="99" t="s">
        <v>20</v>
      </c>
    </row>
    <row r="921" spans="76:76" x14ac:dyDescent="0.2">
      <c r="BX921" s="99" t="s">
        <v>20</v>
      </c>
    </row>
    <row r="922" spans="76:76" x14ac:dyDescent="0.2">
      <c r="BX922" s="99" t="s">
        <v>20</v>
      </c>
    </row>
    <row r="923" spans="76:76" x14ac:dyDescent="0.2">
      <c r="BX923" s="99" t="s">
        <v>20</v>
      </c>
    </row>
    <row r="924" spans="76:76" x14ac:dyDescent="0.2">
      <c r="BX924" s="99" t="s">
        <v>20</v>
      </c>
    </row>
    <row r="925" spans="76:76" x14ac:dyDescent="0.2">
      <c r="BX925" s="99" t="s">
        <v>20</v>
      </c>
    </row>
    <row r="926" spans="76:76" x14ac:dyDescent="0.2">
      <c r="BX926" s="99" t="s">
        <v>20</v>
      </c>
    </row>
    <row r="927" spans="76:76" x14ac:dyDescent="0.2">
      <c r="BX927" s="99" t="s">
        <v>20</v>
      </c>
    </row>
    <row r="928" spans="76:76" x14ac:dyDescent="0.2">
      <c r="BX928" s="99" t="s">
        <v>20</v>
      </c>
    </row>
    <row r="929" spans="76:76" x14ac:dyDescent="0.2">
      <c r="BX929" s="99" t="s">
        <v>20</v>
      </c>
    </row>
    <row r="930" spans="76:76" x14ac:dyDescent="0.2">
      <c r="BX930" s="99" t="s">
        <v>20</v>
      </c>
    </row>
    <row r="931" spans="76:76" x14ac:dyDescent="0.2">
      <c r="BX931" s="99" t="s">
        <v>20</v>
      </c>
    </row>
    <row r="932" spans="76:76" x14ac:dyDescent="0.2">
      <c r="BX932" s="99" t="s">
        <v>20</v>
      </c>
    </row>
    <row r="933" spans="76:76" x14ac:dyDescent="0.2">
      <c r="BX933" s="99" t="s">
        <v>20</v>
      </c>
    </row>
    <row r="934" spans="76:76" x14ac:dyDescent="0.2">
      <c r="BX934" s="99" t="s">
        <v>20</v>
      </c>
    </row>
    <row r="935" spans="76:76" x14ac:dyDescent="0.2">
      <c r="BX935" s="99" t="s">
        <v>20</v>
      </c>
    </row>
    <row r="936" spans="76:76" x14ac:dyDescent="0.2">
      <c r="BX936" s="99" t="s">
        <v>20</v>
      </c>
    </row>
    <row r="937" spans="76:76" x14ac:dyDescent="0.2">
      <c r="BX937" s="99" t="s">
        <v>20</v>
      </c>
    </row>
    <row r="938" spans="76:76" x14ac:dyDescent="0.2">
      <c r="BX938" s="99" t="s">
        <v>20</v>
      </c>
    </row>
    <row r="939" spans="76:76" x14ac:dyDescent="0.2">
      <c r="BX939" s="99" t="s">
        <v>20</v>
      </c>
    </row>
    <row r="940" spans="76:76" x14ac:dyDescent="0.2">
      <c r="BX940" s="99" t="s">
        <v>20</v>
      </c>
    </row>
    <row r="941" spans="76:76" x14ac:dyDescent="0.2">
      <c r="BX941" s="99" t="s">
        <v>20</v>
      </c>
    </row>
    <row r="942" spans="76:76" x14ac:dyDescent="0.2">
      <c r="BX942" s="99" t="s">
        <v>20</v>
      </c>
    </row>
    <row r="943" spans="76:76" x14ac:dyDescent="0.2">
      <c r="BX943" s="99" t="s">
        <v>20</v>
      </c>
    </row>
    <row r="944" spans="76:76" x14ac:dyDescent="0.2">
      <c r="BX944" s="99" t="s">
        <v>20</v>
      </c>
    </row>
    <row r="945" spans="75:76" x14ac:dyDescent="0.2">
      <c r="BX945" s="99" t="s">
        <v>20</v>
      </c>
    </row>
    <row r="946" spans="75:76" x14ac:dyDescent="0.2">
      <c r="BX946" s="99" t="s">
        <v>20</v>
      </c>
    </row>
    <row r="947" spans="75:76" x14ac:dyDescent="0.2">
      <c r="BX947" s="99" t="s">
        <v>20</v>
      </c>
    </row>
    <row r="948" spans="75:76" x14ac:dyDescent="0.2">
      <c r="BX948" s="99" t="s">
        <v>20</v>
      </c>
    </row>
    <row r="949" spans="75:76" x14ac:dyDescent="0.2">
      <c r="BX949" s="99" t="s">
        <v>20</v>
      </c>
    </row>
    <row r="950" spans="75:76" x14ac:dyDescent="0.2">
      <c r="BX950" s="99" t="s">
        <v>20</v>
      </c>
    </row>
    <row r="951" spans="75:76" x14ac:dyDescent="0.2">
      <c r="BX951" s="99" t="s">
        <v>20</v>
      </c>
    </row>
    <row r="952" spans="75:76" x14ac:dyDescent="0.2">
      <c r="BX952" s="99" t="s">
        <v>20</v>
      </c>
    </row>
    <row r="953" spans="75:76" x14ac:dyDescent="0.2">
      <c r="BX953" s="99" t="s">
        <v>20</v>
      </c>
    </row>
    <row r="954" spans="75:76" x14ac:dyDescent="0.2">
      <c r="BX954" s="99" t="s">
        <v>20</v>
      </c>
    </row>
    <row r="955" spans="75:76" x14ac:dyDescent="0.2">
      <c r="BX955" s="99" t="s">
        <v>20</v>
      </c>
    </row>
    <row r="956" spans="75:76" x14ac:dyDescent="0.2">
      <c r="BX956" s="99" t="s">
        <v>20</v>
      </c>
    </row>
    <row r="957" spans="75:76" x14ac:dyDescent="0.2">
      <c r="BX957" s="99" t="s">
        <v>20</v>
      </c>
    </row>
    <row r="958" spans="75:76" x14ac:dyDescent="0.2">
      <c r="BX958" s="99" t="s">
        <v>20</v>
      </c>
    </row>
    <row r="959" spans="75:76" x14ac:dyDescent="0.2">
      <c r="BX959" s="99" t="s">
        <v>20</v>
      </c>
    </row>
    <row r="960" spans="75:76" x14ac:dyDescent="0.2">
      <c r="BW960" s="94">
        <v>6</v>
      </c>
      <c r="BX960" s="99" t="s">
        <v>20</v>
      </c>
    </row>
    <row r="961" spans="76:76" x14ac:dyDescent="0.2">
      <c r="BX961" s="99" t="s">
        <v>20</v>
      </c>
    </row>
    <row r="962" spans="76:76" x14ac:dyDescent="0.2">
      <c r="BX962" s="99" t="s">
        <v>20</v>
      </c>
    </row>
    <row r="963" spans="76:76" x14ac:dyDescent="0.2">
      <c r="BX963" s="99" t="s">
        <v>20</v>
      </c>
    </row>
    <row r="964" spans="76:76" x14ac:dyDescent="0.2">
      <c r="BX964" s="99" t="s">
        <v>20</v>
      </c>
    </row>
    <row r="965" spans="76:76" x14ac:dyDescent="0.2">
      <c r="BX965" s="99" t="s">
        <v>20</v>
      </c>
    </row>
    <row r="966" spans="76:76" x14ac:dyDescent="0.2">
      <c r="BX966" s="99" t="s">
        <v>20</v>
      </c>
    </row>
    <row r="967" spans="76:76" x14ac:dyDescent="0.2">
      <c r="BX967" s="99" t="s">
        <v>20</v>
      </c>
    </row>
    <row r="968" spans="76:76" x14ac:dyDescent="0.2">
      <c r="BX968" s="99" t="s">
        <v>20</v>
      </c>
    </row>
    <row r="969" spans="76:76" x14ac:dyDescent="0.2">
      <c r="BX969" s="99" t="s">
        <v>20</v>
      </c>
    </row>
    <row r="970" spans="76:76" x14ac:dyDescent="0.2">
      <c r="BX970" s="99" t="s">
        <v>20</v>
      </c>
    </row>
    <row r="971" spans="76:76" x14ac:dyDescent="0.2">
      <c r="BX971" s="99" t="s">
        <v>20</v>
      </c>
    </row>
    <row r="972" spans="76:76" x14ac:dyDescent="0.2">
      <c r="BX972" s="99" t="s">
        <v>20</v>
      </c>
    </row>
    <row r="973" spans="76:76" x14ac:dyDescent="0.2">
      <c r="BX973" s="99" t="s">
        <v>20</v>
      </c>
    </row>
    <row r="974" spans="76:76" x14ac:dyDescent="0.2">
      <c r="BX974" s="99" t="s">
        <v>20</v>
      </c>
    </row>
    <row r="975" spans="76:76" x14ac:dyDescent="0.2">
      <c r="BX975" s="99" t="s">
        <v>20</v>
      </c>
    </row>
    <row r="976" spans="76:76" x14ac:dyDescent="0.2">
      <c r="BX976" s="99" t="s">
        <v>20</v>
      </c>
    </row>
    <row r="977" spans="76:76" x14ac:dyDescent="0.2">
      <c r="BX977" s="99" t="s">
        <v>20</v>
      </c>
    </row>
    <row r="978" spans="76:76" x14ac:dyDescent="0.2">
      <c r="BX978" s="99" t="s">
        <v>20</v>
      </c>
    </row>
    <row r="979" spans="76:76" x14ac:dyDescent="0.2">
      <c r="BX979" s="99" t="s">
        <v>20</v>
      </c>
    </row>
    <row r="980" spans="76:76" x14ac:dyDescent="0.2">
      <c r="BX980" s="99" t="s">
        <v>20</v>
      </c>
    </row>
    <row r="981" spans="76:76" x14ac:dyDescent="0.2">
      <c r="BX981" s="99" t="s">
        <v>20</v>
      </c>
    </row>
    <row r="982" spans="76:76" x14ac:dyDescent="0.2">
      <c r="BX982" s="99" t="s">
        <v>20</v>
      </c>
    </row>
    <row r="983" spans="76:76" x14ac:dyDescent="0.2">
      <c r="BX983" s="99" t="s">
        <v>20</v>
      </c>
    </row>
    <row r="984" spans="76:76" x14ac:dyDescent="0.2">
      <c r="BX984" s="99" t="s">
        <v>20</v>
      </c>
    </row>
    <row r="985" spans="76:76" x14ac:dyDescent="0.2">
      <c r="BX985" s="99" t="s">
        <v>20</v>
      </c>
    </row>
    <row r="986" spans="76:76" x14ac:dyDescent="0.2">
      <c r="BX986" s="99" t="s">
        <v>20</v>
      </c>
    </row>
    <row r="987" spans="76:76" x14ac:dyDescent="0.2">
      <c r="BX987" s="99" t="s">
        <v>20</v>
      </c>
    </row>
    <row r="988" spans="76:76" x14ac:dyDescent="0.2">
      <c r="BX988" s="99" t="s">
        <v>20</v>
      </c>
    </row>
    <row r="989" spans="76:76" x14ac:dyDescent="0.2">
      <c r="BX989" s="99" t="s">
        <v>20</v>
      </c>
    </row>
    <row r="990" spans="76:76" x14ac:dyDescent="0.2">
      <c r="BX990" s="99" t="s">
        <v>20</v>
      </c>
    </row>
    <row r="991" spans="76:76" x14ac:dyDescent="0.2">
      <c r="BX991" s="99" t="s">
        <v>20</v>
      </c>
    </row>
    <row r="992" spans="76:76" x14ac:dyDescent="0.2">
      <c r="BX992" s="99" t="s">
        <v>20</v>
      </c>
    </row>
    <row r="993" spans="76:76" x14ac:dyDescent="0.2">
      <c r="BX993" s="99" t="s">
        <v>20</v>
      </c>
    </row>
    <row r="994" spans="76:76" x14ac:dyDescent="0.2">
      <c r="BX994" s="99" t="s">
        <v>20</v>
      </c>
    </row>
    <row r="995" spans="76:76" x14ac:dyDescent="0.2">
      <c r="BX995" s="99" t="s">
        <v>20</v>
      </c>
    </row>
    <row r="996" spans="76:76" x14ac:dyDescent="0.2">
      <c r="BX996" s="99" t="s">
        <v>20</v>
      </c>
    </row>
    <row r="997" spans="76:76" x14ac:dyDescent="0.2">
      <c r="BX997" s="99" t="s">
        <v>20</v>
      </c>
    </row>
    <row r="998" spans="76:76" x14ac:dyDescent="0.2">
      <c r="BX998" s="99" t="s">
        <v>20</v>
      </c>
    </row>
    <row r="999" spans="76:76" x14ac:dyDescent="0.2">
      <c r="BX999" s="99" t="s">
        <v>20</v>
      </c>
    </row>
    <row r="1000" spans="76:76" x14ac:dyDescent="0.2">
      <c r="BX1000" s="99" t="s">
        <v>20</v>
      </c>
    </row>
    <row r="1001" spans="76:76" x14ac:dyDescent="0.2">
      <c r="BX1001" s="99" t="s">
        <v>20</v>
      </c>
    </row>
    <row r="1002" spans="76:76" x14ac:dyDescent="0.2">
      <c r="BX1002" s="99" t="s">
        <v>20</v>
      </c>
    </row>
    <row r="1003" spans="76:76" x14ac:dyDescent="0.2">
      <c r="BX1003" s="99" t="s">
        <v>20</v>
      </c>
    </row>
    <row r="1004" spans="76:76" x14ac:dyDescent="0.2">
      <c r="BX1004" s="99" t="s">
        <v>20</v>
      </c>
    </row>
    <row r="1005" spans="76:76" x14ac:dyDescent="0.2">
      <c r="BX1005" s="99" t="s">
        <v>20</v>
      </c>
    </row>
    <row r="1006" spans="76:76" x14ac:dyDescent="0.2">
      <c r="BX1006" s="99" t="s">
        <v>20</v>
      </c>
    </row>
    <row r="1007" spans="76:76" x14ac:dyDescent="0.2">
      <c r="BX1007" s="99" t="s">
        <v>20</v>
      </c>
    </row>
    <row r="1008" spans="76:76" x14ac:dyDescent="0.2">
      <c r="BX1008" s="99" t="s">
        <v>20</v>
      </c>
    </row>
    <row r="1009" spans="76:76" x14ac:dyDescent="0.2">
      <c r="BX1009" s="99" t="s">
        <v>20</v>
      </c>
    </row>
    <row r="1010" spans="76:76" x14ac:dyDescent="0.2">
      <c r="BX1010" s="99" t="s">
        <v>20</v>
      </c>
    </row>
    <row r="1011" spans="76:76" x14ac:dyDescent="0.2">
      <c r="BX1011" s="99" t="s">
        <v>20</v>
      </c>
    </row>
    <row r="1012" spans="76:76" x14ac:dyDescent="0.2">
      <c r="BX1012" s="99" t="s">
        <v>20</v>
      </c>
    </row>
    <row r="1013" spans="76:76" x14ac:dyDescent="0.2">
      <c r="BX1013" s="99" t="s">
        <v>20</v>
      </c>
    </row>
    <row r="1014" spans="76:76" x14ac:dyDescent="0.2">
      <c r="BX1014" s="99" t="s">
        <v>20</v>
      </c>
    </row>
    <row r="1015" spans="76:76" x14ac:dyDescent="0.2">
      <c r="BX1015" s="99" t="s">
        <v>20</v>
      </c>
    </row>
    <row r="1016" spans="76:76" x14ac:dyDescent="0.2">
      <c r="BX1016" s="99" t="s">
        <v>20</v>
      </c>
    </row>
    <row r="1017" spans="76:76" x14ac:dyDescent="0.2">
      <c r="BX1017" s="99" t="s">
        <v>20</v>
      </c>
    </row>
    <row r="1018" spans="76:76" x14ac:dyDescent="0.2">
      <c r="BX1018" s="99" t="s">
        <v>20</v>
      </c>
    </row>
    <row r="1019" spans="76:76" x14ac:dyDescent="0.2">
      <c r="BX1019" s="99" t="s">
        <v>20</v>
      </c>
    </row>
    <row r="1020" spans="76:76" x14ac:dyDescent="0.2">
      <c r="BX1020" s="99" t="s">
        <v>20</v>
      </c>
    </row>
    <row r="1021" spans="76:76" x14ac:dyDescent="0.2">
      <c r="BX1021" s="99" t="s">
        <v>20</v>
      </c>
    </row>
    <row r="1022" spans="76:76" x14ac:dyDescent="0.2">
      <c r="BX1022" s="99" t="s">
        <v>20</v>
      </c>
    </row>
    <row r="1023" spans="76:76" x14ac:dyDescent="0.2">
      <c r="BX1023" s="99" t="s">
        <v>20</v>
      </c>
    </row>
    <row r="1024" spans="76:76" x14ac:dyDescent="0.2">
      <c r="BX1024" s="99" t="s">
        <v>20</v>
      </c>
    </row>
    <row r="1025" spans="76:76" x14ac:dyDescent="0.2">
      <c r="BX1025" s="99" t="s">
        <v>20</v>
      </c>
    </row>
    <row r="1026" spans="76:76" x14ac:dyDescent="0.2">
      <c r="BX1026" s="99" t="s">
        <v>20</v>
      </c>
    </row>
    <row r="1027" spans="76:76" x14ac:dyDescent="0.2">
      <c r="BX1027" s="99" t="s">
        <v>20</v>
      </c>
    </row>
    <row r="1028" spans="76:76" x14ac:dyDescent="0.2">
      <c r="BX1028" s="99" t="s">
        <v>20</v>
      </c>
    </row>
    <row r="1029" spans="76:76" x14ac:dyDescent="0.2">
      <c r="BX1029" s="99" t="s">
        <v>20</v>
      </c>
    </row>
    <row r="1030" spans="76:76" x14ac:dyDescent="0.2">
      <c r="BX1030" s="99" t="s">
        <v>20</v>
      </c>
    </row>
    <row r="1031" spans="76:76" x14ac:dyDescent="0.2">
      <c r="BX1031" s="99" t="s">
        <v>20</v>
      </c>
    </row>
    <row r="1032" spans="76:76" x14ac:dyDescent="0.2">
      <c r="BX1032" s="99" t="s">
        <v>20</v>
      </c>
    </row>
    <row r="1033" spans="76:76" x14ac:dyDescent="0.2">
      <c r="BX1033" s="99" t="s">
        <v>20</v>
      </c>
    </row>
    <row r="1034" spans="76:76" x14ac:dyDescent="0.2">
      <c r="BX1034" s="99" t="s">
        <v>20</v>
      </c>
    </row>
    <row r="1035" spans="76:76" x14ac:dyDescent="0.2">
      <c r="BX1035" s="99" t="s">
        <v>20</v>
      </c>
    </row>
    <row r="1036" spans="76:76" x14ac:dyDescent="0.2">
      <c r="BX1036" s="99" t="s">
        <v>20</v>
      </c>
    </row>
    <row r="1037" spans="76:76" x14ac:dyDescent="0.2">
      <c r="BX1037" s="99" t="s">
        <v>20</v>
      </c>
    </row>
    <row r="1038" spans="76:76" x14ac:dyDescent="0.2">
      <c r="BX1038" s="99" t="s">
        <v>20</v>
      </c>
    </row>
    <row r="1039" spans="76:76" x14ac:dyDescent="0.2">
      <c r="BX1039" s="99" t="s">
        <v>20</v>
      </c>
    </row>
    <row r="1040" spans="76:76" x14ac:dyDescent="0.2">
      <c r="BX1040" s="99" t="s">
        <v>20</v>
      </c>
    </row>
    <row r="1041" spans="76:76" x14ac:dyDescent="0.2">
      <c r="BX1041" s="99" t="s">
        <v>20</v>
      </c>
    </row>
    <row r="1042" spans="76:76" x14ac:dyDescent="0.2">
      <c r="BX1042" s="99" t="s">
        <v>20</v>
      </c>
    </row>
    <row r="1043" spans="76:76" x14ac:dyDescent="0.2">
      <c r="BX1043" s="99" t="s">
        <v>20</v>
      </c>
    </row>
    <row r="1044" spans="76:76" x14ac:dyDescent="0.2">
      <c r="BX1044" s="99" t="s">
        <v>20</v>
      </c>
    </row>
    <row r="1045" spans="76:76" x14ac:dyDescent="0.2">
      <c r="BX1045" s="99" t="s">
        <v>20</v>
      </c>
    </row>
    <row r="1046" spans="76:76" x14ac:dyDescent="0.2">
      <c r="BX1046" s="99" t="s">
        <v>20</v>
      </c>
    </row>
    <row r="1047" spans="76:76" x14ac:dyDescent="0.2">
      <c r="BX1047" s="99" t="s">
        <v>20</v>
      </c>
    </row>
    <row r="1048" spans="76:76" x14ac:dyDescent="0.2">
      <c r="BX1048" s="99" t="s">
        <v>20</v>
      </c>
    </row>
    <row r="1049" spans="76:76" x14ac:dyDescent="0.2">
      <c r="BX1049" s="99" t="s">
        <v>20</v>
      </c>
    </row>
    <row r="1050" spans="76:76" x14ac:dyDescent="0.2">
      <c r="BX1050" s="99" t="s">
        <v>20</v>
      </c>
    </row>
    <row r="1051" spans="76:76" x14ac:dyDescent="0.2">
      <c r="BX1051" s="99" t="s">
        <v>20</v>
      </c>
    </row>
    <row r="1052" spans="76:76" x14ac:dyDescent="0.2">
      <c r="BX1052" s="99" t="s">
        <v>20</v>
      </c>
    </row>
    <row r="1053" spans="76:76" x14ac:dyDescent="0.2">
      <c r="BX1053" s="99" t="s">
        <v>20</v>
      </c>
    </row>
    <row r="1054" spans="76:76" x14ac:dyDescent="0.2">
      <c r="BX1054" s="99" t="s">
        <v>20</v>
      </c>
    </row>
    <row r="1055" spans="76:76" x14ac:dyDescent="0.2">
      <c r="BX1055" s="99" t="s">
        <v>20</v>
      </c>
    </row>
    <row r="1056" spans="76:76" x14ac:dyDescent="0.2">
      <c r="BX1056" s="99" t="s">
        <v>20</v>
      </c>
    </row>
    <row r="1057" spans="76:76" x14ac:dyDescent="0.2">
      <c r="BX1057" s="99" t="s">
        <v>20</v>
      </c>
    </row>
    <row r="1058" spans="76:76" x14ac:dyDescent="0.2">
      <c r="BX1058" s="99" t="s">
        <v>20</v>
      </c>
    </row>
    <row r="1059" spans="76:76" x14ac:dyDescent="0.2">
      <c r="BX1059" s="99" t="s">
        <v>20</v>
      </c>
    </row>
    <row r="1060" spans="76:76" x14ac:dyDescent="0.2">
      <c r="BX1060" s="99" t="s">
        <v>20</v>
      </c>
    </row>
    <row r="1061" spans="76:76" x14ac:dyDescent="0.2">
      <c r="BX1061" s="99" t="s">
        <v>20</v>
      </c>
    </row>
    <row r="1062" spans="76:76" x14ac:dyDescent="0.2">
      <c r="BX1062" s="99" t="s">
        <v>20</v>
      </c>
    </row>
    <row r="1063" spans="76:76" x14ac:dyDescent="0.2">
      <c r="BX1063" s="99" t="s">
        <v>20</v>
      </c>
    </row>
    <row r="1064" spans="76:76" x14ac:dyDescent="0.2">
      <c r="BX1064" s="99" t="s">
        <v>20</v>
      </c>
    </row>
    <row r="1065" spans="76:76" x14ac:dyDescent="0.2">
      <c r="BX1065" s="99" t="s">
        <v>20</v>
      </c>
    </row>
    <row r="1066" spans="76:76" x14ac:dyDescent="0.2">
      <c r="BX1066" s="99" t="s">
        <v>20</v>
      </c>
    </row>
    <row r="1067" spans="76:76" x14ac:dyDescent="0.2">
      <c r="BX1067" s="99" t="s">
        <v>20</v>
      </c>
    </row>
    <row r="1068" spans="76:76" x14ac:dyDescent="0.2">
      <c r="BX1068" s="99" t="s">
        <v>20</v>
      </c>
    </row>
    <row r="1069" spans="76:76" x14ac:dyDescent="0.2">
      <c r="BX1069" s="99" t="s">
        <v>20</v>
      </c>
    </row>
    <row r="1070" spans="76:76" x14ac:dyDescent="0.2">
      <c r="BX1070" s="99" t="s">
        <v>20</v>
      </c>
    </row>
    <row r="1071" spans="76:76" x14ac:dyDescent="0.2">
      <c r="BX1071" s="99" t="s">
        <v>20</v>
      </c>
    </row>
    <row r="1072" spans="76:76" x14ac:dyDescent="0.2">
      <c r="BX1072" s="99" t="s">
        <v>20</v>
      </c>
    </row>
    <row r="1073" spans="76:76" x14ac:dyDescent="0.2">
      <c r="BX1073" s="99" t="s">
        <v>20</v>
      </c>
    </row>
    <row r="1074" spans="76:76" x14ac:dyDescent="0.2">
      <c r="BX1074" s="99" t="s">
        <v>20</v>
      </c>
    </row>
    <row r="1075" spans="76:76" x14ac:dyDescent="0.2">
      <c r="BX1075" s="99" t="s">
        <v>20</v>
      </c>
    </row>
    <row r="1076" spans="76:76" x14ac:dyDescent="0.2">
      <c r="BX1076" s="99" t="s">
        <v>20</v>
      </c>
    </row>
    <row r="1077" spans="76:76" x14ac:dyDescent="0.2">
      <c r="BX1077" s="99" t="s">
        <v>20</v>
      </c>
    </row>
    <row r="1078" spans="76:76" x14ac:dyDescent="0.2">
      <c r="BX1078" s="99" t="s">
        <v>20</v>
      </c>
    </row>
    <row r="1079" spans="76:76" x14ac:dyDescent="0.2">
      <c r="BX1079" s="99" t="s">
        <v>20</v>
      </c>
    </row>
    <row r="1080" spans="76:76" x14ac:dyDescent="0.2">
      <c r="BX1080" s="99" t="s">
        <v>20</v>
      </c>
    </row>
    <row r="1081" spans="76:76" x14ac:dyDescent="0.2">
      <c r="BX1081" s="99" t="s">
        <v>20</v>
      </c>
    </row>
    <row r="1082" spans="76:76" x14ac:dyDescent="0.2">
      <c r="BX1082" s="99" t="s">
        <v>20</v>
      </c>
    </row>
    <row r="1083" spans="76:76" x14ac:dyDescent="0.2">
      <c r="BX1083" s="99" t="s">
        <v>20</v>
      </c>
    </row>
    <row r="1084" spans="76:76" x14ac:dyDescent="0.2">
      <c r="BX1084" s="99" t="s">
        <v>20</v>
      </c>
    </row>
    <row r="1085" spans="76:76" x14ac:dyDescent="0.2">
      <c r="BX1085" s="99" t="s">
        <v>20</v>
      </c>
    </row>
    <row r="1086" spans="76:76" x14ac:dyDescent="0.2">
      <c r="BX1086" s="99" t="s">
        <v>20</v>
      </c>
    </row>
    <row r="1087" spans="76:76" x14ac:dyDescent="0.2">
      <c r="BX1087" s="99" t="s">
        <v>20</v>
      </c>
    </row>
    <row r="1088" spans="76:76" x14ac:dyDescent="0.2">
      <c r="BX1088" s="99" t="s">
        <v>20</v>
      </c>
    </row>
    <row r="1089" spans="76:76" x14ac:dyDescent="0.2">
      <c r="BX1089" s="99" t="s">
        <v>20</v>
      </c>
    </row>
    <row r="1090" spans="76:76" x14ac:dyDescent="0.2">
      <c r="BX1090" s="99" t="s">
        <v>20</v>
      </c>
    </row>
    <row r="1091" spans="76:76" x14ac:dyDescent="0.2">
      <c r="BX1091" s="99" t="s">
        <v>20</v>
      </c>
    </row>
    <row r="1092" spans="76:76" x14ac:dyDescent="0.2">
      <c r="BX1092" s="99" t="s">
        <v>20</v>
      </c>
    </row>
    <row r="1093" spans="76:76" x14ac:dyDescent="0.2">
      <c r="BX1093" s="99" t="s">
        <v>20</v>
      </c>
    </row>
    <row r="1094" spans="76:76" x14ac:dyDescent="0.2">
      <c r="BX1094" s="99" t="s">
        <v>20</v>
      </c>
    </row>
    <row r="1095" spans="76:76" x14ac:dyDescent="0.2">
      <c r="BX1095" s="99" t="s">
        <v>20</v>
      </c>
    </row>
    <row r="1096" spans="76:76" x14ac:dyDescent="0.2">
      <c r="BX1096" s="99" t="s">
        <v>20</v>
      </c>
    </row>
    <row r="1097" spans="76:76" x14ac:dyDescent="0.2">
      <c r="BX1097" s="99" t="s">
        <v>20</v>
      </c>
    </row>
    <row r="1098" spans="76:76" x14ac:dyDescent="0.2">
      <c r="BX1098" s="99" t="s">
        <v>20</v>
      </c>
    </row>
    <row r="1099" spans="76:76" x14ac:dyDescent="0.2">
      <c r="BX1099" s="99" t="s">
        <v>20</v>
      </c>
    </row>
    <row r="1100" spans="76:76" x14ac:dyDescent="0.2">
      <c r="BX1100" s="99" t="s">
        <v>20</v>
      </c>
    </row>
    <row r="1101" spans="76:76" x14ac:dyDescent="0.2">
      <c r="BX1101" s="99" t="s">
        <v>20</v>
      </c>
    </row>
    <row r="1102" spans="76:76" x14ac:dyDescent="0.2">
      <c r="BX1102" s="99" t="s">
        <v>20</v>
      </c>
    </row>
    <row r="1103" spans="76:76" x14ac:dyDescent="0.2">
      <c r="BX1103" s="99" t="s">
        <v>20</v>
      </c>
    </row>
    <row r="1104" spans="76:76" x14ac:dyDescent="0.2">
      <c r="BX1104" s="99" t="s">
        <v>20</v>
      </c>
    </row>
    <row r="1105" spans="76:76" x14ac:dyDescent="0.2">
      <c r="BX1105" s="99" t="s">
        <v>20</v>
      </c>
    </row>
    <row r="1106" spans="76:76" x14ac:dyDescent="0.2">
      <c r="BX1106" s="99" t="s">
        <v>20</v>
      </c>
    </row>
    <row r="1107" spans="76:76" x14ac:dyDescent="0.2">
      <c r="BX1107" s="99" t="s">
        <v>20</v>
      </c>
    </row>
    <row r="1108" spans="76:76" x14ac:dyDescent="0.2">
      <c r="BX1108" s="99" t="s">
        <v>20</v>
      </c>
    </row>
    <row r="1109" spans="76:76" x14ac:dyDescent="0.2">
      <c r="BX1109" s="99" t="s">
        <v>20</v>
      </c>
    </row>
    <row r="1110" spans="76:76" x14ac:dyDescent="0.2">
      <c r="BX1110" s="99" t="s">
        <v>20</v>
      </c>
    </row>
    <row r="1111" spans="76:76" x14ac:dyDescent="0.2">
      <c r="BX1111" s="99" t="s">
        <v>20</v>
      </c>
    </row>
    <row r="1112" spans="76:76" x14ac:dyDescent="0.2">
      <c r="BX1112" s="99" t="s">
        <v>20</v>
      </c>
    </row>
    <row r="1113" spans="76:76" x14ac:dyDescent="0.2">
      <c r="BX1113" s="99" t="s">
        <v>20</v>
      </c>
    </row>
    <row r="1114" spans="76:76" x14ac:dyDescent="0.2">
      <c r="BX1114" s="99" t="s">
        <v>20</v>
      </c>
    </row>
    <row r="1115" spans="76:76" x14ac:dyDescent="0.2">
      <c r="BX1115" s="99" t="s">
        <v>20</v>
      </c>
    </row>
    <row r="1116" spans="76:76" x14ac:dyDescent="0.2">
      <c r="BX1116" s="99" t="s">
        <v>20</v>
      </c>
    </row>
    <row r="1117" spans="76:76" x14ac:dyDescent="0.2">
      <c r="BX1117" s="99" t="s">
        <v>20</v>
      </c>
    </row>
    <row r="1118" spans="76:76" x14ac:dyDescent="0.2">
      <c r="BX1118" s="99" t="s">
        <v>20</v>
      </c>
    </row>
    <row r="1119" spans="76:76" x14ac:dyDescent="0.2">
      <c r="BX1119" s="99" t="s">
        <v>20</v>
      </c>
    </row>
    <row r="1120" spans="76:76" x14ac:dyDescent="0.2">
      <c r="BX1120" s="99" t="s">
        <v>20</v>
      </c>
    </row>
    <row r="1121" spans="76:76" x14ac:dyDescent="0.2">
      <c r="BX1121" s="99" t="s">
        <v>20</v>
      </c>
    </row>
    <row r="1122" spans="76:76" x14ac:dyDescent="0.2">
      <c r="BX1122" s="99" t="s">
        <v>20</v>
      </c>
    </row>
    <row r="1123" spans="76:76" x14ac:dyDescent="0.2">
      <c r="BX1123" s="99" t="s">
        <v>20</v>
      </c>
    </row>
    <row r="1124" spans="76:76" x14ac:dyDescent="0.2">
      <c r="BX1124" s="99" t="s">
        <v>20</v>
      </c>
    </row>
    <row r="1125" spans="76:76" x14ac:dyDescent="0.2">
      <c r="BX1125" s="99" t="s">
        <v>20</v>
      </c>
    </row>
    <row r="1126" spans="76:76" x14ac:dyDescent="0.2">
      <c r="BX1126" s="99" t="s">
        <v>20</v>
      </c>
    </row>
    <row r="1127" spans="76:76" x14ac:dyDescent="0.2">
      <c r="BX1127" s="99" t="s">
        <v>20</v>
      </c>
    </row>
    <row r="1128" spans="76:76" x14ac:dyDescent="0.2">
      <c r="BX1128" s="99" t="s">
        <v>20</v>
      </c>
    </row>
    <row r="1129" spans="76:76" x14ac:dyDescent="0.2">
      <c r="BX1129" s="99" t="s">
        <v>20</v>
      </c>
    </row>
    <row r="1130" spans="76:76" x14ac:dyDescent="0.2">
      <c r="BX1130" s="99" t="s">
        <v>20</v>
      </c>
    </row>
    <row r="1131" spans="76:76" x14ac:dyDescent="0.2">
      <c r="BX1131" s="99" t="s">
        <v>20</v>
      </c>
    </row>
    <row r="1132" spans="76:76" x14ac:dyDescent="0.2">
      <c r="BX1132" s="99" t="s">
        <v>20</v>
      </c>
    </row>
    <row r="1133" spans="76:76" x14ac:dyDescent="0.2">
      <c r="BX1133" s="99" t="s">
        <v>20</v>
      </c>
    </row>
    <row r="1134" spans="76:76" x14ac:dyDescent="0.2">
      <c r="BX1134" s="99" t="s">
        <v>20</v>
      </c>
    </row>
    <row r="1135" spans="76:76" x14ac:dyDescent="0.2">
      <c r="BX1135" s="99" t="s">
        <v>20</v>
      </c>
    </row>
    <row r="1136" spans="76:76" x14ac:dyDescent="0.2">
      <c r="BX1136" s="99" t="s">
        <v>20</v>
      </c>
    </row>
    <row r="1137" spans="75:76" x14ac:dyDescent="0.2">
      <c r="BX1137" s="99" t="s">
        <v>20</v>
      </c>
    </row>
    <row r="1138" spans="75:76" x14ac:dyDescent="0.2">
      <c r="BX1138" s="99" t="s">
        <v>20</v>
      </c>
    </row>
    <row r="1139" spans="75:76" x14ac:dyDescent="0.2">
      <c r="BX1139" s="99" t="s">
        <v>20</v>
      </c>
    </row>
    <row r="1140" spans="75:76" x14ac:dyDescent="0.2">
      <c r="BX1140" s="99" t="s">
        <v>20</v>
      </c>
    </row>
    <row r="1141" spans="75:76" x14ac:dyDescent="0.2">
      <c r="BX1141" s="99" t="s">
        <v>20</v>
      </c>
    </row>
    <row r="1142" spans="75:76" x14ac:dyDescent="0.2">
      <c r="BX1142" s="99" t="s">
        <v>20</v>
      </c>
    </row>
    <row r="1143" spans="75:76" x14ac:dyDescent="0.2">
      <c r="BX1143" s="99" t="s">
        <v>20</v>
      </c>
    </row>
    <row r="1144" spans="75:76" x14ac:dyDescent="0.2">
      <c r="BX1144" s="99" t="s">
        <v>20</v>
      </c>
    </row>
    <row r="1145" spans="75:76" x14ac:dyDescent="0.2">
      <c r="BX1145" s="99" t="s">
        <v>20</v>
      </c>
    </row>
    <row r="1146" spans="75:76" x14ac:dyDescent="0.2">
      <c r="BX1146" s="99" t="s">
        <v>20</v>
      </c>
    </row>
    <row r="1147" spans="75:76" x14ac:dyDescent="0.2">
      <c r="BX1147" s="99" t="s">
        <v>20</v>
      </c>
    </row>
    <row r="1148" spans="75:76" x14ac:dyDescent="0.2">
      <c r="BX1148" s="99" t="s">
        <v>20</v>
      </c>
    </row>
    <row r="1149" spans="75:76" x14ac:dyDescent="0.2">
      <c r="BX1149" s="99" t="s">
        <v>20</v>
      </c>
    </row>
    <row r="1150" spans="75:76" x14ac:dyDescent="0.2">
      <c r="BW1150" s="94">
        <v>7</v>
      </c>
      <c r="BX1150" s="99" t="s">
        <v>20</v>
      </c>
    </row>
    <row r="1151" spans="75:76" x14ac:dyDescent="0.2">
      <c r="BX1151" s="99" t="s">
        <v>20</v>
      </c>
    </row>
    <row r="1152" spans="75:76" x14ac:dyDescent="0.2">
      <c r="BX1152" s="99" t="s">
        <v>20</v>
      </c>
    </row>
    <row r="1153" spans="76:76" x14ac:dyDescent="0.2">
      <c r="BX1153" s="99" t="s">
        <v>20</v>
      </c>
    </row>
    <row r="1154" spans="76:76" x14ac:dyDescent="0.2">
      <c r="BX1154" s="99" t="s">
        <v>20</v>
      </c>
    </row>
    <row r="1155" spans="76:76" x14ac:dyDescent="0.2">
      <c r="BX1155" s="99" t="s">
        <v>20</v>
      </c>
    </row>
    <row r="1156" spans="76:76" x14ac:dyDescent="0.2">
      <c r="BX1156" s="99" t="s">
        <v>20</v>
      </c>
    </row>
    <row r="1157" spans="76:76" x14ac:dyDescent="0.2">
      <c r="BX1157" s="99" t="s">
        <v>20</v>
      </c>
    </row>
    <row r="1158" spans="76:76" x14ac:dyDescent="0.2">
      <c r="BX1158" s="99" t="s">
        <v>20</v>
      </c>
    </row>
    <row r="1159" spans="76:76" x14ac:dyDescent="0.2">
      <c r="BX1159" s="99" t="s">
        <v>20</v>
      </c>
    </row>
    <row r="1160" spans="76:76" x14ac:dyDescent="0.2">
      <c r="BX1160" s="99" t="s">
        <v>20</v>
      </c>
    </row>
    <row r="1161" spans="76:76" x14ac:dyDescent="0.2">
      <c r="BX1161" s="99" t="s">
        <v>20</v>
      </c>
    </row>
    <row r="1162" spans="76:76" x14ac:dyDescent="0.2">
      <c r="BX1162" s="99" t="s">
        <v>20</v>
      </c>
    </row>
    <row r="1163" spans="76:76" x14ac:dyDescent="0.2">
      <c r="BX1163" s="99" t="s">
        <v>20</v>
      </c>
    </row>
    <row r="1164" spans="76:76" x14ac:dyDescent="0.2">
      <c r="BX1164" s="99" t="s">
        <v>20</v>
      </c>
    </row>
    <row r="1165" spans="76:76" x14ac:dyDescent="0.2">
      <c r="BX1165" s="99" t="s">
        <v>20</v>
      </c>
    </row>
    <row r="1166" spans="76:76" x14ac:dyDescent="0.2">
      <c r="BX1166" s="99" t="s">
        <v>20</v>
      </c>
    </row>
    <row r="1167" spans="76:76" x14ac:dyDescent="0.2">
      <c r="BX1167" s="99" t="s">
        <v>20</v>
      </c>
    </row>
    <row r="1168" spans="76:76" x14ac:dyDescent="0.2">
      <c r="BX1168" s="99" t="s">
        <v>20</v>
      </c>
    </row>
    <row r="1169" spans="76:76" x14ac:dyDescent="0.2">
      <c r="BX1169" s="99" t="s">
        <v>20</v>
      </c>
    </row>
    <row r="1170" spans="76:76" x14ac:dyDescent="0.2">
      <c r="BX1170" s="99" t="s">
        <v>20</v>
      </c>
    </row>
    <row r="1171" spans="76:76" x14ac:dyDescent="0.2">
      <c r="BX1171" s="99" t="s">
        <v>20</v>
      </c>
    </row>
    <row r="1172" spans="76:76" x14ac:dyDescent="0.2">
      <c r="BX1172" s="99" t="s">
        <v>20</v>
      </c>
    </row>
    <row r="1173" spans="76:76" x14ac:dyDescent="0.2">
      <c r="BX1173" s="99" t="s">
        <v>20</v>
      </c>
    </row>
    <row r="1174" spans="76:76" x14ac:dyDescent="0.2">
      <c r="BX1174" s="99" t="s">
        <v>20</v>
      </c>
    </row>
    <row r="1175" spans="76:76" x14ac:dyDescent="0.2">
      <c r="BX1175" s="99" t="s">
        <v>20</v>
      </c>
    </row>
    <row r="1176" spans="76:76" x14ac:dyDescent="0.2">
      <c r="BX1176" s="99" t="s">
        <v>20</v>
      </c>
    </row>
    <row r="1177" spans="76:76" x14ac:dyDescent="0.2">
      <c r="BX1177" s="99" t="s">
        <v>20</v>
      </c>
    </row>
    <row r="1178" spans="76:76" x14ac:dyDescent="0.2">
      <c r="BX1178" s="99" t="s">
        <v>20</v>
      </c>
    </row>
    <row r="1179" spans="76:76" x14ac:dyDescent="0.2">
      <c r="BX1179" s="99" t="s">
        <v>20</v>
      </c>
    </row>
    <row r="1180" spans="76:76" x14ac:dyDescent="0.2">
      <c r="BX1180" s="99" t="s">
        <v>20</v>
      </c>
    </row>
    <row r="1181" spans="76:76" x14ac:dyDescent="0.2">
      <c r="BX1181" s="99" t="s">
        <v>20</v>
      </c>
    </row>
    <row r="1182" spans="76:76" x14ac:dyDescent="0.2">
      <c r="BX1182" s="99" t="s">
        <v>20</v>
      </c>
    </row>
    <row r="1183" spans="76:76" x14ac:dyDescent="0.2">
      <c r="BX1183" s="99" t="s">
        <v>20</v>
      </c>
    </row>
    <row r="1184" spans="76:76" x14ac:dyDescent="0.2">
      <c r="BX1184" s="99" t="s">
        <v>20</v>
      </c>
    </row>
    <row r="1185" spans="76:76" x14ac:dyDescent="0.2">
      <c r="BX1185" s="99" t="s">
        <v>20</v>
      </c>
    </row>
    <row r="1186" spans="76:76" x14ac:dyDescent="0.2">
      <c r="BX1186" s="99" t="s">
        <v>20</v>
      </c>
    </row>
    <row r="1187" spans="76:76" x14ac:dyDescent="0.2">
      <c r="BX1187" s="99" t="s">
        <v>20</v>
      </c>
    </row>
    <row r="1188" spans="76:76" x14ac:dyDescent="0.2">
      <c r="BX1188" s="99" t="s">
        <v>20</v>
      </c>
    </row>
    <row r="1189" spans="76:76" x14ac:dyDescent="0.2">
      <c r="BX1189" s="99" t="s">
        <v>20</v>
      </c>
    </row>
    <row r="1190" spans="76:76" x14ac:dyDescent="0.2">
      <c r="BX1190" s="99" t="s">
        <v>20</v>
      </c>
    </row>
    <row r="1191" spans="76:76" x14ac:dyDescent="0.2">
      <c r="BX1191" s="99" t="s">
        <v>20</v>
      </c>
    </row>
    <row r="1192" spans="76:76" x14ac:dyDescent="0.2">
      <c r="BX1192" s="99" t="s">
        <v>20</v>
      </c>
    </row>
    <row r="1193" spans="76:76" x14ac:dyDescent="0.2">
      <c r="BX1193" s="99" t="s">
        <v>20</v>
      </c>
    </row>
    <row r="1194" spans="76:76" x14ac:dyDescent="0.2">
      <c r="BX1194" s="99" t="s">
        <v>20</v>
      </c>
    </row>
    <row r="1195" spans="76:76" x14ac:dyDescent="0.2">
      <c r="BX1195" s="99" t="s">
        <v>20</v>
      </c>
    </row>
    <row r="1196" spans="76:76" x14ac:dyDescent="0.2">
      <c r="BX1196" s="99" t="s">
        <v>20</v>
      </c>
    </row>
    <row r="1197" spans="76:76" x14ac:dyDescent="0.2">
      <c r="BX1197" s="99" t="s">
        <v>20</v>
      </c>
    </row>
    <row r="1198" spans="76:76" x14ac:dyDescent="0.2">
      <c r="BX1198" s="99" t="s">
        <v>20</v>
      </c>
    </row>
    <row r="1199" spans="76:76" x14ac:dyDescent="0.2">
      <c r="BX1199" s="99" t="s">
        <v>20</v>
      </c>
    </row>
    <row r="1200" spans="76:76" x14ac:dyDescent="0.2">
      <c r="BX1200" s="99" t="s">
        <v>20</v>
      </c>
    </row>
    <row r="1201" spans="76:76" x14ac:dyDescent="0.2">
      <c r="BX1201" s="99" t="s">
        <v>20</v>
      </c>
    </row>
    <row r="1202" spans="76:76" x14ac:dyDescent="0.2">
      <c r="BX1202" s="99" t="s">
        <v>20</v>
      </c>
    </row>
    <row r="1203" spans="76:76" x14ac:dyDescent="0.2">
      <c r="BX1203" s="99" t="s">
        <v>20</v>
      </c>
    </row>
    <row r="1204" spans="76:76" x14ac:dyDescent="0.2">
      <c r="BX1204" s="99" t="s">
        <v>20</v>
      </c>
    </row>
    <row r="1205" spans="76:76" x14ac:dyDescent="0.2">
      <c r="BX1205" s="99" t="s">
        <v>20</v>
      </c>
    </row>
    <row r="1206" spans="76:76" x14ac:dyDescent="0.2">
      <c r="BX1206" s="99" t="s">
        <v>20</v>
      </c>
    </row>
    <row r="1207" spans="76:76" x14ac:dyDescent="0.2">
      <c r="BX1207" s="99" t="s">
        <v>20</v>
      </c>
    </row>
    <row r="1208" spans="76:76" x14ac:dyDescent="0.2">
      <c r="BX1208" s="99" t="s">
        <v>20</v>
      </c>
    </row>
    <row r="1209" spans="76:76" x14ac:dyDescent="0.2">
      <c r="BX1209" s="99" t="s">
        <v>20</v>
      </c>
    </row>
    <row r="1210" spans="76:76" x14ac:dyDescent="0.2">
      <c r="BX1210" s="99" t="s">
        <v>20</v>
      </c>
    </row>
    <row r="1211" spans="76:76" x14ac:dyDescent="0.2">
      <c r="BX1211" s="99" t="s">
        <v>20</v>
      </c>
    </row>
    <row r="1212" spans="76:76" x14ac:dyDescent="0.2">
      <c r="BX1212" s="99" t="s">
        <v>20</v>
      </c>
    </row>
    <row r="1213" spans="76:76" x14ac:dyDescent="0.2">
      <c r="BX1213" s="99" t="s">
        <v>20</v>
      </c>
    </row>
    <row r="1214" spans="76:76" x14ac:dyDescent="0.2">
      <c r="BX1214" s="99" t="s">
        <v>20</v>
      </c>
    </row>
    <row r="1215" spans="76:76" x14ac:dyDescent="0.2">
      <c r="BX1215" s="99" t="s">
        <v>20</v>
      </c>
    </row>
    <row r="1216" spans="76:76" x14ac:dyDescent="0.2">
      <c r="BX1216" s="99" t="s">
        <v>20</v>
      </c>
    </row>
    <row r="1217" spans="76:76" x14ac:dyDescent="0.2">
      <c r="BX1217" s="99" t="s">
        <v>20</v>
      </c>
    </row>
    <row r="1218" spans="76:76" x14ac:dyDescent="0.2">
      <c r="BX1218" s="99" t="s">
        <v>20</v>
      </c>
    </row>
    <row r="1219" spans="76:76" x14ac:dyDescent="0.2">
      <c r="BX1219" s="99" t="s">
        <v>20</v>
      </c>
    </row>
    <row r="1220" spans="76:76" x14ac:dyDescent="0.2">
      <c r="BX1220" s="99" t="s">
        <v>20</v>
      </c>
    </row>
    <row r="1221" spans="76:76" x14ac:dyDescent="0.2">
      <c r="BX1221" s="99" t="s">
        <v>20</v>
      </c>
    </row>
    <row r="1222" spans="76:76" x14ac:dyDescent="0.2">
      <c r="BX1222" s="99" t="s">
        <v>20</v>
      </c>
    </row>
    <row r="1223" spans="76:76" x14ac:dyDescent="0.2">
      <c r="BX1223" s="99" t="s">
        <v>20</v>
      </c>
    </row>
    <row r="1224" spans="76:76" x14ac:dyDescent="0.2">
      <c r="BX1224" s="99" t="s">
        <v>20</v>
      </c>
    </row>
    <row r="1225" spans="76:76" x14ac:dyDescent="0.2">
      <c r="BX1225" s="99" t="s">
        <v>20</v>
      </c>
    </row>
    <row r="1226" spans="76:76" x14ac:dyDescent="0.2">
      <c r="BX1226" s="99" t="s">
        <v>20</v>
      </c>
    </row>
    <row r="1227" spans="76:76" x14ac:dyDescent="0.2">
      <c r="BX1227" s="99" t="s">
        <v>20</v>
      </c>
    </row>
    <row r="1228" spans="76:76" x14ac:dyDescent="0.2">
      <c r="BX1228" s="99" t="s">
        <v>20</v>
      </c>
    </row>
    <row r="1229" spans="76:76" x14ac:dyDescent="0.2">
      <c r="BX1229" s="99" t="s">
        <v>20</v>
      </c>
    </row>
    <row r="1230" spans="76:76" x14ac:dyDescent="0.2">
      <c r="BX1230" s="99" t="s">
        <v>20</v>
      </c>
    </row>
    <row r="1231" spans="76:76" x14ac:dyDescent="0.2">
      <c r="BX1231" s="99" t="s">
        <v>20</v>
      </c>
    </row>
    <row r="1232" spans="76:76" x14ac:dyDescent="0.2">
      <c r="BX1232" s="99" t="s">
        <v>20</v>
      </c>
    </row>
    <row r="1233" spans="76:76" x14ac:dyDescent="0.2">
      <c r="BX1233" s="99" t="s">
        <v>20</v>
      </c>
    </row>
    <row r="1234" spans="76:76" x14ac:dyDescent="0.2">
      <c r="BX1234" s="99" t="s">
        <v>20</v>
      </c>
    </row>
    <row r="1235" spans="76:76" x14ac:dyDescent="0.2">
      <c r="BX1235" s="99" t="s">
        <v>20</v>
      </c>
    </row>
    <row r="1236" spans="76:76" x14ac:dyDescent="0.2">
      <c r="BX1236" s="99" t="s">
        <v>20</v>
      </c>
    </row>
    <row r="1237" spans="76:76" x14ac:dyDescent="0.2">
      <c r="BX1237" s="99" t="s">
        <v>20</v>
      </c>
    </row>
    <row r="1238" spans="76:76" x14ac:dyDescent="0.2">
      <c r="BX1238" s="99" t="s">
        <v>20</v>
      </c>
    </row>
    <row r="1239" spans="76:76" x14ac:dyDescent="0.2">
      <c r="BX1239" s="99" t="s">
        <v>20</v>
      </c>
    </row>
    <row r="1240" spans="76:76" x14ac:dyDescent="0.2">
      <c r="BX1240" s="99" t="s">
        <v>20</v>
      </c>
    </row>
    <row r="1241" spans="76:76" x14ac:dyDescent="0.2">
      <c r="BX1241" s="99" t="s">
        <v>20</v>
      </c>
    </row>
    <row r="1242" spans="76:76" x14ac:dyDescent="0.2">
      <c r="BX1242" s="99" t="s">
        <v>20</v>
      </c>
    </row>
    <row r="1243" spans="76:76" x14ac:dyDescent="0.2">
      <c r="BX1243" s="99" t="s">
        <v>20</v>
      </c>
    </row>
    <row r="1244" spans="76:76" x14ac:dyDescent="0.2">
      <c r="BX1244" s="99" t="s">
        <v>20</v>
      </c>
    </row>
    <row r="1245" spans="76:76" x14ac:dyDescent="0.2">
      <c r="BX1245" s="99" t="s">
        <v>20</v>
      </c>
    </row>
    <row r="1246" spans="76:76" x14ac:dyDescent="0.2">
      <c r="BX1246" s="99" t="s">
        <v>20</v>
      </c>
    </row>
    <row r="1247" spans="76:76" x14ac:dyDescent="0.2">
      <c r="BX1247" s="99" t="s">
        <v>20</v>
      </c>
    </row>
    <row r="1248" spans="76:76" x14ac:dyDescent="0.2">
      <c r="BX1248" s="99" t="s">
        <v>20</v>
      </c>
    </row>
    <row r="1249" spans="76:76" x14ac:dyDescent="0.2">
      <c r="BX1249" s="99" t="s">
        <v>20</v>
      </c>
    </row>
    <row r="1250" spans="76:76" x14ac:dyDescent="0.2">
      <c r="BX1250" s="99" t="s">
        <v>20</v>
      </c>
    </row>
    <row r="1251" spans="76:76" x14ac:dyDescent="0.2">
      <c r="BX1251" s="99" t="s">
        <v>20</v>
      </c>
    </row>
    <row r="1252" spans="76:76" x14ac:dyDescent="0.2">
      <c r="BX1252" s="99" t="s">
        <v>20</v>
      </c>
    </row>
    <row r="1253" spans="76:76" x14ac:dyDescent="0.2">
      <c r="BX1253" s="99" t="s">
        <v>20</v>
      </c>
    </row>
    <row r="1254" spans="76:76" x14ac:dyDescent="0.2">
      <c r="BX1254" s="99" t="s">
        <v>20</v>
      </c>
    </row>
    <row r="1255" spans="76:76" x14ac:dyDescent="0.2">
      <c r="BX1255" s="99" t="s">
        <v>20</v>
      </c>
    </row>
    <row r="1256" spans="76:76" x14ac:dyDescent="0.2">
      <c r="BX1256" s="99" t="s">
        <v>20</v>
      </c>
    </row>
    <row r="1257" spans="76:76" x14ac:dyDescent="0.2">
      <c r="BX1257" s="99" t="s">
        <v>20</v>
      </c>
    </row>
    <row r="1258" spans="76:76" x14ac:dyDescent="0.2">
      <c r="BX1258" s="99" t="s">
        <v>20</v>
      </c>
    </row>
    <row r="1259" spans="76:76" x14ac:dyDescent="0.2">
      <c r="BX1259" s="99" t="s">
        <v>20</v>
      </c>
    </row>
    <row r="1260" spans="76:76" x14ac:dyDescent="0.2">
      <c r="BX1260" s="99" t="s">
        <v>20</v>
      </c>
    </row>
    <row r="1261" spans="76:76" x14ac:dyDescent="0.2">
      <c r="BX1261" s="99" t="s">
        <v>20</v>
      </c>
    </row>
    <row r="1262" spans="76:76" x14ac:dyDescent="0.2">
      <c r="BX1262" s="99" t="s">
        <v>20</v>
      </c>
    </row>
    <row r="1263" spans="76:76" x14ac:dyDescent="0.2">
      <c r="BX1263" s="99" t="s">
        <v>20</v>
      </c>
    </row>
    <row r="1264" spans="76:76" x14ac:dyDescent="0.2">
      <c r="BX1264" s="99" t="s">
        <v>20</v>
      </c>
    </row>
    <row r="1265" spans="76:76" x14ac:dyDescent="0.2">
      <c r="BX1265" s="99" t="s">
        <v>20</v>
      </c>
    </row>
    <row r="1266" spans="76:76" x14ac:dyDescent="0.2">
      <c r="BX1266" s="99" t="s">
        <v>20</v>
      </c>
    </row>
    <row r="1267" spans="76:76" x14ac:dyDescent="0.2">
      <c r="BX1267" s="99" t="s">
        <v>20</v>
      </c>
    </row>
    <row r="1268" spans="76:76" x14ac:dyDescent="0.2">
      <c r="BX1268" s="99" t="s">
        <v>20</v>
      </c>
    </row>
    <row r="1269" spans="76:76" x14ac:dyDescent="0.2">
      <c r="BX1269" s="99" t="s">
        <v>20</v>
      </c>
    </row>
    <row r="1270" spans="76:76" x14ac:dyDescent="0.2">
      <c r="BX1270" s="99" t="s">
        <v>20</v>
      </c>
    </row>
    <row r="1271" spans="76:76" x14ac:dyDescent="0.2">
      <c r="BX1271" s="99" t="s">
        <v>20</v>
      </c>
    </row>
    <row r="1272" spans="76:76" x14ac:dyDescent="0.2">
      <c r="BX1272" s="99" t="s">
        <v>20</v>
      </c>
    </row>
    <row r="1273" spans="76:76" x14ac:dyDescent="0.2">
      <c r="BX1273" s="99" t="s">
        <v>20</v>
      </c>
    </row>
    <row r="1274" spans="76:76" x14ac:dyDescent="0.2">
      <c r="BX1274" s="99" t="s">
        <v>20</v>
      </c>
    </row>
    <row r="1275" spans="76:76" x14ac:dyDescent="0.2">
      <c r="BX1275" s="99" t="s">
        <v>20</v>
      </c>
    </row>
    <row r="1276" spans="76:76" x14ac:dyDescent="0.2">
      <c r="BX1276" s="99" t="s">
        <v>20</v>
      </c>
    </row>
    <row r="1277" spans="76:76" x14ac:dyDescent="0.2">
      <c r="BX1277" s="99" t="s">
        <v>20</v>
      </c>
    </row>
    <row r="1278" spans="76:76" x14ac:dyDescent="0.2">
      <c r="BX1278" s="99" t="s">
        <v>20</v>
      </c>
    </row>
    <row r="1279" spans="76:76" x14ac:dyDescent="0.2">
      <c r="BX1279" s="99" t="s">
        <v>20</v>
      </c>
    </row>
    <row r="1280" spans="76:76" x14ac:dyDescent="0.2">
      <c r="BX1280" s="99" t="s">
        <v>20</v>
      </c>
    </row>
    <row r="1281" spans="76:76" x14ac:dyDescent="0.2">
      <c r="BX1281" s="99" t="s">
        <v>20</v>
      </c>
    </row>
    <row r="1282" spans="76:76" x14ac:dyDescent="0.2">
      <c r="BX1282" s="99" t="s">
        <v>20</v>
      </c>
    </row>
    <row r="1283" spans="76:76" x14ac:dyDescent="0.2">
      <c r="BX1283" s="99" t="s">
        <v>20</v>
      </c>
    </row>
    <row r="1284" spans="76:76" x14ac:dyDescent="0.2">
      <c r="BX1284" s="99" t="s">
        <v>20</v>
      </c>
    </row>
    <row r="1285" spans="76:76" x14ac:dyDescent="0.2">
      <c r="BX1285" s="99" t="s">
        <v>20</v>
      </c>
    </row>
    <row r="1286" spans="76:76" x14ac:dyDescent="0.2">
      <c r="BX1286" s="99" t="s">
        <v>20</v>
      </c>
    </row>
    <row r="1287" spans="76:76" x14ac:dyDescent="0.2">
      <c r="BX1287" s="99" t="s">
        <v>20</v>
      </c>
    </row>
    <row r="1288" spans="76:76" x14ac:dyDescent="0.2">
      <c r="BX1288" s="99" t="s">
        <v>20</v>
      </c>
    </row>
    <row r="1289" spans="76:76" x14ac:dyDescent="0.2">
      <c r="BX1289" s="99" t="s">
        <v>20</v>
      </c>
    </row>
    <row r="1290" spans="76:76" x14ac:dyDescent="0.2">
      <c r="BX1290" s="99" t="s">
        <v>20</v>
      </c>
    </row>
    <row r="1291" spans="76:76" x14ac:dyDescent="0.2">
      <c r="BX1291" s="99" t="s">
        <v>20</v>
      </c>
    </row>
    <row r="1292" spans="76:76" x14ac:dyDescent="0.2">
      <c r="BX1292" s="99" t="s">
        <v>20</v>
      </c>
    </row>
    <row r="1293" spans="76:76" x14ac:dyDescent="0.2">
      <c r="BX1293" s="99" t="s">
        <v>20</v>
      </c>
    </row>
    <row r="1294" spans="76:76" x14ac:dyDescent="0.2">
      <c r="BX1294" s="99" t="s">
        <v>20</v>
      </c>
    </row>
    <row r="1295" spans="76:76" x14ac:dyDescent="0.2">
      <c r="BX1295" s="99" t="s">
        <v>20</v>
      </c>
    </row>
    <row r="1296" spans="76:76" x14ac:dyDescent="0.2">
      <c r="BX1296" s="99" t="s">
        <v>20</v>
      </c>
    </row>
    <row r="1297" spans="76:76" x14ac:dyDescent="0.2">
      <c r="BX1297" s="99" t="s">
        <v>20</v>
      </c>
    </row>
    <row r="1298" spans="76:76" x14ac:dyDescent="0.2">
      <c r="BX1298" s="99" t="s">
        <v>20</v>
      </c>
    </row>
    <row r="1299" spans="76:76" x14ac:dyDescent="0.2">
      <c r="BX1299" s="99" t="s">
        <v>20</v>
      </c>
    </row>
    <row r="1300" spans="76:76" x14ac:dyDescent="0.2">
      <c r="BX1300" s="99" t="s">
        <v>20</v>
      </c>
    </row>
    <row r="1301" spans="76:76" x14ac:dyDescent="0.2">
      <c r="BX1301" s="99" t="s">
        <v>20</v>
      </c>
    </row>
    <row r="1302" spans="76:76" x14ac:dyDescent="0.2">
      <c r="BX1302" s="99" t="s">
        <v>20</v>
      </c>
    </row>
    <row r="1303" spans="76:76" x14ac:dyDescent="0.2">
      <c r="BX1303" s="99" t="s">
        <v>20</v>
      </c>
    </row>
    <row r="1304" spans="76:76" x14ac:dyDescent="0.2">
      <c r="BX1304" s="99" t="s">
        <v>20</v>
      </c>
    </row>
    <row r="1305" spans="76:76" x14ac:dyDescent="0.2">
      <c r="BX1305" s="99" t="s">
        <v>20</v>
      </c>
    </row>
    <row r="1306" spans="76:76" x14ac:dyDescent="0.2">
      <c r="BX1306" s="99" t="s">
        <v>20</v>
      </c>
    </row>
    <row r="1307" spans="76:76" x14ac:dyDescent="0.2">
      <c r="BX1307" s="99" t="s">
        <v>20</v>
      </c>
    </row>
    <row r="1308" spans="76:76" x14ac:dyDescent="0.2">
      <c r="BX1308" s="99" t="s">
        <v>20</v>
      </c>
    </row>
    <row r="1309" spans="76:76" x14ac:dyDescent="0.2">
      <c r="BX1309" s="99" t="s">
        <v>20</v>
      </c>
    </row>
    <row r="1310" spans="76:76" x14ac:dyDescent="0.2">
      <c r="BX1310" s="99" t="s">
        <v>20</v>
      </c>
    </row>
    <row r="1311" spans="76:76" x14ac:dyDescent="0.2">
      <c r="BX1311" s="99" t="s">
        <v>20</v>
      </c>
    </row>
    <row r="1312" spans="76:76" x14ac:dyDescent="0.2">
      <c r="BX1312" s="99" t="s">
        <v>20</v>
      </c>
    </row>
    <row r="1313" spans="76:76" x14ac:dyDescent="0.2">
      <c r="BX1313" s="99" t="s">
        <v>20</v>
      </c>
    </row>
    <row r="1314" spans="76:76" x14ac:dyDescent="0.2">
      <c r="BX1314" s="99" t="s">
        <v>20</v>
      </c>
    </row>
    <row r="1315" spans="76:76" x14ac:dyDescent="0.2">
      <c r="BX1315" s="99" t="s">
        <v>20</v>
      </c>
    </row>
    <row r="1316" spans="76:76" x14ac:dyDescent="0.2">
      <c r="BX1316" s="99" t="s">
        <v>20</v>
      </c>
    </row>
    <row r="1317" spans="76:76" x14ac:dyDescent="0.2">
      <c r="BX1317" s="99" t="s">
        <v>20</v>
      </c>
    </row>
    <row r="1318" spans="76:76" x14ac:dyDescent="0.2">
      <c r="BX1318" s="99" t="s">
        <v>20</v>
      </c>
    </row>
    <row r="1319" spans="76:76" x14ac:dyDescent="0.2">
      <c r="BX1319" s="99" t="s">
        <v>20</v>
      </c>
    </row>
    <row r="1320" spans="76:76" x14ac:dyDescent="0.2">
      <c r="BX1320" s="99" t="s">
        <v>20</v>
      </c>
    </row>
    <row r="1321" spans="76:76" x14ac:dyDescent="0.2">
      <c r="BX1321" s="99" t="s">
        <v>20</v>
      </c>
    </row>
    <row r="1322" spans="76:76" x14ac:dyDescent="0.2">
      <c r="BX1322" s="99" t="s">
        <v>20</v>
      </c>
    </row>
    <row r="1323" spans="76:76" x14ac:dyDescent="0.2">
      <c r="BX1323" s="99" t="s">
        <v>20</v>
      </c>
    </row>
    <row r="1324" spans="76:76" x14ac:dyDescent="0.2">
      <c r="BX1324" s="99" t="s">
        <v>20</v>
      </c>
    </row>
    <row r="1325" spans="76:76" x14ac:dyDescent="0.2">
      <c r="BX1325" s="99" t="s">
        <v>20</v>
      </c>
    </row>
    <row r="1326" spans="76:76" x14ac:dyDescent="0.2">
      <c r="BX1326" s="99" t="s">
        <v>20</v>
      </c>
    </row>
    <row r="1327" spans="76:76" x14ac:dyDescent="0.2">
      <c r="BX1327" s="99" t="s">
        <v>20</v>
      </c>
    </row>
    <row r="1328" spans="76:76" x14ac:dyDescent="0.2">
      <c r="BX1328" s="99" t="s">
        <v>20</v>
      </c>
    </row>
    <row r="1329" spans="75:76" x14ac:dyDescent="0.2">
      <c r="BX1329" s="99" t="s">
        <v>20</v>
      </c>
    </row>
    <row r="1330" spans="75:76" x14ac:dyDescent="0.2">
      <c r="BX1330" s="99" t="s">
        <v>20</v>
      </c>
    </row>
    <row r="1331" spans="75:76" x14ac:dyDescent="0.2">
      <c r="BX1331" s="99" t="s">
        <v>20</v>
      </c>
    </row>
    <row r="1332" spans="75:76" x14ac:dyDescent="0.2">
      <c r="BX1332" s="99" t="s">
        <v>20</v>
      </c>
    </row>
    <row r="1333" spans="75:76" x14ac:dyDescent="0.2">
      <c r="BX1333" s="99" t="s">
        <v>20</v>
      </c>
    </row>
    <row r="1334" spans="75:76" x14ac:dyDescent="0.2">
      <c r="BX1334" s="99" t="s">
        <v>20</v>
      </c>
    </row>
    <row r="1335" spans="75:76" x14ac:dyDescent="0.2">
      <c r="BX1335" s="99" t="s">
        <v>20</v>
      </c>
    </row>
    <row r="1336" spans="75:76" x14ac:dyDescent="0.2">
      <c r="BX1336" s="99" t="s">
        <v>20</v>
      </c>
    </row>
    <row r="1337" spans="75:76" x14ac:dyDescent="0.2">
      <c r="BX1337" s="99" t="s">
        <v>20</v>
      </c>
    </row>
    <row r="1338" spans="75:76" x14ac:dyDescent="0.2">
      <c r="BX1338" s="99" t="s">
        <v>20</v>
      </c>
    </row>
    <row r="1339" spans="75:76" x14ac:dyDescent="0.2">
      <c r="BX1339" s="99" t="s">
        <v>20</v>
      </c>
    </row>
    <row r="1340" spans="75:76" x14ac:dyDescent="0.2">
      <c r="BW1340" s="94">
        <v>8</v>
      </c>
      <c r="BX1340" s="99" t="s">
        <v>20</v>
      </c>
    </row>
    <row r="1341" spans="75:76" x14ac:dyDescent="0.2">
      <c r="BX1341" s="99" t="s">
        <v>20</v>
      </c>
    </row>
    <row r="1342" spans="75:76" x14ac:dyDescent="0.2">
      <c r="BX1342" s="99" t="s">
        <v>20</v>
      </c>
    </row>
    <row r="1343" spans="75:76" x14ac:dyDescent="0.2">
      <c r="BX1343" s="99" t="s">
        <v>20</v>
      </c>
    </row>
    <row r="1344" spans="75:76" x14ac:dyDescent="0.2">
      <c r="BX1344" s="99" t="s">
        <v>20</v>
      </c>
    </row>
    <row r="1345" spans="76:76" x14ac:dyDescent="0.2">
      <c r="BX1345" s="99" t="s">
        <v>20</v>
      </c>
    </row>
    <row r="1346" spans="76:76" x14ac:dyDescent="0.2">
      <c r="BX1346" s="99" t="s">
        <v>20</v>
      </c>
    </row>
    <row r="1347" spans="76:76" x14ac:dyDescent="0.2">
      <c r="BX1347" s="99" t="s">
        <v>20</v>
      </c>
    </row>
    <row r="1348" spans="76:76" x14ac:dyDescent="0.2">
      <c r="BX1348" s="99" t="s">
        <v>20</v>
      </c>
    </row>
    <row r="1349" spans="76:76" x14ac:dyDescent="0.2">
      <c r="BX1349" s="99" t="s">
        <v>20</v>
      </c>
    </row>
    <row r="1350" spans="76:76" x14ac:dyDescent="0.2">
      <c r="BX1350" s="99" t="s">
        <v>20</v>
      </c>
    </row>
    <row r="1351" spans="76:76" x14ac:dyDescent="0.2">
      <c r="BX1351" s="99" t="s">
        <v>20</v>
      </c>
    </row>
    <row r="1352" spans="76:76" x14ac:dyDescent="0.2">
      <c r="BX1352" s="99" t="s">
        <v>20</v>
      </c>
    </row>
    <row r="1353" spans="76:76" x14ac:dyDescent="0.2">
      <c r="BX1353" s="99" t="s">
        <v>20</v>
      </c>
    </row>
    <row r="1354" spans="76:76" x14ac:dyDescent="0.2">
      <c r="BX1354" s="99" t="s">
        <v>20</v>
      </c>
    </row>
    <row r="1355" spans="76:76" x14ac:dyDescent="0.2">
      <c r="BX1355" s="99" t="s">
        <v>20</v>
      </c>
    </row>
    <row r="1356" spans="76:76" x14ac:dyDescent="0.2">
      <c r="BX1356" s="99" t="s">
        <v>20</v>
      </c>
    </row>
    <row r="1357" spans="76:76" x14ac:dyDescent="0.2">
      <c r="BX1357" s="99" t="s">
        <v>20</v>
      </c>
    </row>
    <row r="1358" spans="76:76" x14ac:dyDescent="0.2">
      <c r="BX1358" s="99" t="s">
        <v>20</v>
      </c>
    </row>
    <row r="1359" spans="76:76" x14ac:dyDescent="0.2">
      <c r="BX1359" s="99" t="s">
        <v>20</v>
      </c>
    </row>
    <row r="1360" spans="76:76" x14ac:dyDescent="0.2">
      <c r="BX1360" s="99" t="s">
        <v>20</v>
      </c>
    </row>
    <row r="1361" spans="76:76" x14ac:dyDescent="0.2">
      <c r="BX1361" s="99" t="s">
        <v>20</v>
      </c>
    </row>
    <row r="1362" spans="76:76" x14ac:dyDescent="0.2">
      <c r="BX1362" s="99" t="s">
        <v>20</v>
      </c>
    </row>
    <row r="1363" spans="76:76" x14ac:dyDescent="0.2">
      <c r="BX1363" s="99" t="s">
        <v>20</v>
      </c>
    </row>
    <row r="1364" spans="76:76" x14ac:dyDescent="0.2">
      <c r="BX1364" s="99" t="s">
        <v>20</v>
      </c>
    </row>
    <row r="1365" spans="76:76" x14ac:dyDescent="0.2">
      <c r="BX1365" s="99" t="s">
        <v>20</v>
      </c>
    </row>
    <row r="1366" spans="76:76" x14ac:dyDescent="0.2">
      <c r="BX1366" s="99" t="s">
        <v>20</v>
      </c>
    </row>
    <row r="1367" spans="76:76" x14ac:dyDescent="0.2">
      <c r="BX1367" s="99" t="s">
        <v>20</v>
      </c>
    </row>
    <row r="1368" spans="76:76" x14ac:dyDescent="0.2">
      <c r="BX1368" s="99" t="s">
        <v>20</v>
      </c>
    </row>
    <row r="1369" spans="76:76" x14ac:dyDescent="0.2">
      <c r="BX1369" s="99" t="s">
        <v>20</v>
      </c>
    </row>
    <row r="1370" spans="76:76" x14ac:dyDescent="0.2">
      <c r="BX1370" s="99" t="s">
        <v>20</v>
      </c>
    </row>
    <row r="1371" spans="76:76" x14ac:dyDescent="0.2">
      <c r="BX1371" s="99" t="s">
        <v>20</v>
      </c>
    </row>
    <row r="1372" spans="76:76" x14ac:dyDescent="0.2">
      <c r="BX1372" s="99" t="s">
        <v>20</v>
      </c>
    </row>
    <row r="1373" spans="76:76" x14ac:dyDescent="0.2">
      <c r="BX1373" s="99" t="s">
        <v>20</v>
      </c>
    </row>
    <row r="1374" spans="76:76" x14ac:dyDescent="0.2">
      <c r="BX1374" s="99" t="s">
        <v>20</v>
      </c>
    </row>
    <row r="1375" spans="76:76" x14ac:dyDescent="0.2">
      <c r="BX1375" s="99" t="s">
        <v>20</v>
      </c>
    </row>
    <row r="1376" spans="76:76" x14ac:dyDescent="0.2">
      <c r="BX1376" s="99" t="s">
        <v>20</v>
      </c>
    </row>
    <row r="1377" spans="76:76" x14ac:dyDescent="0.2">
      <c r="BX1377" s="99" t="s">
        <v>20</v>
      </c>
    </row>
    <row r="1378" spans="76:76" x14ac:dyDescent="0.2">
      <c r="BX1378" s="99" t="s">
        <v>20</v>
      </c>
    </row>
    <row r="1379" spans="76:76" x14ac:dyDescent="0.2">
      <c r="BX1379" s="99" t="s">
        <v>20</v>
      </c>
    </row>
    <row r="1380" spans="76:76" x14ac:dyDescent="0.2">
      <c r="BX1380" s="99" t="s">
        <v>20</v>
      </c>
    </row>
    <row r="1381" spans="76:76" x14ac:dyDescent="0.2">
      <c r="BX1381" s="99" t="s">
        <v>20</v>
      </c>
    </row>
    <row r="1382" spans="76:76" x14ac:dyDescent="0.2">
      <c r="BX1382" s="99" t="s">
        <v>20</v>
      </c>
    </row>
    <row r="1383" spans="76:76" x14ac:dyDescent="0.2">
      <c r="BX1383" s="99" t="s">
        <v>20</v>
      </c>
    </row>
    <row r="1384" spans="76:76" x14ac:dyDescent="0.2">
      <c r="BX1384" s="99" t="s">
        <v>20</v>
      </c>
    </row>
    <row r="1385" spans="76:76" x14ac:dyDescent="0.2">
      <c r="BX1385" s="99" t="s">
        <v>20</v>
      </c>
    </row>
    <row r="1386" spans="76:76" x14ac:dyDescent="0.2">
      <c r="BX1386" s="99" t="s">
        <v>20</v>
      </c>
    </row>
    <row r="1387" spans="76:76" x14ac:dyDescent="0.2">
      <c r="BX1387" s="99" t="s">
        <v>20</v>
      </c>
    </row>
    <row r="1388" spans="76:76" x14ac:dyDescent="0.2">
      <c r="BX1388" s="99" t="s">
        <v>20</v>
      </c>
    </row>
    <row r="1389" spans="76:76" x14ac:dyDescent="0.2">
      <c r="BX1389" s="99" t="s">
        <v>20</v>
      </c>
    </row>
    <row r="1390" spans="76:76" x14ac:dyDescent="0.2">
      <c r="BX1390" s="99" t="s">
        <v>20</v>
      </c>
    </row>
    <row r="1391" spans="76:76" x14ac:dyDescent="0.2">
      <c r="BX1391" s="99" t="s">
        <v>20</v>
      </c>
    </row>
    <row r="1392" spans="76:76" x14ac:dyDescent="0.2">
      <c r="BX1392" s="99" t="s">
        <v>20</v>
      </c>
    </row>
    <row r="1393" spans="76:76" x14ac:dyDescent="0.2">
      <c r="BX1393" s="99" t="s">
        <v>20</v>
      </c>
    </row>
    <row r="1394" spans="76:76" x14ac:dyDescent="0.2">
      <c r="BX1394" s="99" t="s">
        <v>20</v>
      </c>
    </row>
    <row r="1395" spans="76:76" x14ac:dyDescent="0.2">
      <c r="BX1395" s="99" t="s">
        <v>20</v>
      </c>
    </row>
    <row r="1396" spans="76:76" x14ac:dyDescent="0.2">
      <c r="BX1396" s="99" t="s">
        <v>20</v>
      </c>
    </row>
    <row r="1397" spans="76:76" x14ac:dyDescent="0.2">
      <c r="BX1397" s="99" t="s">
        <v>20</v>
      </c>
    </row>
    <row r="1398" spans="76:76" x14ac:dyDescent="0.2">
      <c r="BX1398" s="99" t="s">
        <v>20</v>
      </c>
    </row>
    <row r="1399" spans="76:76" x14ac:dyDescent="0.2">
      <c r="BX1399" s="99" t="s">
        <v>20</v>
      </c>
    </row>
    <row r="1400" spans="76:76" x14ac:dyDescent="0.2">
      <c r="BX1400" s="99" t="s">
        <v>20</v>
      </c>
    </row>
    <row r="1401" spans="76:76" x14ac:dyDescent="0.2">
      <c r="BX1401" s="99" t="s">
        <v>20</v>
      </c>
    </row>
    <row r="1402" spans="76:76" x14ac:dyDescent="0.2">
      <c r="BX1402" s="99" t="s">
        <v>20</v>
      </c>
    </row>
    <row r="1403" spans="76:76" x14ac:dyDescent="0.2">
      <c r="BX1403" s="99" t="s">
        <v>20</v>
      </c>
    </row>
    <row r="1404" spans="76:76" x14ac:dyDescent="0.2">
      <c r="BX1404" s="99" t="s">
        <v>20</v>
      </c>
    </row>
    <row r="1405" spans="76:76" x14ac:dyDescent="0.2">
      <c r="BX1405" s="99" t="s">
        <v>20</v>
      </c>
    </row>
    <row r="1406" spans="76:76" x14ac:dyDescent="0.2">
      <c r="BX1406" s="99" t="s">
        <v>20</v>
      </c>
    </row>
    <row r="1407" spans="76:76" x14ac:dyDescent="0.2">
      <c r="BX1407" s="99" t="s">
        <v>20</v>
      </c>
    </row>
    <row r="1408" spans="76:76" x14ac:dyDescent="0.2">
      <c r="BX1408" s="99" t="s">
        <v>20</v>
      </c>
    </row>
    <row r="1409" spans="76:76" x14ac:dyDescent="0.2">
      <c r="BX1409" s="99" t="s">
        <v>20</v>
      </c>
    </row>
    <row r="1410" spans="76:76" x14ac:dyDescent="0.2">
      <c r="BX1410" s="99" t="s">
        <v>20</v>
      </c>
    </row>
    <row r="1411" spans="76:76" x14ac:dyDescent="0.2">
      <c r="BX1411" s="99" t="s">
        <v>20</v>
      </c>
    </row>
    <row r="1412" spans="76:76" x14ac:dyDescent="0.2">
      <c r="BX1412" s="99" t="s">
        <v>20</v>
      </c>
    </row>
    <row r="1413" spans="76:76" x14ac:dyDescent="0.2">
      <c r="BX1413" s="99" t="s">
        <v>20</v>
      </c>
    </row>
    <row r="1414" spans="76:76" x14ac:dyDescent="0.2">
      <c r="BX1414" s="99" t="s">
        <v>20</v>
      </c>
    </row>
    <row r="1415" spans="76:76" x14ac:dyDescent="0.2">
      <c r="BX1415" s="99" t="s">
        <v>20</v>
      </c>
    </row>
    <row r="1416" spans="76:76" x14ac:dyDescent="0.2">
      <c r="BX1416" s="99" t="s">
        <v>20</v>
      </c>
    </row>
    <row r="1417" spans="76:76" x14ac:dyDescent="0.2">
      <c r="BX1417" s="99" t="s">
        <v>20</v>
      </c>
    </row>
    <row r="1418" spans="76:76" x14ac:dyDescent="0.2">
      <c r="BX1418" s="99" t="s">
        <v>20</v>
      </c>
    </row>
    <row r="1419" spans="76:76" x14ac:dyDescent="0.2">
      <c r="BX1419" s="99" t="s">
        <v>20</v>
      </c>
    </row>
    <row r="1420" spans="76:76" x14ac:dyDescent="0.2">
      <c r="BX1420" s="99" t="s">
        <v>20</v>
      </c>
    </row>
    <row r="1421" spans="76:76" x14ac:dyDescent="0.2">
      <c r="BX1421" s="99" t="s">
        <v>20</v>
      </c>
    </row>
    <row r="1422" spans="76:76" x14ac:dyDescent="0.2">
      <c r="BX1422" s="99" t="s">
        <v>20</v>
      </c>
    </row>
    <row r="1423" spans="76:76" x14ac:dyDescent="0.2">
      <c r="BX1423" s="99" t="s">
        <v>20</v>
      </c>
    </row>
    <row r="1424" spans="76:76" x14ac:dyDescent="0.2">
      <c r="BX1424" s="99" t="s">
        <v>20</v>
      </c>
    </row>
    <row r="1425" spans="76:76" x14ac:dyDescent="0.2">
      <c r="BX1425" s="99" t="s">
        <v>20</v>
      </c>
    </row>
    <row r="1426" spans="76:76" x14ac:dyDescent="0.2">
      <c r="BX1426" s="99" t="s">
        <v>20</v>
      </c>
    </row>
    <row r="1427" spans="76:76" x14ac:dyDescent="0.2">
      <c r="BX1427" s="99" t="s">
        <v>20</v>
      </c>
    </row>
    <row r="1428" spans="76:76" x14ac:dyDescent="0.2">
      <c r="BX1428" s="99" t="s">
        <v>20</v>
      </c>
    </row>
    <row r="1429" spans="76:76" x14ac:dyDescent="0.2">
      <c r="BX1429" s="99" t="s">
        <v>20</v>
      </c>
    </row>
    <row r="1430" spans="76:76" x14ac:dyDescent="0.2">
      <c r="BX1430" s="99" t="s">
        <v>20</v>
      </c>
    </row>
    <row r="1431" spans="76:76" x14ac:dyDescent="0.2">
      <c r="BX1431" s="99" t="s">
        <v>20</v>
      </c>
    </row>
    <row r="1432" spans="76:76" x14ac:dyDescent="0.2">
      <c r="BX1432" s="99" t="s">
        <v>20</v>
      </c>
    </row>
    <row r="1433" spans="76:76" x14ac:dyDescent="0.2">
      <c r="BX1433" s="99" t="s">
        <v>20</v>
      </c>
    </row>
    <row r="1434" spans="76:76" x14ac:dyDescent="0.2">
      <c r="BX1434" s="99" t="s">
        <v>20</v>
      </c>
    </row>
    <row r="1435" spans="76:76" x14ac:dyDescent="0.2">
      <c r="BX1435" s="99" t="s">
        <v>20</v>
      </c>
    </row>
    <row r="1436" spans="76:76" x14ac:dyDescent="0.2">
      <c r="BX1436" s="99" t="s">
        <v>20</v>
      </c>
    </row>
    <row r="1437" spans="76:76" x14ac:dyDescent="0.2">
      <c r="BX1437" s="99" t="s">
        <v>20</v>
      </c>
    </row>
    <row r="1438" spans="76:76" x14ac:dyDescent="0.2">
      <c r="BX1438" s="99" t="s">
        <v>20</v>
      </c>
    </row>
    <row r="1439" spans="76:76" x14ac:dyDescent="0.2">
      <c r="BX1439" s="99" t="s">
        <v>20</v>
      </c>
    </row>
    <row r="1440" spans="76:76" x14ac:dyDescent="0.2">
      <c r="BX1440" s="99" t="s">
        <v>20</v>
      </c>
    </row>
    <row r="1441" spans="76:76" x14ac:dyDescent="0.2">
      <c r="BX1441" s="99" t="s">
        <v>20</v>
      </c>
    </row>
    <row r="1442" spans="76:76" x14ac:dyDescent="0.2">
      <c r="BX1442" s="99" t="s">
        <v>20</v>
      </c>
    </row>
    <row r="1443" spans="76:76" x14ac:dyDescent="0.2">
      <c r="BX1443" s="99" t="s">
        <v>20</v>
      </c>
    </row>
    <row r="1444" spans="76:76" x14ac:dyDescent="0.2">
      <c r="BX1444" s="99" t="s">
        <v>20</v>
      </c>
    </row>
    <row r="1445" spans="76:76" x14ac:dyDescent="0.2">
      <c r="BX1445" s="99" t="s">
        <v>20</v>
      </c>
    </row>
    <row r="1446" spans="76:76" x14ac:dyDescent="0.2">
      <c r="BX1446" s="99" t="s">
        <v>20</v>
      </c>
    </row>
    <row r="1447" spans="76:76" x14ac:dyDescent="0.2">
      <c r="BX1447" s="99" t="s">
        <v>20</v>
      </c>
    </row>
    <row r="1448" spans="76:76" ht="12.6" customHeight="1" x14ac:dyDescent="0.2">
      <c r="BX1448" s="99" t="s">
        <v>20</v>
      </c>
    </row>
    <row r="1449" spans="76:76" ht="12.6" customHeight="1" x14ac:dyDescent="0.2">
      <c r="BX1449" s="99" t="s">
        <v>20</v>
      </c>
    </row>
    <row r="1450" spans="76:76" ht="12.6" customHeight="1" x14ac:dyDescent="0.2">
      <c r="BX1450" s="99" t="s">
        <v>20</v>
      </c>
    </row>
    <row r="1451" spans="76:76" ht="12.6" customHeight="1" x14ac:dyDescent="0.2">
      <c r="BX1451" s="99" t="s">
        <v>20</v>
      </c>
    </row>
    <row r="1452" spans="76:76" x14ac:dyDescent="0.2">
      <c r="BX1452" s="99" t="s">
        <v>20</v>
      </c>
    </row>
    <row r="1453" spans="76:76" x14ac:dyDescent="0.2">
      <c r="BX1453" s="99" t="s">
        <v>20</v>
      </c>
    </row>
    <row r="1454" spans="76:76" x14ac:dyDescent="0.2">
      <c r="BX1454" s="99" t="s">
        <v>20</v>
      </c>
    </row>
    <row r="1455" spans="76:76" x14ac:dyDescent="0.2">
      <c r="BX1455" s="99" t="s">
        <v>20</v>
      </c>
    </row>
    <row r="1456" spans="76:76" x14ac:dyDescent="0.2">
      <c r="BX1456" s="99" t="s">
        <v>20</v>
      </c>
    </row>
    <row r="1457" spans="76:76" x14ac:dyDescent="0.2">
      <c r="BX1457" s="99" t="s">
        <v>20</v>
      </c>
    </row>
    <row r="1458" spans="76:76" x14ac:dyDescent="0.2">
      <c r="BX1458" s="99" t="s">
        <v>20</v>
      </c>
    </row>
    <row r="1459" spans="76:76" x14ac:dyDescent="0.2">
      <c r="BX1459" s="99" t="s">
        <v>20</v>
      </c>
    </row>
    <row r="1460" spans="76:76" x14ac:dyDescent="0.2">
      <c r="BX1460" s="99" t="s">
        <v>20</v>
      </c>
    </row>
    <row r="1461" spans="76:76" x14ac:dyDescent="0.2">
      <c r="BX1461" s="99" t="s">
        <v>20</v>
      </c>
    </row>
    <row r="1462" spans="76:76" x14ac:dyDescent="0.2">
      <c r="BX1462" s="99" t="s">
        <v>20</v>
      </c>
    </row>
    <row r="1463" spans="76:76" x14ac:dyDescent="0.2">
      <c r="BX1463" s="99" t="s">
        <v>20</v>
      </c>
    </row>
    <row r="1464" spans="76:76" x14ac:dyDescent="0.2">
      <c r="BX1464" s="99" t="s">
        <v>20</v>
      </c>
    </row>
    <row r="1465" spans="76:76" x14ac:dyDescent="0.2">
      <c r="BX1465" s="99" t="s">
        <v>20</v>
      </c>
    </row>
    <row r="1466" spans="76:76" x14ac:dyDescent="0.2">
      <c r="BX1466" s="99" t="s">
        <v>20</v>
      </c>
    </row>
    <row r="1467" spans="76:76" x14ac:dyDescent="0.2">
      <c r="BX1467" s="99" t="s">
        <v>20</v>
      </c>
    </row>
    <row r="1468" spans="76:76" x14ac:dyDescent="0.2">
      <c r="BX1468" s="99" t="s">
        <v>20</v>
      </c>
    </row>
    <row r="1469" spans="76:76" x14ac:dyDescent="0.2">
      <c r="BX1469" s="99" t="s">
        <v>20</v>
      </c>
    </row>
    <row r="1470" spans="76:76" x14ac:dyDescent="0.2">
      <c r="BX1470" s="99" t="s">
        <v>20</v>
      </c>
    </row>
    <row r="1471" spans="76:76" x14ac:dyDescent="0.2">
      <c r="BX1471" s="99" t="s">
        <v>20</v>
      </c>
    </row>
    <row r="1472" spans="76:76" x14ac:dyDescent="0.2">
      <c r="BX1472" s="99" t="s">
        <v>20</v>
      </c>
    </row>
    <row r="1473" spans="76:76" x14ac:dyDescent="0.2">
      <c r="BX1473" s="99" t="s">
        <v>20</v>
      </c>
    </row>
    <row r="1474" spans="76:76" x14ac:dyDescent="0.2">
      <c r="BX1474" s="99" t="s">
        <v>20</v>
      </c>
    </row>
    <row r="1475" spans="76:76" x14ac:dyDescent="0.2">
      <c r="BX1475" s="99" t="s">
        <v>20</v>
      </c>
    </row>
    <row r="1476" spans="76:76" x14ac:dyDescent="0.2">
      <c r="BX1476" s="99" t="s">
        <v>20</v>
      </c>
    </row>
    <row r="1477" spans="76:76" x14ac:dyDescent="0.2">
      <c r="BX1477" s="99" t="s">
        <v>20</v>
      </c>
    </row>
    <row r="1478" spans="76:76" x14ac:dyDescent="0.2">
      <c r="BX1478" s="99" t="s">
        <v>20</v>
      </c>
    </row>
    <row r="1479" spans="76:76" x14ac:dyDescent="0.2">
      <c r="BX1479" s="99" t="s">
        <v>20</v>
      </c>
    </row>
    <row r="1480" spans="76:76" x14ac:dyDescent="0.2">
      <c r="BX1480" s="99" t="s">
        <v>20</v>
      </c>
    </row>
    <row r="1481" spans="76:76" x14ac:dyDescent="0.2">
      <c r="BX1481" s="99" t="s">
        <v>20</v>
      </c>
    </row>
    <row r="1482" spans="76:76" x14ac:dyDescent="0.2">
      <c r="BX1482" s="99" t="s">
        <v>20</v>
      </c>
    </row>
    <row r="1483" spans="76:76" x14ac:dyDescent="0.2">
      <c r="BX1483" s="99" t="s">
        <v>20</v>
      </c>
    </row>
    <row r="1484" spans="76:76" x14ac:dyDescent="0.2">
      <c r="BX1484" s="99" t="s">
        <v>20</v>
      </c>
    </row>
    <row r="1485" spans="76:76" x14ac:dyDescent="0.2">
      <c r="BX1485" s="99" t="s">
        <v>20</v>
      </c>
    </row>
    <row r="1486" spans="76:76" x14ac:dyDescent="0.2">
      <c r="BX1486" s="99" t="s">
        <v>20</v>
      </c>
    </row>
    <row r="1487" spans="76:76" x14ac:dyDescent="0.2">
      <c r="BX1487" s="99" t="s">
        <v>20</v>
      </c>
    </row>
    <row r="1488" spans="76:76" x14ac:dyDescent="0.2">
      <c r="BX1488" s="99" t="s">
        <v>20</v>
      </c>
    </row>
    <row r="1489" spans="76:76" x14ac:dyDescent="0.2">
      <c r="BX1489" s="99" t="s">
        <v>20</v>
      </c>
    </row>
    <row r="1490" spans="76:76" x14ac:dyDescent="0.2">
      <c r="BX1490" s="99" t="s">
        <v>20</v>
      </c>
    </row>
    <row r="1491" spans="76:76" x14ac:dyDescent="0.2">
      <c r="BX1491" s="99" t="s">
        <v>20</v>
      </c>
    </row>
    <row r="1492" spans="76:76" x14ac:dyDescent="0.2">
      <c r="BX1492" s="99" t="s">
        <v>20</v>
      </c>
    </row>
    <row r="1493" spans="76:76" x14ac:dyDescent="0.2">
      <c r="BX1493" s="99" t="s">
        <v>20</v>
      </c>
    </row>
    <row r="1494" spans="76:76" x14ac:dyDescent="0.2">
      <c r="BX1494" s="99" t="s">
        <v>20</v>
      </c>
    </row>
    <row r="1495" spans="76:76" x14ac:dyDescent="0.2">
      <c r="BX1495" s="99" t="s">
        <v>20</v>
      </c>
    </row>
    <row r="1496" spans="76:76" x14ac:dyDescent="0.2">
      <c r="BX1496" s="99" t="s">
        <v>20</v>
      </c>
    </row>
    <row r="1497" spans="76:76" x14ac:dyDescent="0.2">
      <c r="BX1497" s="99" t="s">
        <v>20</v>
      </c>
    </row>
    <row r="1498" spans="76:76" x14ac:dyDescent="0.2">
      <c r="BX1498" s="99" t="s">
        <v>20</v>
      </c>
    </row>
    <row r="1499" spans="76:76" x14ac:dyDescent="0.2">
      <c r="BX1499" s="99" t="s">
        <v>20</v>
      </c>
    </row>
    <row r="1500" spans="76:76" x14ac:dyDescent="0.2">
      <c r="BX1500" s="99" t="s">
        <v>20</v>
      </c>
    </row>
    <row r="1501" spans="76:76" x14ac:dyDescent="0.2">
      <c r="BX1501" s="99" t="s">
        <v>20</v>
      </c>
    </row>
    <row r="1502" spans="76:76" x14ac:dyDescent="0.2">
      <c r="BX1502" s="99" t="s">
        <v>20</v>
      </c>
    </row>
    <row r="1503" spans="76:76" x14ac:dyDescent="0.2">
      <c r="BX1503" s="99" t="s">
        <v>20</v>
      </c>
    </row>
    <row r="1504" spans="76:76" x14ac:dyDescent="0.2">
      <c r="BX1504" s="99" t="s">
        <v>20</v>
      </c>
    </row>
    <row r="1505" spans="76:76" x14ac:dyDescent="0.2">
      <c r="BX1505" s="99" t="s">
        <v>20</v>
      </c>
    </row>
    <row r="1506" spans="76:76" x14ac:dyDescent="0.2">
      <c r="BX1506" s="99" t="s">
        <v>20</v>
      </c>
    </row>
    <row r="1507" spans="76:76" x14ac:dyDescent="0.2">
      <c r="BX1507" s="99" t="s">
        <v>20</v>
      </c>
    </row>
    <row r="1508" spans="76:76" x14ac:dyDescent="0.2">
      <c r="BX1508" s="99" t="s">
        <v>20</v>
      </c>
    </row>
    <row r="1509" spans="76:76" x14ac:dyDescent="0.2">
      <c r="BX1509" s="99" t="s">
        <v>20</v>
      </c>
    </row>
    <row r="1510" spans="76:76" x14ac:dyDescent="0.2">
      <c r="BX1510" s="99" t="s">
        <v>20</v>
      </c>
    </row>
    <row r="1511" spans="76:76" x14ac:dyDescent="0.2">
      <c r="BX1511" s="99" t="s">
        <v>20</v>
      </c>
    </row>
    <row r="1512" spans="76:76" x14ac:dyDescent="0.2">
      <c r="BX1512" s="99" t="s">
        <v>20</v>
      </c>
    </row>
    <row r="1513" spans="76:76" x14ac:dyDescent="0.2">
      <c r="BX1513" s="99" t="s">
        <v>20</v>
      </c>
    </row>
    <row r="1514" spans="76:76" x14ac:dyDescent="0.2">
      <c r="BX1514" s="99" t="s">
        <v>20</v>
      </c>
    </row>
    <row r="1515" spans="76:76" x14ac:dyDescent="0.2">
      <c r="BX1515" s="99" t="s">
        <v>20</v>
      </c>
    </row>
    <row r="1516" spans="76:76" x14ac:dyDescent="0.2">
      <c r="BX1516" s="99" t="s">
        <v>20</v>
      </c>
    </row>
    <row r="1517" spans="76:76" x14ac:dyDescent="0.2">
      <c r="BX1517" s="99" t="s">
        <v>20</v>
      </c>
    </row>
    <row r="1518" spans="76:76" x14ac:dyDescent="0.2">
      <c r="BX1518" s="99" t="s">
        <v>20</v>
      </c>
    </row>
    <row r="1519" spans="76:76" x14ac:dyDescent="0.2">
      <c r="BX1519" s="99" t="s">
        <v>20</v>
      </c>
    </row>
    <row r="1520" spans="76:76" x14ac:dyDescent="0.2">
      <c r="BX1520" s="99" t="s">
        <v>20</v>
      </c>
    </row>
    <row r="1521" spans="75:76" x14ac:dyDescent="0.2">
      <c r="BX1521" s="99" t="s">
        <v>20</v>
      </c>
    </row>
    <row r="1522" spans="75:76" x14ac:dyDescent="0.2">
      <c r="BX1522" s="99" t="s">
        <v>20</v>
      </c>
    </row>
    <row r="1523" spans="75:76" x14ac:dyDescent="0.2">
      <c r="BX1523" s="99" t="s">
        <v>20</v>
      </c>
    </row>
    <row r="1524" spans="75:76" x14ac:dyDescent="0.2">
      <c r="BX1524" s="99" t="s">
        <v>20</v>
      </c>
    </row>
    <row r="1525" spans="75:76" x14ac:dyDescent="0.2">
      <c r="BX1525" s="99" t="s">
        <v>20</v>
      </c>
    </row>
    <row r="1526" spans="75:76" x14ac:dyDescent="0.2">
      <c r="BX1526" s="99" t="s">
        <v>20</v>
      </c>
    </row>
    <row r="1527" spans="75:76" x14ac:dyDescent="0.2">
      <c r="BX1527" s="99" t="s">
        <v>20</v>
      </c>
    </row>
    <row r="1528" spans="75:76" x14ac:dyDescent="0.2">
      <c r="BX1528" s="99" t="s">
        <v>20</v>
      </c>
    </row>
    <row r="1529" spans="75:76" x14ac:dyDescent="0.2">
      <c r="BX1529" s="99" t="s">
        <v>20</v>
      </c>
    </row>
    <row r="1530" spans="75:76" x14ac:dyDescent="0.2">
      <c r="BW1530" s="94">
        <v>9</v>
      </c>
      <c r="BX1530" s="99" t="s">
        <v>20</v>
      </c>
    </row>
    <row r="1531" spans="75:76" x14ac:dyDescent="0.2">
      <c r="BX1531" s="99" t="s">
        <v>20</v>
      </c>
    </row>
    <row r="1532" spans="75:76" x14ac:dyDescent="0.2">
      <c r="BX1532" s="99" t="s">
        <v>20</v>
      </c>
    </row>
    <row r="1533" spans="75:76" x14ac:dyDescent="0.2">
      <c r="BX1533" s="99" t="s">
        <v>20</v>
      </c>
    </row>
    <row r="1534" spans="75:76" x14ac:dyDescent="0.2">
      <c r="BX1534" s="99" t="s">
        <v>20</v>
      </c>
    </row>
    <row r="1535" spans="75:76" x14ac:dyDescent="0.2">
      <c r="BX1535" s="99" t="s">
        <v>20</v>
      </c>
    </row>
    <row r="1536" spans="75:76" x14ac:dyDescent="0.2">
      <c r="BX1536" s="99" t="s">
        <v>20</v>
      </c>
    </row>
    <row r="1537" spans="76:76" x14ac:dyDescent="0.2">
      <c r="BX1537" s="99" t="s">
        <v>20</v>
      </c>
    </row>
    <row r="1538" spans="76:76" x14ac:dyDescent="0.2">
      <c r="BX1538" s="99" t="s">
        <v>20</v>
      </c>
    </row>
    <row r="1539" spans="76:76" x14ac:dyDescent="0.2">
      <c r="BX1539" s="99" t="s">
        <v>20</v>
      </c>
    </row>
    <row r="1540" spans="76:76" x14ac:dyDescent="0.2">
      <c r="BX1540" s="99" t="s">
        <v>20</v>
      </c>
    </row>
    <row r="1541" spans="76:76" x14ac:dyDescent="0.2">
      <c r="BX1541" s="99" t="s">
        <v>20</v>
      </c>
    </row>
    <row r="1542" spans="76:76" x14ac:dyDescent="0.2">
      <c r="BX1542" s="99" t="s">
        <v>20</v>
      </c>
    </row>
    <row r="1543" spans="76:76" x14ac:dyDescent="0.2">
      <c r="BX1543" s="99" t="s">
        <v>20</v>
      </c>
    </row>
    <row r="1544" spans="76:76" x14ac:dyDescent="0.2">
      <c r="BX1544" s="99" t="s">
        <v>20</v>
      </c>
    </row>
    <row r="1545" spans="76:76" x14ac:dyDescent="0.2">
      <c r="BX1545" s="99" t="s">
        <v>20</v>
      </c>
    </row>
    <row r="1546" spans="76:76" x14ac:dyDescent="0.2">
      <c r="BX1546" s="99" t="s">
        <v>20</v>
      </c>
    </row>
    <row r="1547" spans="76:76" x14ac:dyDescent="0.2">
      <c r="BX1547" s="99" t="s">
        <v>20</v>
      </c>
    </row>
    <row r="1548" spans="76:76" x14ac:dyDescent="0.2">
      <c r="BX1548" s="99" t="s">
        <v>20</v>
      </c>
    </row>
    <row r="1549" spans="76:76" x14ac:dyDescent="0.2">
      <c r="BX1549" s="99" t="s">
        <v>20</v>
      </c>
    </row>
    <row r="1550" spans="76:76" x14ac:dyDescent="0.2">
      <c r="BX1550" s="99" t="s">
        <v>20</v>
      </c>
    </row>
    <row r="1551" spans="76:76" x14ac:dyDescent="0.2">
      <c r="BX1551" s="99" t="s">
        <v>20</v>
      </c>
    </row>
    <row r="1552" spans="76:76" x14ac:dyDescent="0.2">
      <c r="BX1552" s="99" t="s">
        <v>20</v>
      </c>
    </row>
    <row r="1553" spans="76:76" x14ac:dyDescent="0.2">
      <c r="BX1553" s="99" t="s">
        <v>20</v>
      </c>
    </row>
    <row r="1554" spans="76:76" x14ac:dyDescent="0.2">
      <c r="BX1554" s="99" t="s">
        <v>20</v>
      </c>
    </row>
    <row r="1555" spans="76:76" x14ac:dyDescent="0.2">
      <c r="BX1555" s="99" t="s">
        <v>20</v>
      </c>
    </row>
    <row r="1556" spans="76:76" x14ac:dyDescent="0.2">
      <c r="BX1556" s="99" t="s">
        <v>20</v>
      </c>
    </row>
    <row r="1557" spans="76:76" x14ac:dyDescent="0.2">
      <c r="BX1557" s="99" t="s">
        <v>20</v>
      </c>
    </row>
    <row r="1558" spans="76:76" x14ac:dyDescent="0.2">
      <c r="BX1558" s="99" t="s">
        <v>20</v>
      </c>
    </row>
    <row r="1559" spans="76:76" x14ac:dyDescent="0.2">
      <c r="BX1559" s="99" t="s">
        <v>20</v>
      </c>
    </row>
    <row r="1560" spans="76:76" x14ac:dyDescent="0.2">
      <c r="BX1560" s="99" t="s">
        <v>20</v>
      </c>
    </row>
    <row r="1561" spans="76:76" x14ac:dyDescent="0.2">
      <c r="BX1561" s="99" t="s">
        <v>20</v>
      </c>
    </row>
    <row r="1562" spans="76:76" x14ac:dyDescent="0.2">
      <c r="BX1562" s="99" t="s">
        <v>20</v>
      </c>
    </row>
    <row r="1563" spans="76:76" x14ac:dyDescent="0.2">
      <c r="BX1563" s="99" t="s">
        <v>20</v>
      </c>
    </row>
    <row r="1564" spans="76:76" x14ac:dyDescent="0.2">
      <c r="BX1564" s="99" t="s">
        <v>20</v>
      </c>
    </row>
    <row r="1565" spans="76:76" x14ac:dyDescent="0.2">
      <c r="BX1565" s="99" t="s">
        <v>20</v>
      </c>
    </row>
    <row r="1566" spans="76:76" x14ac:dyDescent="0.2">
      <c r="BX1566" s="99" t="s">
        <v>20</v>
      </c>
    </row>
    <row r="1567" spans="76:76" x14ac:dyDescent="0.2">
      <c r="BX1567" s="99" t="s">
        <v>20</v>
      </c>
    </row>
    <row r="1568" spans="76:76" x14ac:dyDescent="0.2">
      <c r="BX1568" s="99" t="s">
        <v>20</v>
      </c>
    </row>
    <row r="1569" spans="76:76" x14ac:dyDescent="0.2">
      <c r="BX1569" s="99" t="s">
        <v>20</v>
      </c>
    </row>
    <row r="1570" spans="76:76" x14ac:dyDescent="0.2">
      <c r="BX1570" s="99" t="s">
        <v>20</v>
      </c>
    </row>
    <row r="1571" spans="76:76" x14ac:dyDescent="0.2">
      <c r="BX1571" s="99" t="s">
        <v>20</v>
      </c>
    </row>
    <row r="1572" spans="76:76" x14ac:dyDescent="0.2">
      <c r="BX1572" s="99" t="s">
        <v>20</v>
      </c>
    </row>
    <row r="1573" spans="76:76" x14ac:dyDescent="0.2">
      <c r="BX1573" s="99" t="s">
        <v>20</v>
      </c>
    </row>
    <row r="1574" spans="76:76" x14ac:dyDescent="0.2">
      <c r="BX1574" s="99" t="s">
        <v>20</v>
      </c>
    </row>
    <row r="1575" spans="76:76" x14ac:dyDescent="0.2">
      <c r="BX1575" s="99" t="s">
        <v>20</v>
      </c>
    </row>
    <row r="1576" spans="76:76" x14ac:dyDescent="0.2">
      <c r="BX1576" s="99" t="s">
        <v>20</v>
      </c>
    </row>
    <row r="1577" spans="76:76" x14ac:dyDescent="0.2">
      <c r="BX1577" s="99" t="s">
        <v>20</v>
      </c>
    </row>
    <row r="1578" spans="76:76" x14ac:dyDescent="0.2">
      <c r="BX1578" s="99" t="s">
        <v>20</v>
      </c>
    </row>
    <row r="1579" spans="76:76" x14ac:dyDescent="0.2">
      <c r="BX1579" s="99" t="s">
        <v>20</v>
      </c>
    </row>
    <row r="1580" spans="76:76" x14ac:dyDescent="0.2">
      <c r="BX1580" s="99" t="s">
        <v>20</v>
      </c>
    </row>
    <row r="1581" spans="76:76" x14ac:dyDescent="0.2">
      <c r="BX1581" s="99" t="s">
        <v>20</v>
      </c>
    </row>
    <row r="1582" spans="76:76" x14ac:dyDescent="0.2">
      <c r="BX1582" s="99" t="s">
        <v>20</v>
      </c>
    </row>
    <row r="1583" spans="76:76" x14ac:dyDescent="0.2">
      <c r="BX1583" s="99" t="s">
        <v>20</v>
      </c>
    </row>
    <row r="1584" spans="76:76" x14ac:dyDescent="0.2">
      <c r="BX1584" s="99" t="s">
        <v>20</v>
      </c>
    </row>
    <row r="1585" spans="76:76" x14ac:dyDescent="0.2">
      <c r="BX1585" s="99" t="s">
        <v>20</v>
      </c>
    </row>
    <row r="1586" spans="76:76" x14ac:dyDescent="0.2">
      <c r="BX1586" s="99" t="s">
        <v>20</v>
      </c>
    </row>
    <row r="1587" spans="76:76" x14ac:dyDescent="0.2">
      <c r="BX1587" s="99" t="s">
        <v>20</v>
      </c>
    </row>
    <row r="1588" spans="76:76" x14ac:dyDescent="0.2">
      <c r="BX1588" s="99" t="s">
        <v>20</v>
      </c>
    </row>
    <row r="1589" spans="76:76" x14ac:dyDescent="0.2">
      <c r="BX1589" s="99" t="s">
        <v>20</v>
      </c>
    </row>
    <row r="1590" spans="76:76" x14ac:dyDescent="0.2">
      <c r="BX1590" s="99" t="s">
        <v>20</v>
      </c>
    </row>
    <row r="1591" spans="76:76" x14ac:dyDescent="0.2">
      <c r="BX1591" s="99" t="s">
        <v>20</v>
      </c>
    </row>
    <row r="1592" spans="76:76" x14ac:dyDescent="0.2">
      <c r="BX1592" s="99" t="s">
        <v>20</v>
      </c>
    </row>
    <row r="1593" spans="76:76" x14ac:dyDescent="0.2">
      <c r="BX1593" s="99" t="s">
        <v>20</v>
      </c>
    </row>
    <row r="1594" spans="76:76" x14ac:dyDescent="0.2">
      <c r="BX1594" s="99" t="s">
        <v>20</v>
      </c>
    </row>
    <row r="1595" spans="76:76" x14ac:dyDescent="0.2">
      <c r="BX1595" s="99" t="s">
        <v>20</v>
      </c>
    </row>
    <row r="1596" spans="76:76" x14ac:dyDescent="0.2">
      <c r="BX1596" s="99" t="s">
        <v>20</v>
      </c>
    </row>
    <row r="1597" spans="76:76" x14ac:dyDescent="0.2">
      <c r="BX1597" s="99" t="s">
        <v>20</v>
      </c>
    </row>
    <row r="1598" spans="76:76" x14ac:dyDescent="0.2">
      <c r="BX1598" s="99" t="s">
        <v>20</v>
      </c>
    </row>
    <row r="1599" spans="76:76" x14ac:dyDescent="0.2">
      <c r="BX1599" s="99" t="s">
        <v>20</v>
      </c>
    </row>
    <row r="1600" spans="76:76" x14ac:dyDescent="0.2">
      <c r="BX1600" s="99" t="s">
        <v>20</v>
      </c>
    </row>
    <row r="1601" spans="76:76" x14ac:dyDescent="0.2">
      <c r="BX1601" s="99" t="s">
        <v>20</v>
      </c>
    </row>
    <row r="1602" spans="76:76" x14ac:dyDescent="0.2">
      <c r="BX1602" s="99" t="s">
        <v>20</v>
      </c>
    </row>
    <row r="1603" spans="76:76" x14ac:dyDescent="0.2">
      <c r="BX1603" s="99" t="s">
        <v>20</v>
      </c>
    </row>
    <row r="1604" spans="76:76" x14ac:dyDescent="0.2">
      <c r="BX1604" s="99" t="s">
        <v>20</v>
      </c>
    </row>
    <row r="1605" spans="76:76" x14ac:dyDescent="0.2">
      <c r="BX1605" s="99" t="s">
        <v>20</v>
      </c>
    </row>
    <row r="1606" spans="76:76" x14ac:dyDescent="0.2">
      <c r="BX1606" s="99" t="s">
        <v>20</v>
      </c>
    </row>
    <row r="1607" spans="76:76" x14ac:dyDescent="0.2">
      <c r="BX1607" s="99" t="s">
        <v>20</v>
      </c>
    </row>
    <row r="1608" spans="76:76" x14ac:dyDescent="0.2">
      <c r="BX1608" s="99" t="s">
        <v>20</v>
      </c>
    </row>
    <row r="1609" spans="76:76" x14ac:dyDescent="0.2">
      <c r="BX1609" s="99" t="s">
        <v>20</v>
      </c>
    </row>
    <row r="1610" spans="76:76" x14ac:dyDescent="0.2">
      <c r="BX1610" s="99" t="s">
        <v>20</v>
      </c>
    </row>
    <row r="1611" spans="76:76" x14ac:dyDescent="0.2">
      <c r="BX1611" s="99" t="s">
        <v>20</v>
      </c>
    </row>
    <row r="1612" spans="76:76" x14ac:dyDescent="0.2">
      <c r="BX1612" s="99" t="s">
        <v>20</v>
      </c>
    </row>
    <row r="1613" spans="76:76" x14ac:dyDescent="0.2">
      <c r="BX1613" s="99" t="s">
        <v>20</v>
      </c>
    </row>
    <row r="1614" spans="76:76" x14ac:dyDescent="0.2">
      <c r="BX1614" s="99" t="s">
        <v>20</v>
      </c>
    </row>
    <row r="1615" spans="76:76" x14ac:dyDescent="0.2">
      <c r="BX1615" s="99" t="s">
        <v>20</v>
      </c>
    </row>
    <row r="1616" spans="76:76" x14ac:dyDescent="0.2">
      <c r="BX1616" s="99" t="s">
        <v>20</v>
      </c>
    </row>
    <row r="1617" spans="76:76" x14ac:dyDescent="0.2">
      <c r="BX1617" s="99" t="s">
        <v>20</v>
      </c>
    </row>
    <row r="1618" spans="76:76" x14ac:dyDescent="0.2">
      <c r="BX1618" s="99" t="s">
        <v>20</v>
      </c>
    </row>
    <row r="1619" spans="76:76" x14ac:dyDescent="0.2">
      <c r="BX1619" s="99" t="s">
        <v>20</v>
      </c>
    </row>
    <row r="1620" spans="76:76" x14ac:dyDescent="0.2">
      <c r="BX1620" s="99" t="s">
        <v>20</v>
      </c>
    </row>
    <row r="1621" spans="76:76" x14ac:dyDescent="0.2">
      <c r="BX1621" s="99" t="s">
        <v>20</v>
      </c>
    </row>
    <row r="1622" spans="76:76" x14ac:dyDescent="0.2">
      <c r="BX1622" s="99" t="s">
        <v>20</v>
      </c>
    </row>
    <row r="1623" spans="76:76" x14ac:dyDescent="0.2">
      <c r="BX1623" s="99" t="s">
        <v>20</v>
      </c>
    </row>
    <row r="1624" spans="76:76" x14ac:dyDescent="0.2">
      <c r="BX1624" s="99" t="s">
        <v>20</v>
      </c>
    </row>
    <row r="1625" spans="76:76" x14ac:dyDescent="0.2">
      <c r="BX1625" s="99" t="s">
        <v>20</v>
      </c>
    </row>
    <row r="1626" spans="76:76" x14ac:dyDescent="0.2">
      <c r="BX1626" s="99" t="s">
        <v>20</v>
      </c>
    </row>
    <row r="1627" spans="76:76" x14ac:dyDescent="0.2">
      <c r="BX1627" s="99" t="s">
        <v>20</v>
      </c>
    </row>
    <row r="1628" spans="76:76" x14ac:dyDescent="0.2">
      <c r="BX1628" s="99" t="s">
        <v>20</v>
      </c>
    </row>
    <row r="1629" spans="76:76" x14ac:dyDescent="0.2">
      <c r="BX1629" s="99" t="s">
        <v>20</v>
      </c>
    </row>
    <row r="1630" spans="76:76" x14ac:dyDescent="0.2">
      <c r="BX1630" s="99" t="s">
        <v>20</v>
      </c>
    </row>
    <row r="1631" spans="76:76" x14ac:dyDescent="0.2">
      <c r="BX1631" s="99" t="s">
        <v>20</v>
      </c>
    </row>
    <row r="1632" spans="76:76" x14ac:dyDescent="0.2">
      <c r="BX1632" s="99" t="s">
        <v>20</v>
      </c>
    </row>
    <row r="1633" spans="76:76" x14ac:dyDescent="0.2">
      <c r="BX1633" s="99" t="s">
        <v>20</v>
      </c>
    </row>
    <row r="1634" spans="76:76" x14ac:dyDescent="0.2">
      <c r="BX1634" s="99" t="s">
        <v>20</v>
      </c>
    </row>
    <row r="1635" spans="76:76" x14ac:dyDescent="0.2">
      <c r="BX1635" s="99" t="s">
        <v>20</v>
      </c>
    </row>
    <row r="1636" spans="76:76" x14ac:dyDescent="0.2">
      <c r="BX1636" s="99" t="s">
        <v>20</v>
      </c>
    </row>
    <row r="1637" spans="76:76" x14ac:dyDescent="0.2">
      <c r="BX1637" s="99" t="s">
        <v>20</v>
      </c>
    </row>
    <row r="1638" spans="76:76" x14ac:dyDescent="0.2">
      <c r="BX1638" s="99" t="s">
        <v>20</v>
      </c>
    </row>
    <row r="1639" spans="76:76" x14ac:dyDescent="0.2">
      <c r="BX1639" s="99" t="s">
        <v>20</v>
      </c>
    </row>
    <row r="1640" spans="76:76" x14ac:dyDescent="0.2">
      <c r="BX1640" s="99" t="s">
        <v>20</v>
      </c>
    </row>
    <row r="1641" spans="76:76" x14ac:dyDescent="0.2">
      <c r="BX1641" s="99" t="s">
        <v>20</v>
      </c>
    </row>
    <row r="1642" spans="76:76" x14ac:dyDescent="0.2">
      <c r="BX1642" s="99" t="s">
        <v>20</v>
      </c>
    </row>
    <row r="1643" spans="76:76" x14ac:dyDescent="0.2">
      <c r="BX1643" s="99" t="s">
        <v>20</v>
      </c>
    </row>
    <row r="1644" spans="76:76" x14ac:dyDescent="0.2">
      <c r="BX1644" s="99" t="s">
        <v>20</v>
      </c>
    </row>
    <row r="1645" spans="76:76" x14ac:dyDescent="0.2">
      <c r="BX1645" s="99" t="s">
        <v>20</v>
      </c>
    </row>
    <row r="1646" spans="76:76" x14ac:dyDescent="0.2">
      <c r="BX1646" s="99" t="s">
        <v>20</v>
      </c>
    </row>
    <row r="1647" spans="76:76" x14ac:dyDescent="0.2">
      <c r="BX1647" s="99" t="s">
        <v>20</v>
      </c>
    </row>
    <row r="1648" spans="76:76" x14ac:dyDescent="0.2">
      <c r="BX1648" s="99" t="s">
        <v>20</v>
      </c>
    </row>
    <row r="1649" spans="76:76" x14ac:dyDescent="0.2">
      <c r="BX1649" s="99" t="s">
        <v>20</v>
      </c>
    </row>
    <row r="1650" spans="76:76" x14ac:dyDescent="0.2">
      <c r="BX1650" s="99" t="s">
        <v>20</v>
      </c>
    </row>
    <row r="1651" spans="76:76" x14ac:dyDescent="0.2">
      <c r="BX1651" s="99" t="s">
        <v>20</v>
      </c>
    </row>
    <row r="1652" spans="76:76" x14ac:dyDescent="0.2">
      <c r="BX1652" s="99" t="s">
        <v>20</v>
      </c>
    </row>
    <row r="1653" spans="76:76" x14ac:dyDescent="0.2">
      <c r="BX1653" s="99" t="s">
        <v>20</v>
      </c>
    </row>
    <row r="1654" spans="76:76" x14ac:dyDescent="0.2">
      <c r="BX1654" s="99" t="s">
        <v>20</v>
      </c>
    </row>
    <row r="1655" spans="76:76" x14ac:dyDescent="0.2">
      <c r="BX1655" s="99" t="s">
        <v>20</v>
      </c>
    </row>
    <row r="1656" spans="76:76" x14ac:dyDescent="0.2">
      <c r="BX1656" s="99" t="s">
        <v>20</v>
      </c>
    </row>
    <row r="1657" spans="76:76" x14ac:dyDescent="0.2">
      <c r="BX1657" s="99" t="s">
        <v>20</v>
      </c>
    </row>
    <row r="1658" spans="76:76" x14ac:dyDescent="0.2">
      <c r="BX1658" s="99" t="s">
        <v>20</v>
      </c>
    </row>
    <row r="1659" spans="76:76" x14ac:dyDescent="0.2">
      <c r="BX1659" s="99" t="s">
        <v>20</v>
      </c>
    </row>
    <row r="1660" spans="76:76" x14ac:dyDescent="0.2">
      <c r="BX1660" s="99" t="s">
        <v>20</v>
      </c>
    </row>
    <row r="1661" spans="76:76" x14ac:dyDescent="0.2">
      <c r="BX1661" s="99" t="s">
        <v>20</v>
      </c>
    </row>
    <row r="1662" spans="76:76" x14ac:dyDescent="0.2">
      <c r="BX1662" s="99" t="s">
        <v>20</v>
      </c>
    </row>
    <row r="1663" spans="76:76" x14ac:dyDescent="0.2">
      <c r="BX1663" s="99" t="s">
        <v>20</v>
      </c>
    </row>
    <row r="1664" spans="76:76" x14ac:dyDescent="0.2">
      <c r="BX1664" s="99" t="s">
        <v>20</v>
      </c>
    </row>
    <row r="1665" spans="76:76" x14ac:dyDescent="0.2">
      <c r="BX1665" s="99" t="s">
        <v>20</v>
      </c>
    </row>
    <row r="1666" spans="76:76" x14ac:dyDescent="0.2">
      <c r="BX1666" s="99" t="s">
        <v>20</v>
      </c>
    </row>
    <row r="1667" spans="76:76" x14ac:dyDescent="0.2">
      <c r="BX1667" s="99" t="s">
        <v>20</v>
      </c>
    </row>
    <row r="1668" spans="76:76" x14ac:dyDescent="0.2">
      <c r="BX1668" s="99" t="s">
        <v>20</v>
      </c>
    </row>
    <row r="1669" spans="76:76" x14ac:dyDescent="0.2">
      <c r="BX1669" s="99" t="s">
        <v>20</v>
      </c>
    </row>
    <row r="1670" spans="76:76" x14ac:dyDescent="0.2">
      <c r="BX1670" s="99" t="s">
        <v>20</v>
      </c>
    </row>
    <row r="1671" spans="76:76" x14ac:dyDescent="0.2">
      <c r="BX1671" s="99" t="s">
        <v>20</v>
      </c>
    </row>
    <row r="1672" spans="76:76" x14ac:dyDescent="0.2">
      <c r="BX1672" s="99" t="s">
        <v>20</v>
      </c>
    </row>
    <row r="1673" spans="76:76" x14ac:dyDescent="0.2">
      <c r="BX1673" s="99" t="s">
        <v>20</v>
      </c>
    </row>
    <row r="1674" spans="76:76" x14ac:dyDescent="0.2">
      <c r="BX1674" s="99" t="s">
        <v>20</v>
      </c>
    </row>
    <row r="1675" spans="76:76" x14ac:dyDescent="0.2">
      <c r="BX1675" s="99" t="s">
        <v>20</v>
      </c>
    </row>
    <row r="1676" spans="76:76" x14ac:dyDescent="0.2">
      <c r="BX1676" s="99" t="s">
        <v>20</v>
      </c>
    </row>
    <row r="1677" spans="76:76" x14ac:dyDescent="0.2">
      <c r="BX1677" s="99" t="s">
        <v>20</v>
      </c>
    </row>
    <row r="1678" spans="76:76" x14ac:dyDescent="0.2">
      <c r="BX1678" s="99" t="s">
        <v>20</v>
      </c>
    </row>
    <row r="1679" spans="76:76" x14ac:dyDescent="0.2">
      <c r="BX1679" s="99" t="s">
        <v>20</v>
      </c>
    </row>
    <row r="1680" spans="76:76" x14ac:dyDescent="0.2">
      <c r="BX1680" s="99" t="s">
        <v>20</v>
      </c>
    </row>
    <row r="1681" spans="76:76" x14ac:dyDescent="0.2">
      <c r="BX1681" s="99" t="s">
        <v>20</v>
      </c>
    </row>
    <row r="1682" spans="76:76" x14ac:dyDescent="0.2">
      <c r="BX1682" s="99" t="s">
        <v>20</v>
      </c>
    </row>
    <row r="1683" spans="76:76" x14ac:dyDescent="0.2">
      <c r="BX1683" s="99" t="s">
        <v>20</v>
      </c>
    </row>
    <row r="1684" spans="76:76" x14ac:dyDescent="0.2">
      <c r="BX1684" s="99" t="s">
        <v>20</v>
      </c>
    </row>
    <row r="1685" spans="76:76" x14ac:dyDescent="0.2">
      <c r="BX1685" s="99" t="s">
        <v>20</v>
      </c>
    </row>
    <row r="1686" spans="76:76" x14ac:dyDescent="0.2">
      <c r="BX1686" s="99" t="s">
        <v>20</v>
      </c>
    </row>
    <row r="1687" spans="76:76" x14ac:dyDescent="0.2">
      <c r="BX1687" s="99" t="s">
        <v>20</v>
      </c>
    </row>
    <row r="1688" spans="76:76" x14ac:dyDescent="0.2">
      <c r="BX1688" s="99" t="s">
        <v>20</v>
      </c>
    </row>
    <row r="1689" spans="76:76" x14ac:dyDescent="0.2">
      <c r="BX1689" s="99" t="s">
        <v>20</v>
      </c>
    </row>
    <row r="1690" spans="76:76" x14ac:dyDescent="0.2">
      <c r="BX1690" s="99" t="s">
        <v>20</v>
      </c>
    </row>
    <row r="1691" spans="76:76" x14ac:dyDescent="0.2">
      <c r="BX1691" s="99" t="s">
        <v>20</v>
      </c>
    </row>
    <row r="1692" spans="76:76" x14ac:dyDescent="0.2">
      <c r="BX1692" s="99" t="s">
        <v>20</v>
      </c>
    </row>
    <row r="1693" spans="76:76" x14ac:dyDescent="0.2">
      <c r="BX1693" s="99" t="s">
        <v>20</v>
      </c>
    </row>
    <row r="1694" spans="76:76" x14ac:dyDescent="0.2">
      <c r="BX1694" s="99" t="s">
        <v>20</v>
      </c>
    </row>
    <row r="1695" spans="76:76" x14ac:dyDescent="0.2">
      <c r="BX1695" s="99" t="s">
        <v>20</v>
      </c>
    </row>
    <row r="1696" spans="76:76" x14ac:dyDescent="0.2">
      <c r="BX1696" s="99" t="s">
        <v>20</v>
      </c>
    </row>
    <row r="1697" spans="76:76" x14ac:dyDescent="0.2">
      <c r="BX1697" s="99" t="s">
        <v>20</v>
      </c>
    </row>
    <row r="1698" spans="76:76" x14ac:dyDescent="0.2">
      <c r="BX1698" s="99" t="s">
        <v>20</v>
      </c>
    </row>
    <row r="1699" spans="76:76" x14ac:dyDescent="0.2">
      <c r="BX1699" s="99" t="s">
        <v>20</v>
      </c>
    </row>
    <row r="1700" spans="76:76" x14ac:dyDescent="0.2">
      <c r="BX1700" s="99" t="s">
        <v>20</v>
      </c>
    </row>
    <row r="1701" spans="76:76" x14ac:dyDescent="0.2">
      <c r="BX1701" s="99" t="s">
        <v>20</v>
      </c>
    </row>
    <row r="1702" spans="76:76" x14ac:dyDescent="0.2">
      <c r="BX1702" s="99" t="s">
        <v>20</v>
      </c>
    </row>
    <row r="1703" spans="76:76" x14ac:dyDescent="0.2">
      <c r="BX1703" s="99" t="s">
        <v>20</v>
      </c>
    </row>
    <row r="1704" spans="76:76" x14ac:dyDescent="0.2">
      <c r="BX1704" s="99" t="s">
        <v>20</v>
      </c>
    </row>
    <row r="1705" spans="76:76" x14ac:dyDescent="0.2">
      <c r="BX1705" s="99" t="s">
        <v>20</v>
      </c>
    </row>
    <row r="1706" spans="76:76" x14ac:dyDescent="0.2">
      <c r="BX1706" s="99" t="s">
        <v>20</v>
      </c>
    </row>
    <row r="1707" spans="76:76" x14ac:dyDescent="0.2">
      <c r="BX1707" s="99" t="s">
        <v>20</v>
      </c>
    </row>
    <row r="1708" spans="76:76" x14ac:dyDescent="0.2">
      <c r="BX1708" s="99" t="s">
        <v>20</v>
      </c>
    </row>
    <row r="1709" spans="76:76" x14ac:dyDescent="0.2">
      <c r="BX1709" s="99" t="s">
        <v>20</v>
      </c>
    </row>
    <row r="1710" spans="76:76" x14ac:dyDescent="0.2">
      <c r="BX1710" s="99" t="s">
        <v>20</v>
      </c>
    </row>
    <row r="1711" spans="76:76" x14ac:dyDescent="0.2">
      <c r="BX1711" s="99" t="s">
        <v>20</v>
      </c>
    </row>
    <row r="1712" spans="76:76" x14ac:dyDescent="0.2">
      <c r="BX1712" s="99" t="s">
        <v>20</v>
      </c>
    </row>
    <row r="1713" spans="75:76" x14ac:dyDescent="0.2">
      <c r="BX1713" s="99" t="s">
        <v>20</v>
      </c>
    </row>
    <row r="1714" spans="75:76" x14ac:dyDescent="0.2">
      <c r="BX1714" s="99" t="s">
        <v>20</v>
      </c>
    </row>
    <row r="1715" spans="75:76" x14ac:dyDescent="0.2">
      <c r="BX1715" s="99" t="s">
        <v>20</v>
      </c>
    </row>
    <row r="1716" spans="75:76" x14ac:dyDescent="0.2">
      <c r="BX1716" s="99" t="s">
        <v>20</v>
      </c>
    </row>
    <row r="1717" spans="75:76" x14ac:dyDescent="0.2">
      <c r="BX1717" s="99" t="s">
        <v>20</v>
      </c>
    </row>
    <row r="1718" spans="75:76" x14ac:dyDescent="0.2">
      <c r="BX1718" s="99" t="s">
        <v>20</v>
      </c>
    </row>
    <row r="1719" spans="75:76" x14ac:dyDescent="0.2">
      <c r="BX1719" s="99" t="s">
        <v>20</v>
      </c>
    </row>
    <row r="1720" spans="75:76" x14ac:dyDescent="0.2">
      <c r="BW1720" s="94">
        <v>10</v>
      </c>
      <c r="BX1720" s="99" t="s">
        <v>20</v>
      </c>
    </row>
    <row r="1721" spans="75:76" x14ac:dyDescent="0.2">
      <c r="BX1721" s="99" t="s">
        <v>20</v>
      </c>
    </row>
    <row r="1722" spans="75:76" x14ac:dyDescent="0.2">
      <c r="BX1722" s="99" t="s">
        <v>20</v>
      </c>
    </row>
    <row r="1723" spans="75:76" x14ac:dyDescent="0.2">
      <c r="BX1723" s="99" t="s">
        <v>20</v>
      </c>
    </row>
    <row r="1724" spans="75:76" x14ac:dyDescent="0.2">
      <c r="BX1724" s="99" t="s">
        <v>20</v>
      </c>
    </row>
    <row r="1725" spans="75:76" x14ac:dyDescent="0.2">
      <c r="BX1725" s="99" t="s">
        <v>20</v>
      </c>
    </row>
    <row r="1726" spans="75:76" x14ac:dyDescent="0.2">
      <c r="BX1726" s="99" t="s">
        <v>20</v>
      </c>
    </row>
    <row r="1727" spans="75:76" x14ac:dyDescent="0.2">
      <c r="BX1727" s="99" t="s">
        <v>20</v>
      </c>
    </row>
    <row r="1728" spans="75:76" x14ac:dyDescent="0.2">
      <c r="BX1728" s="99" t="s">
        <v>20</v>
      </c>
    </row>
    <row r="1729" spans="76:76" x14ac:dyDescent="0.2">
      <c r="BX1729" s="99" t="s">
        <v>20</v>
      </c>
    </row>
    <row r="1730" spans="76:76" x14ac:dyDescent="0.2">
      <c r="BX1730" s="99" t="s">
        <v>20</v>
      </c>
    </row>
    <row r="1731" spans="76:76" x14ac:dyDescent="0.2">
      <c r="BX1731" s="99" t="s">
        <v>20</v>
      </c>
    </row>
    <row r="1732" spans="76:76" x14ac:dyDescent="0.2">
      <c r="BX1732" s="99" t="s">
        <v>20</v>
      </c>
    </row>
    <row r="1733" spans="76:76" x14ac:dyDescent="0.2">
      <c r="BX1733" s="99" t="s">
        <v>20</v>
      </c>
    </row>
    <row r="1734" spans="76:76" x14ac:dyDescent="0.2">
      <c r="BX1734" s="99" t="s">
        <v>20</v>
      </c>
    </row>
    <row r="1735" spans="76:76" x14ac:dyDescent="0.2">
      <c r="BX1735" s="99" t="s">
        <v>20</v>
      </c>
    </row>
    <row r="1736" spans="76:76" x14ac:dyDescent="0.2">
      <c r="BX1736" s="99" t="s">
        <v>20</v>
      </c>
    </row>
    <row r="1737" spans="76:76" x14ac:dyDescent="0.2">
      <c r="BX1737" s="99" t="s">
        <v>20</v>
      </c>
    </row>
    <row r="1738" spans="76:76" x14ac:dyDescent="0.2">
      <c r="BX1738" s="99" t="s">
        <v>20</v>
      </c>
    </row>
    <row r="1739" spans="76:76" x14ac:dyDescent="0.2">
      <c r="BX1739" s="99" t="s">
        <v>20</v>
      </c>
    </row>
    <row r="1740" spans="76:76" x14ac:dyDescent="0.2">
      <c r="BX1740" s="99" t="s">
        <v>20</v>
      </c>
    </row>
    <row r="1741" spans="76:76" x14ac:dyDescent="0.2">
      <c r="BX1741" s="99" t="s">
        <v>20</v>
      </c>
    </row>
    <row r="1742" spans="76:76" x14ac:dyDescent="0.2">
      <c r="BX1742" s="99" t="s">
        <v>20</v>
      </c>
    </row>
    <row r="1743" spans="76:76" x14ac:dyDescent="0.2">
      <c r="BX1743" s="99" t="s">
        <v>20</v>
      </c>
    </row>
    <row r="1744" spans="76:76" x14ac:dyDescent="0.2">
      <c r="BX1744" s="99" t="s">
        <v>20</v>
      </c>
    </row>
    <row r="1745" spans="76:76" x14ac:dyDescent="0.2">
      <c r="BX1745" s="99" t="s">
        <v>20</v>
      </c>
    </row>
    <row r="1746" spans="76:76" x14ac:dyDescent="0.2">
      <c r="BX1746" s="99" t="s">
        <v>20</v>
      </c>
    </row>
    <row r="1747" spans="76:76" x14ac:dyDescent="0.2">
      <c r="BX1747" s="99" t="s">
        <v>20</v>
      </c>
    </row>
    <row r="1748" spans="76:76" x14ac:dyDescent="0.2">
      <c r="BX1748" s="99" t="s">
        <v>20</v>
      </c>
    </row>
    <row r="1749" spans="76:76" x14ac:dyDescent="0.2">
      <c r="BX1749" s="99" t="s">
        <v>20</v>
      </c>
    </row>
    <row r="1750" spans="76:76" x14ac:dyDescent="0.2">
      <c r="BX1750" s="99" t="s">
        <v>20</v>
      </c>
    </row>
    <row r="1751" spans="76:76" x14ac:dyDescent="0.2">
      <c r="BX1751" s="99" t="s">
        <v>20</v>
      </c>
    </row>
    <row r="1752" spans="76:76" x14ac:dyDescent="0.2">
      <c r="BX1752" s="99" t="s">
        <v>20</v>
      </c>
    </row>
    <row r="1753" spans="76:76" x14ac:dyDescent="0.2">
      <c r="BX1753" s="99" t="s">
        <v>20</v>
      </c>
    </row>
    <row r="1754" spans="76:76" x14ac:dyDescent="0.2">
      <c r="BX1754" s="99" t="s">
        <v>20</v>
      </c>
    </row>
    <row r="1755" spans="76:76" x14ac:dyDescent="0.2">
      <c r="BX1755" s="99" t="s">
        <v>20</v>
      </c>
    </row>
    <row r="1756" spans="76:76" x14ac:dyDescent="0.2">
      <c r="BX1756" s="99" t="s">
        <v>20</v>
      </c>
    </row>
    <row r="1757" spans="76:76" x14ac:dyDescent="0.2">
      <c r="BX1757" s="99" t="s">
        <v>20</v>
      </c>
    </row>
    <row r="1758" spans="76:76" x14ac:dyDescent="0.2">
      <c r="BX1758" s="99" t="s">
        <v>20</v>
      </c>
    </row>
    <row r="1759" spans="76:76" x14ac:dyDescent="0.2">
      <c r="BX1759" s="99" t="s">
        <v>20</v>
      </c>
    </row>
    <row r="1760" spans="76:76" x14ac:dyDescent="0.2">
      <c r="BX1760" s="99" t="s">
        <v>20</v>
      </c>
    </row>
    <row r="1761" spans="76:76" x14ac:dyDescent="0.2">
      <c r="BX1761" s="99" t="s">
        <v>20</v>
      </c>
    </row>
    <row r="1762" spans="76:76" x14ac:dyDescent="0.2">
      <c r="BX1762" s="99" t="s">
        <v>20</v>
      </c>
    </row>
    <row r="1763" spans="76:76" x14ac:dyDescent="0.2">
      <c r="BX1763" s="99" t="s">
        <v>20</v>
      </c>
    </row>
    <row r="1764" spans="76:76" x14ac:dyDescent="0.2">
      <c r="BX1764" s="99" t="s">
        <v>20</v>
      </c>
    </row>
    <row r="1765" spans="76:76" x14ac:dyDescent="0.2">
      <c r="BX1765" s="99" t="s">
        <v>20</v>
      </c>
    </row>
    <row r="1766" spans="76:76" x14ac:dyDescent="0.2">
      <c r="BX1766" s="99" t="s">
        <v>20</v>
      </c>
    </row>
    <row r="1767" spans="76:76" x14ac:dyDescent="0.2">
      <c r="BX1767" s="99" t="s">
        <v>20</v>
      </c>
    </row>
    <row r="1768" spans="76:76" x14ac:dyDescent="0.2">
      <c r="BX1768" s="99" t="s">
        <v>20</v>
      </c>
    </row>
    <row r="1769" spans="76:76" x14ac:dyDescent="0.2">
      <c r="BX1769" s="99" t="s">
        <v>20</v>
      </c>
    </row>
    <row r="1770" spans="76:76" x14ac:dyDescent="0.2">
      <c r="BX1770" s="99" t="s">
        <v>20</v>
      </c>
    </row>
    <row r="1771" spans="76:76" x14ac:dyDescent="0.2">
      <c r="BX1771" s="99" t="s">
        <v>20</v>
      </c>
    </row>
    <row r="1772" spans="76:76" x14ac:dyDescent="0.2">
      <c r="BX1772" s="99" t="s">
        <v>20</v>
      </c>
    </row>
    <row r="1773" spans="76:76" x14ac:dyDescent="0.2">
      <c r="BX1773" s="99" t="s">
        <v>20</v>
      </c>
    </row>
    <row r="1774" spans="76:76" x14ac:dyDescent="0.2">
      <c r="BX1774" s="99" t="s">
        <v>20</v>
      </c>
    </row>
    <row r="1775" spans="76:76" x14ac:dyDescent="0.2">
      <c r="BX1775" s="99" t="s">
        <v>20</v>
      </c>
    </row>
    <row r="1776" spans="76:76" x14ac:dyDescent="0.2">
      <c r="BX1776" s="99" t="s">
        <v>20</v>
      </c>
    </row>
    <row r="1777" spans="76:76" x14ac:dyDescent="0.2">
      <c r="BX1777" s="99" t="s">
        <v>20</v>
      </c>
    </row>
    <row r="1778" spans="76:76" x14ac:dyDescent="0.2">
      <c r="BX1778" s="99" t="s">
        <v>20</v>
      </c>
    </row>
    <row r="1779" spans="76:76" x14ac:dyDescent="0.2">
      <c r="BX1779" s="99" t="s">
        <v>20</v>
      </c>
    </row>
    <row r="1780" spans="76:76" x14ac:dyDescent="0.2">
      <c r="BX1780" s="99" t="s">
        <v>20</v>
      </c>
    </row>
    <row r="1781" spans="76:76" x14ac:dyDescent="0.2">
      <c r="BX1781" s="99" t="s">
        <v>20</v>
      </c>
    </row>
    <row r="1782" spans="76:76" x14ac:dyDescent="0.2">
      <c r="BX1782" s="99" t="s">
        <v>20</v>
      </c>
    </row>
    <row r="1783" spans="76:76" x14ac:dyDescent="0.2">
      <c r="BX1783" s="99" t="s">
        <v>20</v>
      </c>
    </row>
    <row r="1784" spans="76:76" x14ac:dyDescent="0.2">
      <c r="BX1784" s="99" t="s">
        <v>20</v>
      </c>
    </row>
    <row r="1785" spans="76:76" x14ac:dyDescent="0.2">
      <c r="BX1785" s="99" t="s">
        <v>20</v>
      </c>
    </row>
    <row r="1786" spans="76:76" x14ac:dyDescent="0.2">
      <c r="BX1786" s="99" t="s">
        <v>20</v>
      </c>
    </row>
    <row r="1787" spans="76:76" x14ac:dyDescent="0.2">
      <c r="BX1787" s="99" t="s">
        <v>20</v>
      </c>
    </row>
    <row r="1788" spans="76:76" x14ac:dyDescent="0.2">
      <c r="BX1788" s="99" t="s">
        <v>20</v>
      </c>
    </row>
    <row r="1789" spans="76:76" x14ac:dyDescent="0.2">
      <c r="BX1789" s="99" t="s">
        <v>20</v>
      </c>
    </row>
    <row r="1790" spans="76:76" x14ac:dyDescent="0.2">
      <c r="BX1790" s="99" t="s">
        <v>20</v>
      </c>
    </row>
    <row r="1791" spans="76:76" x14ac:dyDescent="0.2">
      <c r="BX1791" s="99" t="s">
        <v>20</v>
      </c>
    </row>
    <row r="1792" spans="76:76" x14ac:dyDescent="0.2">
      <c r="BX1792" s="99" t="s">
        <v>20</v>
      </c>
    </row>
    <row r="1793" spans="76:76" x14ac:dyDescent="0.2">
      <c r="BX1793" s="99" t="s">
        <v>20</v>
      </c>
    </row>
    <row r="1794" spans="76:76" x14ac:dyDescent="0.2">
      <c r="BX1794" s="99" t="s">
        <v>20</v>
      </c>
    </row>
    <row r="1795" spans="76:76" x14ac:dyDescent="0.2">
      <c r="BX1795" s="99" t="s">
        <v>20</v>
      </c>
    </row>
    <row r="1796" spans="76:76" x14ac:dyDescent="0.2">
      <c r="BX1796" s="99" t="s">
        <v>20</v>
      </c>
    </row>
    <row r="1797" spans="76:76" x14ac:dyDescent="0.2">
      <c r="BX1797" s="99" t="s">
        <v>20</v>
      </c>
    </row>
    <row r="1798" spans="76:76" x14ac:dyDescent="0.2">
      <c r="BX1798" s="99" t="s">
        <v>20</v>
      </c>
    </row>
    <row r="1799" spans="76:76" x14ac:dyDescent="0.2">
      <c r="BX1799" s="99" t="s">
        <v>20</v>
      </c>
    </row>
    <row r="1800" spans="76:76" x14ac:dyDescent="0.2">
      <c r="BX1800" s="99" t="s">
        <v>20</v>
      </c>
    </row>
    <row r="1801" spans="76:76" x14ac:dyDescent="0.2">
      <c r="BX1801" s="99" t="s">
        <v>20</v>
      </c>
    </row>
    <row r="1802" spans="76:76" x14ac:dyDescent="0.2">
      <c r="BX1802" s="99" t="s">
        <v>20</v>
      </c>
    </row>
    <row r="1803" spans="76:76" x14ac:dyDescent="0.2">
      <c r="BX1803" s="99" t="s">
        <v>20</v>
      </c>
    </row>
    <row r="1804" spans="76:76" x14ac:dyDescent="0.2">
      <c r="BX1804" s="99" t="s">
        <v>20</v>
      </c>
    </row>
    <row r="1805" spans="76:76" x14ac:dyDescent="0.2">
      <c r="BX1805" s="99" t="s">
        <v>20</v>
      </c>
    </row>
    <row r="1806" spans="76:76" x14ac:dyDescent="0.2">
      <c r="BX1806" s="99" t="s">
        <v>20</v>
      </c>
    </row>
    <row r="1807" spans="76:76" x14ac:dyDescent="0.2">
      <c r="BX1807" s="99" t="s">
        <v>20</v>
      </c>
    </row>
    <row r="1808" spans="76:76" x14ac:dyDescent="0.2">
      <c r="BX1808" s="99" t="s">
        <v>20</v>
      </c>
    </row>
    <row r="1809" spans="76:76" x14ac:dyDescent="0.2">
      <c r="BX1809" s="99" t="s">
        <v>20</v>
      </c>
    </row>
    <row r="1810" spans="76:76" x14ac:dyDescent="0.2">
      <c r="BX1810" s="99" t="s">
        <v>20</v>
      </c>
    </row>
    <row r="1811" spans="76:76" x14ac:dyDescent="0.2">
      <c r="BX1811" s="99" t="s">
        <v>20</v>
      </c>
    </row>
    <row r="1812" spans="76:76" x14ac:dyDescent="0.2">
      <c r="BX1812" s="99" t="s">
        <v>20</v>
      </c>
    </row>
    <row r="1813" spans="76:76" x14ac:dyDescent="0.2">
      <c r="BX1813" s="99" t="s">
        <v>20</v>
      </c>
    </row>
    <row r="1814" spans="76:76" x14ac:dyDescent="0.2">
      <c r="BX1814" s="99" t="s">
        <v>20</v>
      </c>
    </row>
    <row r="1815" spans="76:76" x14ac:dyDescent="0.2">
      <c r="BX1815" s="99" t="s">
        <v>20</v>
      </c>
    </row>
    <row r="1816" spans="76:76" x14ac:dyDescent="0.2">
      <c r="BX1816" s="99" t="s">
        <v>20</v>
      </c>
    </row>
    <row r="1817" spans="76:76" x14ac:dyDescent="0.2">
      <c r="BX1817" s="99" t="s">
        <v>20</v>
      </c>
    </row>
    <row r="1818" spans="76:76" x14ac:dyDescent="0.2">
      <c r="BX1818" s="99" t="s">
        <v>20</v>
      </c>
    </row>
    <row r="1819" spans="76:76" x14ac:dyDescent="0.2">
      <c r="BX1819" s="99" t="s">
        <v>20</v>
      </c>
    </row>
    <row r="1820" spans="76:76" x14ac:dyDescent="0.2">
      <c r="BX1820" s="99" t="s">
        <v>20</v>
      </c>
    </row>
    <row r="1821" spans="76:76" x14ac:dyDescent="0.2">
      <c r="BX1821" s="99" t="s">
        <v>20</v>
      </c>
    </row>
    <row r="1822" spans="76:76" x14ac:dyDescent="0.2">
      <c r="BX1822" s="99" t="s">
        <v>20</v>
      </c>
    </row>
    <row r="1823" spans="76:76" x14ac:dyDescent="0.2">
      <c r="BX1823" s="99" t="s">
        <v>20</v>
      </c>
    </row>
    <row r="1824" spans="76:76" x14ac:dyDescent="0.2">
      <c r="BX1824" s="99" t="s">
        <v>20</v>
      </c>
    </row>
    <row r="1825" spans="76:76" x14ac:dyDescent="0.2">
      <c r="BX1825" s="99" t="s">
        <v>20</v>
      </c>
    </row>
    <row r="1826" spans="76:76" x14ac:dyDescent="0.2">
      <c r="BX1826" s="99" t="s">
        <v>20</v>
      </c>
    </row>
    <row r="1827" spans="76:76" x14ac:dyDescent="0.2">
      <c r="BX1827" s="99" t="s">
        <v>20</v>
      </c>
    </row>
    <row r="1828" spans="76:76" x14ac:dyDescent="0.2">
      <c r="BX1828" s="99" t="s">
        <v>20</v>
      </c>
    </row>
    <row r="1829" spans="76:76" x14ac:dyDescent="0.2">
      <c r="BX1829" s="99" t="s">
        <v>20</v>
      </c>
    </row>
    <row r="1830" spans="76:76" x14ac:dyDescent="0.2">
      <c r="BX1830" s="99" t="s">
        <v>20</v>
      </c>
    </row>
    <row r="1831" spans="76:76" x14ac:dyDescent="0.2">
      <c r="BX1831" s="99" t="s">
        <v>20</v>
      </c>
    </row>
    <row r="1832" spans="76:76" x14ac:dyDescent="0.2">
      <c r="BX1832" s="99" t="s">
        <v>20</v>
      </c>
    </row>
    <row r="1833" spans="76:76" x14ac:dyDescent="0.2">
      <c r="BX1833" s="99" t="s">
        <v>20</v>
      </c>
    </row>
    <row r="1834" spans="76:76" x14ac:dyDescent="0.2">
      <c r="BX1834" s="99" t="s">
        <v>20</v>
      </c>
    </row>
    <row r="1835" spans="76:76" x14ac:dyDescent="0.2">
      <c r="BX1835" s="99" t="s">
        <v>20</v>
      </c>
    </row>
    <row r="1836" spans="76:76" x14ac:dyDescent="0.2">
      <c r="BX1836" s="99" t="s">
        <v>20</v>
      </c>
    </row>
    <row r="1837" spans="76:76" x14ac:dyDescent="0.2">
      <c r="BX1837" s="99" t="s">
        <v>20</v>
      </c>
    </row>
    <row r="1838" spans="76:76" x14ac:dyDescent="0.2">
      <c r="BX1838" s="99" t="s">
        <v>20</v>
      </c>
    </row>
    <row r="1839" spans="76:76" x14ac:dyDescent="0.2">
      <c r="BX1839" s="99" t="s">
        <v>20</v>
      </c>
    </row>
    <row r="1840" spans="76:76" x14ac:dyDescent="0.2">
      <c r="BX1840" s="99" t="s">
        <v>20</v>
      </c>
    </row>
    <row r="1841" spans="76:76" x14ac:dyDescent="0.2">
      <c r="BX1841" s="99" t="s">
        <v>20</v>
      </c>
    </row>
    <row r="1842" spans="76:76" x14ac:dyDescent="0.2">
      <c r="BX1842" s="99" t="s">
        <v>20</v>
      </c>
    </row>
    <row r="1843" spans="76:76" x14ac:dyDescent="0.2">
      <c r="BX1843" s="99" t="s">
        <v>20</v>
      </c>
    </row>
    <row r="1844" spans="76:76" x14ac:dyDescent="0.2">
      <c r="BX1844" s="99" t="s">
        <v>20</v>
      </c>
    </row>
    <row r="1845" spans="76:76" x14ac:dyDescent="0.2">
      <c r="BX1845" s="99" t="s">
        <v>20</v>
      </c>
    </row>
    <row r="1846" spans="76:76" x14ac:dyDescent="0.2">
      <c r="BX1846" s="99" t="s">
        <v>20</v>
      </c>
    </row>
    <row r="1847" spans="76:76" x14ac:dyDescent="0.2">
      <c r="BX1847" s="99" t="s">
        <v>20</v>
      </c>
    </row>
    <row r="1848" spans="76:76" x14ac:dyDescent="0.2">
      <c r="BX1848" s="99" t="s">
        <v>20</v>
      </c>
    </row>
    <row r="1849" spans="76:76" x14ac:dyDescent="0.2">
      <c r="BX1849" s="99" t="s">
        <v>20</v>
      </c>
    </row>
    <row r="1850" spans="76:76" x14ac:dyDescent="0.2">
      <c r="BX1850" s="99" t="s">
        <v>20</v>
      </c>
    </row>
    <row r="1851" spans="76:76" x14ac:dyDescent="0.2">
      <c r="BX1851" s="99" t="s">
        <v>20</v>
      </c>
    </row>
    <row r="1852" spans="76:76" x14ac:dyDescent="0.2">
      <c r="BX1852" s="99" t="s">
        <v>20</v>
      </c>
    </row>
    <row r="1853" spans="76:76" x14ac:dyDescent="0.2">
      <c r="BX1853" s="99" t="s">
        <v>20</v>
      </c>
    </row>
    <row r="1854" spans="76:76" x14ac:dyDescent="0.2">
      <c r="BX1854" s="97" t="s">
        <v>20</v>
      </c>
    </row>
    <row r="1855" spans="76:76" x14ac:dyDescent="0.2">
      <c r="BX1855" s="97" t="s">
        <v>20</v>
      </c>
    </row>
    <row r="1856" spans="76:76" x14ac:dyDescent="0.2">
      <c r="BX1856" s="99" t="s">
        <v>20</v>
      </c>
    </row>
    <row r="1857" spans="76:76" x14ac:dyDescent="0.2">
      <c r="BX1857" s="99" t="s">
        <v>20</v>
      </c>
    </row>
    <row r="1858" spans="76:76" x14ac:dyDescent="0.2">
      <c r="BX1858" s="99" t="s">
        <v>20</v>
      </c>
    </row>
    <row r="1859" spans="76:76" x14ac:dyDescent="0.2">
      <c r="BX1859" s="99" t="s">
        <v>20</v>
      </c>
    </row>
    <row r="1860" spans="76:76" x14ac:dyDescent="0.2">
      <c r="BX1860" s="99" t="s">
        <v>20</v>
      </c>
    </row>
    <row r="1861" spans="76:76" x14ac:dyDescent="0.2">
      <c r="BX1861" s="99" t="s">
        <v>20</v>
      </c>
    </row>
    <row r="1862" spans="76:76" x14ac:dyDescent="0.2">
      <c r="BX1862" s="99" t="s">
        <v>20</v>
      </c>
    </row>
    <row r="1863" spans="76:76" x14ac:dyDescent="0.2">
      <c r="BX1863" s="99" t="s">
        <v>20</v>
      </c>
    </row>
    <row r="1864" spans="76:76" x14ac:dyDescent="0.2">
      <c r="BX1864" s="99" t="s">
        <v>20</v>
      </c>
    </row>
    <row r="1865" spans="76:76" x14ac:dyDescent="0.2">
      <c r="BX1865" s="99" t="s">
        <v>20</v>
      </c>
    </row>
    <row r="1866" spans="76:76" x14ac:dyDescent="0.2">
      <c r="BX1866" s="99" t="s">
        <v>20</v>
      </c>
    </row>
    <row r="1867" spans="76:76" x14ac:dyDescent="0.2">
      <c r="BX1867" s="99" t="s">
        <v>20</v>
      </c>
    </row>
    <row r="1868" spans="76:76" x14ac:dyDescent="0.2">
      <c r="BX1868" s="99" t="s">
        <v>20</v>
      </c>
    </row>
    <row r="1869" spans="76:76" x14ac:dyDescent="0.2">
      <c r="BX1869" s="99" t="s">
        <v>20</v>
      </c>
    </row>
    <row r="1870" spans="76:76" x14ac:dyDescent="0.2">
      <c r="BX1870" s="99" t="s">
        <v>20</v>
      </c>
    </row>
    <row r="1871" spans="76:76" x14ac:dyDescent="0.2">
      <c r="BX1871" s="99" t="s">
        <v>20</v>
      </c>
    </row>
    <row r="1872" spans="76:76" x14ac:dyDescent="0.2">
      <c r="BX1872" s="97" t="s">
        <v>20</v>
      </c>
    </row>
    <row r="1873" spans="76:76" x14ac:dyDescent="0.2">
      <c r="BX1873" s="97" t="s">
        <v>20</v>
      </c>
    </row>
    <row r="1874" spans="76:76" x14ac:dyDescent="0.2">
      <c r="BX1874" s="99" t="s">
        <v>20</v>
      </c>
    </row>
    <row r="1875" spans="76:76" x14ac:dyDescent="0.2">
      <c r="BX1875" s="99" t="s">
        <v>20</v>
      </c>
    </row>
    <row r="1876" spans="76:76" x14ac:dyDescent="0.2">
      <c r="BX1876" s="99" t="s">
        <v>20</v>
      </c>
    </row>
    <row r="1877" spans="76:76" x14ac:dyDescent="0.2">
      <c r="BX1877" s="99" t="s">
        <v>20</v>
      </c>
    </row>
    <row r="1878" spans="76:76" x14ac:dyDescent="0.2">
      <c r="BX1878" s="99" t="s">
        <v>20</v>
      </c>
    </row>
    <row r="1879" spans="76:76" x14ac:dyDescent="0.2">
      <c r="BX1879" s="99" t="s">
        <v>20</v>
      </c>
    </row>
    <row r="1880" spans="76:76" x14ac:dyDescent="0.2">
      <c r="BX1880" s="99" t="s">
        <v>20</v>
      </c>
    </row>
    <row r="1881" spans="76:76" x14ac:dyDescent="0.2">
      <c r="BX1881" s="99" t="s">
        <v>20</v>
      </c>
    </row>
    <row r="1882" spans="76:76" x14ac:dyDescent="0.2">
      <c r="BX1882" s="99" t="s">
        <v>20</v>
      </c>
    </row>
    <row r="1883" spans="76:76" x14ac:dyDescent="0.2">
      <c r="BX1883" s="99" t="s">
        <v>20</v>
      </c>
    </row>
    <row r="1884" spans="76:76" x14ac:dyDescent="0.2">
      <c r="BX1884" s="99" t="s">
        <v>20</v>
      </c>
    </row>
    <row r="1885" spans="76:76" x14ac:dyDescent="0.2">
      <c r="BX1885" s="99" t="s">
        <v>20</v>
      </c>
    </row>
    <row r="1886" spans="76:76" x14ac:dyDescent="0.2">
      <c r="BX1886" s="99" t="s">
        <v>20</v>
      </c>
    </row>
    <row r="1887" spans="76:76" x14ac:dyDescent="0.2">
      <c r="BX1887" s="99" t="s">
        <v>20</v>
      </c>
    </row>
    <row r="1888" spans="76:76" x14ac:dyDescent="0.2">
      <c r="BX1888" s="99" t="s">
        <v>20</v>
      </c>
    </row>
    <row r="1889" spans="76:76" x14ac:dyDescent="0.2">
      <c r="BX1889" s="99" t="s">
        <v>20</v>
      </c>
    </row>
    <row r="1890" spans="76:76" x14ac:dyDescent="0.2">
      <c r="BX1890" s="97"/>
    </row>
    <row r="1891" spans="76:76" x14ac:dyDescent="0.2">
      <c r="BX1891" s="97"/>
    </row>
    <row r="1892" spans="76:76" x14ac:dyDescent="0.2">
      <c r="BX1892" s="99"/>
    </row>
    <row r="1893" spans="76:76" x14ac:dyDescent="0.2">
      <c r="BX1893" s="99"/>
    </row>
    <row r="1894" spans="76:76" x14ac:dyDescent="0.2">
      <c r="BX1894" s="99"/>
    </row>
    <row r="1895" spans="76:76" x14ac:dyDescent="0.2">
      <c r="BX1895" s="99"/>
    </row>
    <row r="1896" spans="76:76" x14ac:dyDescent="0.2">
      <c r="BX1896" s="99"/>
    </row>
    <row r="1897" spans="76:76" x14ac:dyDescent="0.2">
      <c r="BX1897" s="99"/>
    </row>
    <row r="1898" spans="76:76" x14ac:dyDescent="0.2">
      <c r="BX1898" s="99"/>
    </row>
    <row r="1899" spans="76:76" x14ac:dyDescent="0.2">
      <c r="BX1899" s="99"/>
    </row>
    <row r="1900" spans="76:76" x14ac:dyDescent="0.2">
      <c r="BX1900" s="99"/>
    </row>
    <row r="1901" spans="76:76" x14ac:dyDescent="0.2">
      <c r="BX1901" s="99"/>
    </row>
    <row r="1902" spans="76:76" x14ac:dyDescent="0.2">
      <c r="BX1902" s="99"/>
    </row>
    <row r="1903" spans="76:76" x14ac:dyDescent="0.2">
      <c r="BX1903" s="99"/>
    </row>
    <row r="1904" spans="76:76" x14ac:dyDescent="0.2">
      <c r="BX1904" s="99"/>
    </row>
    <row r="1905" spans="76:76" x14ac:dyDescent="0.2">
      <c r="BX1905" s="99"/>
    </row>
    <row r="1906" spans="76:76" x14ac:dyDescent="0.2">
      <c r="BX1906" s="99"/>
    </row>
    <row r="1907" spans="76:76" x14ac:dyDescent="0.2">
      <c r="BX1907" s="99"/>
    </row>
    <row r="1908" spans="76:76" x14ac:dyDescent="0.2">
      <c r="BX1908" s="99"/>
    </row>
    <row r="1909" spans="76:76" x14ac:dyDescent="0.2">
      <c r="BX1909" s="99"/>
    </row>
    <row r="1915" spans="76:76" x14ac:dyDescent="0.2">
      <c r="BX1915" s="94" t="s">
        <v>170</v>
      </c>
    </row>
    <row r="1916" spans="76:76" x14ac:dyDescent="0.2">
      <c r="BX1916" s="94" t="s">
        <v>170</v>
      </c>
    </row>
  </sheetData>
  <sortState xmlns:xlrd2="http://schemas.microsoft.com/office/spreadsheetml/2017/richdata2" ref="BX11:BX1909">
    <sortCondition descending="1" ref="BX11:BX1909"/>
  </sortState>
  <mergeCells count="10">
    <mergeCell ref="Y9:AA9"/>
    <mergeCell ref="AC9:AE9"/>
    <mergeCell ref="AG9:AI9"/>
    <mergeCell ref="BE9:BG9"/>
    <mergeCell ref="BI9:BK9"/>
    <mergeCell ref="AK9:AM9"/>
    <mergeCell ref="AO9:AQ9"/>
    <mergeCell ref="AS9:AU9"/>
    <mergeCell ref="AW9:AY9"/>
    <mergeCell ref="BA9:BC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3" r:id="rId4" name="Button 3">
              <controlPr defaultSize="0" print="0" autoFill="0" autoPict="0" macro="[0]!RecommendPractices">
                <anchor moveWithCells="1">
                  <from>
                    <xdr:col>6</xdr:col>
                    <xdr:colOff>9525</xdr:colOff>
                    <xdr:row>0</xdr:row>
                    <xdr:rowOff>104775</xdr:rowOff>
                  </from>
                  <to>
                    <xdr:col>6</xdr:col>
                    <xdr:colOff>752475</xdr:colOff>
                    <xdr:row>3</xdr:row>
                    <xdr:rowOff>0</xdr:rowOff>
                  </to>
                </anchor>
              </controlPr>
            </control>
          </mc:Choice>
        </mc:AlternateContent>
        <mc:AlternateContent xmlns:mc="http://schemas.openxmlformats.org/markup-compatibility/2006">
          <mc:Choice Requires="x14">
            <control shapeId="15373" r:id="rId5" name="Button 13">
              <controlPr defaultSize="0" print="0" autoFill="0" autoPict="0" macro="[0]!SortSelectedPractices">
                <anchor moveWithCells="1">
                  <from>
                    <xdr:col>6</xdr:col>
                    <xdr:colOff>895350</xdr:colOff>
                    <xdr:row>0</xdr:row>
                    <xdr:rowOff>104775</xdr:rowOff>
                  </from>
                  <to>
                    <xdr:col>6</xdr:col>
                    <xdr:colOff>1619250</xdr:colOff>
                    <xdr:row>3</xdr:row>
                    <xdr:rowOff>0</xdr:rowOff>
                  </to>
                </anchor>
              </controlPr>
            </control>
          </mc:Choice>
        </mc:AlternateContent>
        <mc:AlternateContent xmlns:mc="http://schemas.openxmlformats.org/markup-compatibility/2006">
          <mc:Choice Requires="x14">
            <control shapeId="15374" r:id="rId6" name="Button 14">
              <controlPr defaultSize="0" print="0" autoFill="0" autoPict="0" macro="[0]!EliminateDuplicatePractices">
                <anchor moveWithCells="1">
                  <from>
                    <xdr:col>6</xdr:col>
                    <xdr:colOff>1743075</xdr:colOff>
                    <xdr:row>0</xdr:row>
                    <xdr:rowOff>85725</xdr:rowOff>
                  </from>
                  <to>
                    <xdr:col>6</xdr:col>
                    <xdr:colOff>2362200</xdr:colOff>
                    <xdr:row>2</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tint="0.79998168889431442"/>
  </sheetPr>
  <dimension ref="A2:AQ183"/>
  <sheetViews>
    <sheetView showZeros="0" showOutlineSymbols="0" zoomScaleNormal="100" zoomScaleSheetLayoutView="100" workbookViewId="0">
      <selection activeCell="G27" sqref="G27"/>
    </sheetView>
  </sheetViews>
  <sheetFormatPr defaultColWidth="16.83203125" defaultRowHeight="12.75" x14ac:dyDescent="0.2"/>
  <cols>
    <col min="1" max="1" width="4.1640625" style="47" customWidth="1"/>
    <col min="2" max="2" width="62.6640625" style="47" customWidth="1"/>
    <col min="3" max="3" width="15.83203125" style="47" customWidth="1"/>
    <col min="4" max="12" width="15.83203125" style="48" customWidth="1"/>
    <col min="13" max="17" width="16.83203125" style="48" customWidth="1"/>
    <col min="18" max="43" width="16.83203125" style="48"/>
    <col min="44" max="16384" width="16.83203125" style="47"/>
  </cols>
  <sheetData>
    <row r="2" spans="1:16" x14ac:dyDescent="0.2">
      <c r="B2" s="132" t="s">
        <v>148</v>
      </c>
      <c r="C2" s="132"/>
    </row>
    <row r="3" spans="1:16" x14ac:dyDescent="0.2">
      <c r="B3" s="134" t="s">
        <v>467</v>
      </c>
    </row>
    <row r="5" spans="1:16" x14ac:dyDescent="0.2">
      <c r="B5" s="133"/>
    </row>
    <row r="6" spans="1:16" ht="62.1" customHeight="1" x14ac:dyDescent="0.2">
      <c r="B6" s="135" t="s">
        <v>427</v>
      </c>
      <c r="C6" s="136" t="str">
        <f>+'Select Practices'!C$9</f>
        <v>Sheet and Rill Erosion</v>
      </c>
      <c r="D6" s="136" t="str">
        <f>+'Select Practices'!E$9</f>
        <v>Wind Erosion</v>
      </c>
      <c r="E6" s="136" t="str">
        <f>+'Select Practices'!G$9</f>
        <v xml:space="preserve">Subsidence </v>
      </c>
      <c r="F6" s="136" t="str">
        <f>+'Select Practices'!I$9</f>
        <v xml:space="preserve">Compaction </v>
      </c>
      <c r="G6" s="136" t="str">
        <f>+'Select Practices'!K$9</f>
        <v>Organic Matter Depletion</v>
      </c>
      <c r="H6" s="136" t="str">
        <f>+'Select Practices'!M$9</f>
        <v>Soil Organism Habitat Loss or Degradation</v>
      </c>
      <c r="I6" s="136" t="str">
        <f>+'Select Practices'!O$9</f>
        <v>Aggregate Instability</v>
      </c>
      <c r="J6" s="136" t="str">
        <f>+'Select Practices'!Q$9</f>
        <v>Drifted Snow</v>
      </c>
      <c r="K6" s="136" t="str">
        <f>+'Select Practices'!S$9</f>
        <v xml:space="preserve">Nutrients Transported to Surface Water </v>
      </c>
      <c r="L6" s="136" t="str">
        <f>+'Select Practices'!U$9</f>
        <v>Plant Productivity and Health</v>
      </c>
    </row>
    <row r="7" spans="1:16" x14ac:dyDescent="0.2">
      <c r="A7" s="143" t="e">
        <f>VLOOKUP(B7,'Select Practices'!$W$10:$X$197,2,FALSE)</f>
        <v>#N/A</v>
      </c>
      <c r="B7" s="137" t="s">
        <v>20</v>
      </c>
      <c r="C7" s="138" t="str">
        <f>IF(C$6="","",IF($B7="","",HLOOKUP(C$6,CPPE!$A$1:$CY$175,$A7,FALSE)))</f>
        <v/>
      </c>
      <c r="D7" s="138" t="str">
        <f>IF(D$6="","",IF($B7="","",HLOOKUP(D$6,CPPE!$A$1:$CY$175,$A7,FALSE)))</f>
        <v/>
      </c>
      <c r="E7" s="138" t="str">
        <f>IF(E$6="","",IF($B7="","",HLOOKUP(E$6,CPPE!$A$1:$CY$175,$A7,FALSE)))</f>
        <v/>
      </c>
      <c r="F7" s="138" t="str">
        <f>IF(F$6="","",IF($B7="","",HLOOKUP(F$6,CPPE!$A$1:$CY$175,$A7,FALSE)))</f>
        <v/>
      </c>
      <c r="G7" s="138" t="str">
        <f>IF(G$6="","",IF($B7="","",HLOOKUP(G$6,CPPE!$A$1:$CY$175,$A7,FALSE)))</f>
        <v/>
      </c>
      <c r="H7" s="138" t="str">
        <f>IF(H$6="","",IF($B7="","",HLOOKUP(H$6,CPPE!$A$1:$CY$175,$A7,FALSE)))</f>
        <v/>
      </c>
      <c r="I7" s="138" t="str">
        <f>IF(I$6="","",IF($B7="","",HLOOKUP(I$6,CPPE!$A$1:$CY$175,$A7,FALSE)))</f>
        <v/>
      </c>
      <c r="J7" s="138" t="str">
        <f>IF(J$6="","",IF($B7="","",HLOOKUP(J$6,CPPE!$A$1:$CY$175,$A7,FALSE)))</f>
        <v/>
      </c>
      <c r="K7" s="138" t="str">
        <f>IF(K$6="","",IF($B7="","",HLOOKUP(K$6,CPPE!$A$1:$CY$175,$A7,FALSE)))</f>
        <v/>
      </c>
      <c r="L7" s="138" t="str">
        <f>IF(L$6="","",IF($B7="","",HLOOKUP(L$6,CPPE!$A$1:$CY$175,$A7,FALSE)))</f>
        <v/>
      </c>
      <c r="N7" s="138"/>
      <c r="O7" s="138"/>
      <c r="P7" s="138"/>
    </row>
    <row r="8" spans="1:16" x14ac:dyDescent="0.2">
      <c r="A8" s="143">
        <f>VLOOKUP(B8,'Select Practices'!$W$10:$X$197,2,FALSE)</f>
        <v>140</v>
      </c>
      <c r="B8" s="137" t="s">
        <v>750</v>
      </c>
      <c r="C8" s="138">
        <f>IF(C$6="","",IF($B8="","",HLOOKUP(C$6,CPPE!$A$1:$CY$175,$A8,FALSE)))</f>
        <v>5</v>
      </c>
      <c r="D8" s="138">
        <f>IF(D$6="","",IF($B8="","",HLOOKUP(D$6,CPPE!$A$1:$CY$175,$A8,FALSE)))</f>
        <v>5</v>
      </c>
      <c r="E8" s="138">
        <f>IF(E$6="","",IF($B8="","",HLOOKUP(E$6,CPPE!$A$1:$CY$175,$A8,FALSE)))</f>
        <v>0</v>
      </c>
      <c r="F8" s="138">
        <f>IF(F$6="","",IF($B8="","",HLOOKUP(F$6,CPPE!$A$1:$CY$175,$A8,FALSE)))</f>
        <v>2</v>
      </c>
      <c r="G8" s="138">
        <f>IF(G$6="","",IF($B8="","",HLOOKUP(G$6,CPPE!$A$1:$CY$175,$A8,FALSE)))</f>
        <v>4</v>
      </c>
      <c r="H8" s="138">
        <f>IF(H$6="","",IF($B8="","",HLOOKUP(H$6,CPPE!$A$1:$CY$175,$A8,FALSE)))</f>
        <v>5</v>
      </c>
      <c r="I8" s="138">
        <f>IF(I$6="","",IF($B8="","",HLOOKUP(I$6,CPPE!$A$1:$CY$175,$A8,FALSE)))</f>
        <v>5</v>
      </c>
      <c r="J8" s="138">
        <f>IF(J$6="","",IF($B8="","",HLOOKUP(J$6,CPPE!$A$1:$CY$175,$A8,FALSE)))</f>
        <v>1</v>
      </c>
      <c r="K8" s="138">
        <f>IF(K$6="","",IF($B8="","",HLOOKUP(K$6,CPPE!$A$1:$CY$175,$A8,FALSE)))</f>
        <v>1</v>
      </c>
      <c r="L8" s="138">
        <f>IF(L$6="","",IF($B8="","",HLOOKUP(L$6,CPPE!$A$1:$CY$175,$A8,FALSE)))</f>
        <v>5</v>
      </c>
      <c r="N8" s="138"/>
      <c r="O8" s="138"/>
      <c r="P8" s="138"/>
    </row>
    <row r="9" spans="1:16" x14ac:dyDescent="0.2">
      <c r="A9" s="143">
        <f>VLOOKUP(B9,'Select Practices'!$W$10:$X$197,2,FALSE)</f>
        <v>135</v>
      </c>
      <c r="B9" s="137" t="s">
        <v>744</v>
      </c>
      <c r="C9" s="138">
        <f>IF(C$6="","",IF($B9="","",HLOOKUP(C$6,CPPE!$A$1:$CY$175,$A9,FALSE)))</f>
        <v>4</v>
      </c>
      <c r="D9" s="138">
        <f>IF(D$6="","",IF($B9="","",HLOOKUP(D$6,CPPE!$A$1:$CY$175,$A9,FALSE)))</f>
        <v>-1</v>
      </c>
      <c r="E9" s="138">
        <f>IF(E$6="","",IF($B9="","",HLOOKUP(E$6,CPPE!$A$1:$CY$175,$A9,FALSE)))</f>
        <v>-2</v>
      </c>
      <c r="F9" s="138">
        <f>IF(F$6="","",IF($B9="","",HLOOKUP(F$6,CPPE!$A$1:$CY$175,$A9,FALSE)))</f>
        <v>2</v>
      </c>
      <c r="G9" s="138">
        <f>IF(G$6="","",IF($B9="","",HLOOKUP(G$6,CPPE!$A$1:$CY$175,$A9,FALSE)))</f>
        <v>-2</v>
      </c>
      <c r="H9" s="138">
        <f>IF(H$6="","",IF($B9="","",HLOOKUP(H$6,CPPE!$A$1:$CY$175,$A9,FALSE)))</f>
        <v>0</v>
      </c>
      <c r="I9" s="138">
        <f>IF(I$6="","",IF($B9="","",HLOOKUP(I$6,CPPE!$A$1:$CY$175,$A9,FALSE)))</f>
        <v>0</v>
      </c>
      <c r="J9" s="138">
        <f>IF(J$6="","",IF($B9="","",HLOOKUP(J$6,CPPE!$A$1:$CY$175,$A9,FALSE)))</f>
        <v>0</v>
      </c>
      <c r="K9" s="138">
        <f>IF(K$6="","",IF($B9="","",HLOOKUP(K$6,CPPE!$A$1:$CY$175,$A9,FALSE)))</f>
        <v>-2</v>
      </c>
      <c r="L9" s="138">
        <f>IF(L$6="","",IF($B9="","",HLOOKUP(L$6,CPPE!$A$1:$CY$175,$A9,FALSE)))</f>
        <v>2</v>
      </c>
      <c r="N9" s="138"/>
      <c r="O9" s="138"/>
      <c r="P9" s="138"/>
    </row>
    <row r="10" spans="1:16" x14ac:dyDescent="0.2">
      <c r="A10" s="143">
        <f>VLOOKUP(B10,'Select Practices'!$W$10:$X$197,2,FALSE)</f>
        <v>131</v>
      </c>
      <c r="B10" s="137" t="s">
        <v>756</v>
      </c>
      <c r="C10" s="138">
        <f>IF(C$6="","",IF($B10="","",HLOOKUP(C$6,CPPE!$A$1:$CY$175,$A10,FALSE)))</f>
        <v>5</v>
      </c>
      <c r="D10" s="138">
        <f>IF(D$6="","",IF($B10="","",HLOOKUP(D$6,CPPE!$A$1:$CY$175,$A10,FALSE)))</f>
        <v>1</v>
      </c>
      <c r="E10" s="138">
        <f>IF(E$6="","",IF($B10="","",HLOOKUP(E$6,CPPE!$A$1:$CY$175,$A10,FALSE)))</f>
        <v>0</v>
      </c>
      <c r="F10" s="138">
        <f>IF(F$6="","",IF($B10="","",HLOOKUP(F$6,CPPE!$A$1:$CY$175,$A10,FALSE)))</f>
        <v>0</v>
      </c>
      <c r="G10" s="138">
        <f>IF(G$6="","",IF($B10="","",HLOOKUP(G$6,CPPE!$A$1:$CY$175,$A10,FALSE)))</f>
        <v>0</v>
      </c>
      <c r="H10" s="138">
        <f>IF(H$6="","",IF($B10="","",HLOOKUP(H$6,CPPE!$A$1:$CY$175,$A10,FALSE)))</f>
        <v>1</v>
      </c>
      <c r="I10" s="138">
        <f>IF(I$6="","",IF($B10="","",HLOOKUP(I$6,CPPE!$A$1:$CY$175,$A10,FALSE)))</f>
        <v>0</v>
      </c>
      <c r="J10" s="138">
        <f>IF(J$6="","",IF($B10="","",HLOOKUP(J$6,CPPE!$A$1:$CY$175,$A10,FALSE)))</f>
        <v>0</v>
      </c>
      <c r="K10" s="138">
        <f>IF(K$6="","",IF($B10="","",HLOOKUP(K$6,CPPE!$A$1:$CY$175,$A10,FALSE)))</f>
        <v>1</v>
      </c>
      <c r="L10" s="138">
        <f>IF(L$6="","",IF($B10="","",HLOOKUP(L$6,CPPE!$A$1:$CY$175,$A10,FALSE)))</f>
        <v>1</v>
      </c>
    </row>
    <row r="11" spans="1:16" x14ac:dyDescent="0.2">
      <c r="A11" s="143">
        <f>VLOOKUP(B11,'Select Practices'!$W$10:$X$197,2,FALSE)</f>
        <v>130</v>
      </c>
      <c r="B11" s="137" t="s">
        <v>748</v>
      </c>
      <c r="C11" s="138">
        <f>IF(C$6="","",IF($B11="","",HLOOKUP(C$6,CPPE!$A$1:$CY$175,$A11,FALSE)))</f>
        <v>5</v>
      </c>
      <c r="D11" s="138">
        <f>IF(D$6="","",IF($B11="","",HLOOKUP(D$6,CPPE!$A$1:$CY$175,$A11,FALSE)))</f>
        <v>1</v>
      </c>
      <c r="E11" s="138">
        <f>IF(E$6="","",IF($B11="","",HLOOKUP(E$6,CPPE!$A$1:$CY$175,$A11,FALSE)))</f>
        <v>0</v>
      </c>
      <c r="F11" s="138">
        <f>IF(F$6="","",IF($B11="","",HLOOKUP(F$6,CPPE!$A$1:$CY$175,$A11,FALSE)))</f>
        <v>-1</v>
      </c>
      <c r="G11" s="138">
        <f>IF(G$6="","",IF($B11="","",HLOOKUP(G$6,CPPE!$A$1:$CY$175,$A11,FALSE)))</f>
        <v>2</v>
      </c>
      <c r="H11" s="138">
        <f>IF(H$6="","",IF($B11="","",HLOOKUP(H$6,CPPE!$A$1:$CY$175,$A11,FALSE)))</f>
        <v>-1</v>
      </c>
      <c r="I11" s="138">
        <f>IF(I$6="","",IF($B11="","",HLOOKUP(I$6,CPPE!$A$1:$CY$175,$A11,FALSE)))</f>
        <v>1</v>
      </c>
      <c r="J11" s="138">
        <f>IF(J$6="","",IF($B11="","",HLOOKUP(J$6,CPPE!$A$1:$CY$175,$A11,FALSE)))</f>
        <v>-1</v>
      </c>
      <c r="K11" s="138">
        <f>IF(K$6="","",IF($B11="","",HLOOKUP(K$6,CPPE!$A$1:$CY$175,$A11,FALSE)))</f>
        <v>2</v>
      </c>
      <c r="L11" s="138">
        <f>IF(L$6="","",IF($B11="","",HLOOKUP(L$6,CPPE!$A$1:$CY$175,$A11,FALSE)))</f>
        <v>2</v>
      </c>
    </row>
    <row r="12" spans="1:16" x14ac:dyDescent="0.2">
      <c r="A12" s="143">
        <f>VLOOKUP(B12,'Select Practices'!$W$10:$X$197,2,FALSE)</f>
        <v>126</v>
      </c>
      <c r="B12" s="139" t="s">
        <v>704</v>
      </c>
      <c r="C12" s="138">
        <f>IF(C$6="","",IF($B12="","",HLOOKUP(C$6,CPPE!$A$1:$CY$175,$A12,FALSE)))</f>
        <v>0</v>
      </c>
      <c r="D12" s="138">
        <f>IF(D$6="","",IF($B12="","",HLOOKUP(D$6,CPPE!$A$1:$CY$175,$A12,FALSE)))</f>
        <v>0</v>
      </c>
      <c r="E12" s="138">
        <f>IF(E$6="","",IF($B12="","",HLOOKUP(E$6,CPPE!$A$1:$CY$175,$A12,FALSE)))</f>
        <v>0</v>
      </c>
      <c r="F12" s="138">
        <f>IF(F$6="","",IF($B12="","",HLOOKUP(F$6,CPPE!$A$1:$CY$175,$A12,FALSE)))</f>
        <v>0</v>
      </c>
      <c r="G12" s="138">
        <f>IF(G$6="","",IF($B12="","",HLOOKUP(G$6,CPPE!$A$1:$CY$175,$A12,FALSE)))</f>
        <v>2</v>
      </c>
      <c r="H12" s="138">
        <f>IF(H$6="","",IF($B12="","",HLOOKUP(H$6,CPPE!$A$1:$CY$175,$A12,FALSE)))</f>
        <v>0</v>
      </c>
      <c r="I12" s="138">
        <f>IF(I$6="","",IF($B12="","",HLOOKUP(I$6,CPPE!$A$1:$CY$175,$A12,FALSE)))</f>
        <v>0</v>
      </c>
      <c r="J12" s="138">
        <f>IF(J$6="","",IF($B12="","",HLOOKUP(J$6,CPPE!$A$1:$CY$175,$A12,FALSE)))</f>
        <v>0</v>
      </c>
      <c r="K12" s="138">
        <f>IF(K$6="","",IF($B12="","",HLOOKUP(K$6,CPPE!$A$1:$CY$175,$A12,FALSE)))</f>
        <v>5</v>
      </c>
      <c r="L12" s="138">
        <f>IF(L$6="","",IF($B12="","",HLOOKUP(L$6,CPPE!$A$1:$CY$175,$A12,FALSE)))</f>
        <v>4</v>
      </c>
    </row>
    <row r="13" spans="1:16" x14ac:dyDescent="0.2">
      <c r="A13" s="143">
        <f>VLOOKUP(B13,'Select Practices'!$W$10:$X$197,2,FALSE)</f>
        <v>93</v>
      </c>
      <c r="B13" s="139" t="s">
        <v>664</v>
      </c>
      <c r="C13" s="138">
        <f>IF(C$6="","",IF($B13="","",HLOOKUP(C$6,CPPE!$A$1:$CY$175,$A13,FALSE)))</f>
        <v>4</v>
      </c>
      <c r="D13" s="138">
        <f>IF(D$6="","",IF($B13="","",HLOOKUP(D$6,CPPE!$A$1:$CY$175,$A13,FALSE)))</f>
        <v>4</v>
      </c>
      <c r="E13" s="138">
        <f>IF(E$6="","",IF($B13="","",HLOOKUP(E$6,CPPE!$A$1:$CY$175,$A13,FALSE)))</f>
        <v>0</v>
      </c>
      <c r="F13" s="138">
        <f>IF(F$6="","",IF($B13="","",HLOOKUP(F$6,CPPE!$A$1:$CY$175,$A13,FALSE)))</f>
        <v>2</v>
      </c>
      <c r="G13" s="138">
        <f>IF(G$6="","",IF($B13="","",HLOOKUP(G$6,CPPE!$A$1:$CY$175,$A13,FALSE)))</f>
        <v>4</v>
      </c>
      <c r="H13" s="138">
        <f>IF(H$6="","",IF($B13="","",HLOOKUP(H$6,CPPE!$A$1:$CY$175,$A13,FALSE)))</f>
        <v>4</v>
      </c>
      <c r="I13" s="138">
        <f>IF(I$6="","",IF($B13="","",HLOOKUP(I$6,CPPE!$A$1:$CY$175,$A13,FALSE)))</f>
        <v>4</v>
      </c>
      <c r="J13" s="138">
        <f>IF(J$6="","",IF($B13="","",HLOOKUP(J$6,CPPE!$A$1:$CY$175,$A13,FALSE)))</f>
        <v>0</v>
      </c>
      <c r="K13" s="138">
        <f>IF(K$6="","",IF($B13="","",HLOOKUP(K$6,CPPE!$A$1:$CY$175,$A13,FALSE)))</f>
        <v>1</v>
      </c>
      <c r="L13" s="138">
        <f>IF(L$6="","",IF($B13="","",HLOOKUP(L$6,CPPE!$A$1:$CY$175,$A13,FALSE)))</f>
        <v>4</v>
      </c>
    </row>
    <row r="14" spans="1:16" x14ac:dyDescent="0.2">
      <c r="A14" s="143">
        <f>VLOOKUP(B14,'Select Practices'!$W$10:$X$197,2,FALSE)</f>
        <v>92</v>
      </c>
      <c r="B14" s="139" t="s">
        <v>665</v>
      </c>
      <c r="C14" s="138">
        <f>IF(C$6="","",IF($B14="","",HLOOKUP(C$6,CPPE!$A$1:$CY$175,$A14,FALSE)))</f>
        <v>1</v>
      </c>
      <c r="D14" s="138">
        <f>IF(D$6="","",IF($B14="","",HLOOKUP(D$6,CPPE!$A$1:$CY$175,$A14,FALSE)))</f>
        <v>1</v>
      </c>
      <c r="E14" s="138">
        <f>IF(E$6="","",IF($B14="","",HLOOKUP(E$6,CPPE!$A$1:$CY$175,$A14,FALSE)))</f>
        <v>0</v>
      </c>
      <c r="F14" s="138">
        <f>IF(F$6="","",IF($B14="","",HLOOKUP(F$6,CPPE!$A$1:$CY$175,$A14,FALSE)))</f>
        <v>3</v>
      </c>
      <c r="G14" s="138">
        <f>IF(G$6="","",IF($B14="","",HLOOKUP(G$6,CPPE!$A$1:$CY$175,$A14,FALSE)))</f>
        <v>3</v>
      </c>
      <c r="H14" s="138">
        <f>IF(H$6="","",IF($B14="","",HLOOKUP(H$6,CPPE!$A$1:$CY$175,$A14,FALSE)))</f>
        <v>3</v>
      </c>
      <c r="I14" s="138">
        <f>IF(I$6="","",IF($B14="","",HLOOKUP(I$6,CPPE!$A$1:$CY$175,$A14,FALSE)))</f>
        <v>1</v>
      </c>
      <c r="J14" s="138">
        <f>IF(J$6="","",IF($B14="","",HLOOKUP(J$6,CPPE!$A$1:$CY$175,$A14,FALSE)))</f>
        <v>0</v>
      </c>
      <c r="K14" s="138">
        <f>IF(K$6="","",IF($B14="","",HLOOKUP(K$6,CPPE!$A$1:$CY$175,$A14,FALSE)))</f>
        <v>1</v>
      </c>
      <c r="L14" s="138">
        <f>IF(L$6="","",IF($B14="","",HLOOKUP(L$6,CPPE!$A$1:$CY$175,$A14,FALSE)))</f>
        <v>4</v>
      </c>
    </row>
    <row r="15" spans="1:16" x14ac:dyDescent="0.2">
      <c r="A15" s="143">
        <f>VLOOKUP(B15,'Select Practices'!$W$10:$X$197,2,FALSE)</f>
        <v>88</v>
      </c>
      <c r="B15" s="139" t="s">
        <v>613</v>
      </c>
      <c r="C15" s="138">
        <f>IF(C$6="","",IF($B15="","",HLOOKUP(C$6,CPPE!$A$1:$CY$175,$A15,FALSE)))</f>
        <v>3</v>
      </c>
      <c r="D15" s="138">
        <f>IF(D$6="","",IF($B15="","",HLOOKUP(D$6,CPPE!$A$1:$CY$175,$A15,FALSE)))</f>
        <v>1</v>
      </c>
      <c r="E15" s="138">
        <f>IF(E$6="","",IF($B15="","",HLOOKUP(E$6,CPPE!$A$1:$CY$175,$A15,FALSE)))</f>
        <v>0</v>
      </c>
      <c r="F15" s="138">
        <f>IF(F$6="","",IF($B15="","",HLOOKUP(F$6,CPPE!$A$1:$CY$175,$A15,FALSE)))</f>
        <v>4</v>
      </c>
      <c r="G15" s="138">
        <f>IF(G$6="","",IF($B15="","",HLOOKUP(G$6,CPPE!$A$1:$CY$175,$A15,FALSE)))</f>
        <v>1</v>
      </c>
      <c r="H15" s="138">
        <f>IF(H$6="","",IF($B15="","",HLOOKUP(H$6,CPPE!$A$1:$CY$175,$A15,FALSE)))</f>
        <v>1</v>
      </c>
      <c r="I15" s="138">
        <f>IF(I$6="","",IF($B15="","",HLOOKUP(I$6,CPPE!$A$1:$CY$175,$A15,FALSE)))</f>
        <v>1</v>
      </c>
      <c r="J15" s="138">
        <f>IF(J$6="","",IF($B15="","",HLOOKUP(J$6,CPPE!$A$1:$CY$175,$A15,FALSE)))</f>
        <v>0</v>
      </c>
      <c r="K15" s="138">
        <f>IF(K$6="","",IF($B15="","",HLOOKUP(K$6,CPPE!$A$1:$CY$175,$A15,FALSE)))</f>
        <v>1</v>
      </c>
      <c r="L15" s="138">
        <f>IF(L$6="","",IF($B15="","",HLOOKUP(L$6,CPPE!$A$1:$CY$175,$A15,FALSE)))</f>
        <v>3</v>
      </c>
    </row>
    <row r="16" spans="1:16" x14ac:dyDescent="0.2">
      <c r="A16" s="143">
        <f>VLOOKUP(B16,'Select Practices'!$W$10:$X$197,2,FALSE)</f>
        <v>52</v>
      </c>
      <c r="B16" s="139" t="s">
        <v>776</v>
      </c>
      <c r="C16" s="138">
        <f>IF(C$6="","",IF($B16="","",HLOOKUP(C$6,CPPE!$A$1:$CY$175,$A16,FALSE)))</f>
        <v>1</v>
      </c>
      <c r="D16" s="138">
        <f>IF(D$6="","",IF($B16="","",HLOOKUP(D$6,CPPE!$A$1:$CY$175,$A16,FALSE)))</f>
        <v>1</v>
      </c>
      <c r="E16" s="138">
        <f>IF(E$6="","",IF($B16="","",HLOOKUP(E$6,CPPE!$A$1:$CY$175,$A16,FALSE)))</f>
        <v>0</v>
      </c>
      <c r="F16" s="138">
        <f>IF(F$6="","",IF($B16="","",HLOOKUP(F$6,CPPE!$A$1:$CY$175,$A16,FALSE)))</f>
        <v>-2</v>
      </c>
      <c r="G16" s="138">
        <f>IF(G$6="","",IF($B16="","",HLOOKUP(G$6,CPPE!$A$1:$CY$175,$A16,FALSE)))</f>
        <v>-1</v>
      </c>
      <c r="H16" s="138">
        <f>IF(H$6="","",IF($B16="","",HLOOKUP(H$6,CPPE!$A$1:$CY$175,$A16,FALSE)))</f>
        <v>1</v>
      </c>
      <c r="I16" s="138">
        <f>IF(I$6="","",IF($B16="","",HLOOKUP(I$6,CPPE!$A$1:$CY$175,$A16,FALSE)))</f>
        <v>1</v>
      </c>
      <c r="J16" s="138">
        <f>IF(J$6="","",IF($B16="","",HLOOKUP(J$6,CPPE!$A$1:$CY$175,$A16,FALSE)))</f>
        <v>0</v>
      </c>
      <c r="K16" s="138">
        <f>IF(K$6="","",IF($B16="","",HLOOKUP(K$6,CPPE!$A$1:$CY$175,$A16,FALSE)))</f>
        <v>0</v>
      </c>
      <c r="L16" s="138">
        <f>IF(L$6="","",IF($B16="","",HLOOKUP(L$6,CPPE!$A$1:$CY$175,$A16,FALSE)))</f>
        <v>5</v>
      </c>
    </row>
    <row r="17" spans="1:12" x14ac:dyDescent="0.2">
      <c r="A17" s="143">
        <f>VLOOKUP(B17,'Select Practices'!$W$10:$X$197,2,FALSE)</f>
        <v>48</v>
      </c>
      <c r="B17" s="139" t="s">
        <v>775</v>
      </c>
      <c r="C17" s="138">
        <f>IF(C$6="","",IF($B17="","",HLOOKUP(C$6,CPPE!$A$1:$CY$175,$A17,FALSE)))</f>
        <v>1</v>
      </c>
      <c r="D17" s="138">
        <f>IF(D$6="","",IF($B17="","",HLOOKUP(D$6,CPPE!$A$1:$CY$175,$A17,FALSE)))</f>
        <v>5</v>
      </c>
      <c r="E17" s="138">
        <f>IF(E$6="","",IF($B17="","",HLOOKUP(E$6,CPPE!$A$1:$CY$175,$A17,FALSE)))</f>
        <v>0</v>
      </c>
      <c r="F17" s="138">
        <f>IF(F$6="","",IF($B17="","",HLOOKUP(F$6,CPPE!$A$1:$CY$175,$A17,FALSE)))</f>
        <v>2</v>
      </c>
      <c r="G17" s="138">
        <f>IF(G$6="","",IF($B17="","",HLOOKUP(G$6,CPPE!$A$1:$CY$175,$A17,FALSE)))</f>
        <v>4</v>
      </c>
      <c r="H17" s="138">
        <f>IF(H$6="","",IF($B17="","",HLOOKUP(H$6,CPPE!$A$1:$CY$175,$A17,FALSE)))</f>
        <v>5</v>
      </c>
      <c r="I17" s="138">
        <f>IF(I$6="","",IF($B17="","",HLOOKUP(I$6,CPPE!$A$1:$CY$175,$A17,FALSE)))</f>
        <v>4</v>
      </c>
      <c r="J17" s="138">
        <f>IF(J$6="","",IF($B17="","",HLOOKUP(J$6,CPPE!$A$1:$CY$175,$A17,FALSE)))</f>
        <v>5</v>
      </c>
      <c r="K17" s="138">
        <f>IF(K$6="","",IF($B17="","",HLOOKUP(K$6,CPPE!$A$1:$CY$175,$A17,FALSE)))</f>
        <v>1</v>
      </c>
      <c r="L17" s="138">
        <f>IF(L$6="","",IF($B17="","",HLOOKUP(L$6,CPPE!$A$1:$CY$175,$A17,FALSE)))</f>
        <v>5</v>
      </c>
    </row>
    <row r="18" spans="1:12" x14ac:dyDescent="0.2">
      <c r="A18" s="143">
        <f>VLOOKUP(B18,'Select Practices'!$W$10:$X$197,2,FALSE)</f>
        <v>47</v>
      </c>
      <c r="B18" s="47" t="s">
        <v>790</v>
      </c>
      <c r="C18" s="138">
        <f>IF(C$6="","",IF($B18="","",HLOOKUP(C$6,CPPE!$A$1:$CY$175,$A18,FALSE)))</f>
        <v>4</v>
      </c>
      <c r="D18" s="138">
        <f>IF(D$6="","",IF($B18="","",HLOOKUP(D$6,CPPE!$A$1:$CY$175,$A18,FALSE)))</f>
        <v>1</v>
      </c>
      <c r="E18" s="138">
        <f>IF(E$6="","",IF($B18="","",HLOOKUP(E$6,CPPE!$A$1:$CY$175,$A18,FALSE)))</f>
        <v>1</v>
      </c>
      <c r="F18" s="138">
        <f>IF(F$6="","",IF($B18="","",HLOOKUP(F$6,CPPE!$A$1:$CY$175,$A18,FALSE)))</f>
        <v>1</v>
      </c>
      <c r="G18" s="138">
        <f>IF(G$6="","",IF($B18="","",HLOOKUP(G$6,CPPE!$A$1:$CY$175,$A18,FALSE)))</f>
        <v>1</v>
      </c>
      <c r="H18" s="138">
        <f>IF(H$6="","",IF($B18="","",HLOOKUP(H$6,CPPE!$A$1:$CY$175,$A18,FALSE)))</f>
        <v>3</v>
      </c>
      <c r="I18" s="138">
        <f>IF(I$6="","",IF($B18="","",HLOOKUP(I$6,CPPE!$A$1:$CY$175,$A18,FALSE)))</f>
        <v>3</v>
      </c>
      <c r="J18" s="138">
        <f>IF(J$6="","",IF($B18="","",HLOOKUP(J$6,CPPE!$A$1:$CY$175,$A18,FALSE)))</f>
        <v>0</v>
      </c>
      <c r="K18" s="138">
        <f>IF(K$6="","",IF($B18="","",HLOOKUP(K$6,CPPE!$A$1:$CY$175,$A18,FALSE)))</f>
        <v>1</v>
      </c>
      <c r="L18" s="138">
        <f>IF(L$6="","",IF($B18="","",HLOOKUP(L$6,CPPE!$A$1:$CY$175,$A18,FALSE)))</f>
        <v>5</v>
      </c>
    </row>
    <row r="19" spans="1:12" x14ac:dyDescent="0.2">
      <c r="A19" s="143">
        <f>VLOOKUP(B19,'Select Practices'!$W$10:$X$197,2,FALSE)</f>
        <v>23</v>
      </c>
      <c r="B19" s="47" t="s">
        <v>792</v>
      </c>
      <c r="C19" s="138">
        <f>IF(C$6="","",IF($B19="","",HLOOKUP(C$6,CPPE!$A$1:$CY$175,$A19,FALSE)))</f>
        <v>0</v>
      </c>
      <c r="D19" s="138">
        <f>IF(D$6="","",IF($B19="","",HLOOKUP(D$6,CPPE!$A$1:$CY$175,$A19,FALSE)))</f>
        <v>0</v>
      </c>
      <c r="E19" s="138">
        <f>IF(E$6="","",IF($B19="","",HLOOKUP(E$6,CPPE!$A$1:$CY$175,$A19,FALSE)))</f>
        <v>0</v>
      </c>
      <c r="F19" s="138">
        <f>IF(F$6="","",IF($B19="","",HLOOKUP(F$6,CPPE!$A$1:$CY$175,$A19,FALSE)))</f>
        <v>1</v>
      </c>
      <c r="G19" s="138">
        <f>IF(G$6="","",IF($B19="","",HLOOKUP(G$6,CPPE!$A$1:$CY$175,$A19,FALSE)))</f>
        <v>4</v>
      </c>
      <c r="H19" s="138">
        <f>IF(H$6="","",IF($B19="","",HLOOKUP(H$6,CPPE!$A$1:$CY$175,$A19,FALSE)))</f>
        <v>4</v>
      </c>
      <c r="I19" s="138">
        <f>IF(I$6="","",IF($B19="","",HLOOKUP(I$6,CPPE!$A$1:$CY$175,$A19,FALSE)))</f>
        <v>4</v>
      </c>
      <c r="J19" s="138">
        <f>IF(J$6="","",IF($B19="","",HLOOKUP(J$6,CPPE!$A$1:$CY$175,$A19,FALSE)))</f>
        <v>0</v>
      </c>
      <c r="K19" s="138">
        <f>IF(K$6="","",IF($B19="","",HLOOKUP(K$6,CPPE!$A$1:$CY$175,$A19,FALSE)))</f>
        <v>1</v>
      </c>
      <c r="L19" s="138">
        <f>IF(L$6="","",IF($B19="","",HLOOKUP(L$6,CPPE!$A$1:$CY$175,$A19,FALSE)))</f>
        <v>1</v>
      </c>
    </row>
    <row r="20" spans="1:12" x14ac:dyDescent="0.2">
      <c r="A20" s="143">
        <f>VLOOKUP(B20,'Select Practices'!$W$10:$X$197,2,FALSE)</f>
        <v>175</v>
      </c>
      <c r="C20" s="138" t="str">
        <f>IF(C$6="","",IF($B20="","",HLOOKUP(C$6,CPPE!$A$1:$CY$175,$A20,FALSE)))</f>
        <v/>
      </c>
      <c r="D20" s="138" t="str">
        <f>IF(D$6="","",IF($B20="","",HLOOKUP(D$6,CPPE!$A$1:$CY$175,$A20,FALSE)))</f>
        <v/>
      </c>
      <c r="E20" s="138" t="str">
        <f>IF(E$6="","",IF($B20="","",HLOOKUP(E$6,CPPE!$A$1:$CY$175,$A20,FALSE)))</f>
        <v/>
      </c>
      <c r="F20" s="138" t="str">
        <f>IF(F$6="","",IF($B20="","",HLOOKUP(F$6,CPPE!$A$1:$CY$175,$A20,FALSE)))</f>
        <v/>
      </c>
      <c r="G20" s="138" t="str">
        <f>IF(G$6="","",IF($B20="","",HLOOKUP(G$6,CPPE!$A$1:$CY$175,$A20,FALSE)))</f>
        <v/>
      </c>
      <c r="H20" s="138" t="str">
        <f>IF(H$6="","",IF($B20="","",HLOOKUP(H$6,CPPE!$A$1:$CY$175,$A20,FALSE)))</f>
        <v/>
      </c>
      <c r="I20" s="138" t="str">
        <f>IF(I$6="","",IF($B20="","",HLOOKUP(I$6,CPPE!$A$1:$CY$175,$A20,FALSE)))</f>
        <v/>
      </c>
      <c r="J20" s="138" t="str">
        <f>IF(J$6="","",IF($B20="","",HLOOKUP(J$6,CPPE!$A$1:$CY$175,$A20,FALSE)))</f>
        <v/>
      </c>
      <c r="K20" s="138" t="str">
        <f>IF(K$6="","",IF($B20="","",HLOOKUP(K$6,CPPE!$A$1:$CY$175,$A20,FALSE)))</f>
        <v/>
      </c>
      <c r="L20" s="138" t="str">
        <f>IF(L$6="","",IF($B20="","",HLOOKUP(L$6,CPPE!$A$1:$CY$175,$A20,FALSE)))</f>
        <v/>
      </c>
    </row>
    <row r="21" spans="1:12" x14ac:dyDescent="0.2">
      <c r="A21" s="143">
        <f>VLOOKUP(B21,'Select Practices'!$W$10:$X$197,2,FALSE)</f>
        <v>175</v>
      </c>
      <c r="C21" s="138" t="str">
        <f>IF(C$6="","",IF($B21="","",HLOOKUP(C$6,CPPE!$A$1:$CY$175,$A21,FALSE)))</f>
        <v/>
      </c>
      <c r="D21" s="138" t="str">
        <f>IF(D$6="","",IF($B21="","",HLOOKUP(D$6,CPPE!$A$1:$CY$175,$A21,FALSE)))</f>
        <v/>
      </c>
      <c r="E21" s="138" t="str">
        <f>IF(E$6="","",IF($B21="","",HLOOKUP(E$6,CPPE!$A$1:$CY$175,$A21,FALSE)))</f>
        <v/>
      </c>
      <c r="F21" s="138" t="str">
        <f>IF(F$6="","",IF($B21="","",HLOOKUP(F$6,CPPE!$A$1:$CY$175,$A21,FALSE)))</f>
        <v/>
      </c>
      <c r="G21" s="138" t="str">
        <f>IF(G$6="","",IF($B21="","",HLOOKUP(G$6,CPPE!$A$1:$CY$175,$A21,FALSE)))</f>
        <v/>
      </c>
      <c r="H21" s="138" t="str">
        <f>IF(H$6="","",IF($B21="","",HLOOKUP(H$6,CPPE!$A$1:$CY$175,$A21,FALSE)))</f>
        <v/>
      </c>
      <c r="I21" s="138" t="str">
        <f>IF(I$6="","",IF($B21="","",HLOOKUP(I$6,CPPE!$A$1:$CY$175,$A21,FALSE)))</f>
        <v/>
      </c>
      <c r="J21" s="138" t="str">
        <f>IF(J$6="","",IF($B21="","",HLOOKUP(J$6,CPPE!$A$1:$CY$175,$A21,FALSE)))</f>
        <v/>
      </c>
      <c r="K21" s="138" t="str">
        <f>IF(K$6="","",IF($B21="","",HLOOKUP(K$6,CPPE!$A$1:$CY$175,$A21,FALSE)))</f>
        <v/>
      </c>
      <c r="L21" s="138" t="str">
        <f>IF(L$6="","",IF($B21="","",HLOOKUP(L$6,CPPE!$A$1:$CY$175,$A21,FALSE)))</f>
        <v/>
      </c>
    </row>
    <row r="22" spans="1:12" x14ac:dyDescent="0.2">
      <c r="A22" s="143">
        <f>VLOOKUP(B22,'Select Practices'!$W$10:$X$197,2,FALSE)</f>
        <v>175</v>
      </c>
      <c r="C22" s="138" t="str">
        <f>IF(C$6="","",IF($B22="","",HLOOKUP(C$6,CPPE!$A$1:$CY$175,$A22,FALSE)))</f>
        <v/>
      </c>
      <c r="D22" s="138" t="str">
        <f>IF(D$6="","",IF($B22="","",HLOOKUP(D$6,CPPE!$A$1:$CY$175,$A22,FALSE)))</f>
        <v/>
      </c>
      <c r="E22" s="138" t="str">
        <f>IF(E$6="","",IF($B22="","",HLOOKUP(E$6,CPPE!$A$1:$CY$175,$A22,FALSE)))</f>
        <v/>
      </c>
      <c r="F22" s="138" t="str">
        <f>IF(F$6="","",IF($B22="","",HLOOKUP(F$6,CPPE!$A$1:$CY$175,$A22,FALSE)))</f>
        <v/>
      </c>
      <c r="G22" s="138" t="str">
        <f>IF(G$6="","",IF($B22="","",HLOOKUP(G$6,CPPE!$A$1:$CY$175,$A22,FALSE)))</f>
        <v/>
      </c>
      <c r="H22" s="138" t="str">
        <f>IF(H$6="","",IF($B22="","",HLOOKUP(H$6,CPPE!$A$1:$CY$175,$A22,FALSE)))</f>
        <v/>
      </c>
      <c r="I22" s="138" t="str">
        <f>IF(I$6="","",IF($B22="","",HLOOKUP(I$6,CPPE!$A$1:$CY$175,$A22,FALSE)))</f>
        <v/>
      </c>
      <c r="J22" s="138" t="str">
        <f>IF(J$6="","",IF($B22="","",HLOOKUP(J$6,CPPE!$A$1:$CY$175,$A22,FALSE)))</f>
        <v/>
      </c>
      <c r="K22" s="138" t="str">
        <f>IF(K$6="","",IF($B22="","",HLOOKUP(K$6,CPPE!$A$1:$CY$175,$A22,FALSE)))</f>
        <v/>
      </c>
      <c r="L22" s="138" t="str">
        <f>IF(L$6="","",IF($B22="","",HLOOKUP(L$6,CPPE!$A$1:$CY$175,$A22,FALSE)))</f>
        <v/>
      </c>
    </row>
    <row r="23" spans="1:12" x14ac:dyDescent="0.2">
      <c r="A23" s="143">
        <f>VLOOKUP(B23,'Select Practices'!$W$10:$X$197,2,FALSE)</f>
        <v>175</v>
      </c>
      <c r="C23" s="138" t="str">
        <f>IF(C$6="","",IF($B23="","",HLOOKUP(C$6,CPPE!$A$1:$CY$175,$A23,FALSE)))</f>
        <v/>
      </c>
      <c r="D23" s="138" t="str">
        <f>IF(D$6="","",IF($B23="","",HLOOKUP(D$6,CPPE!$A$1:$CY$175,$A23,FALSE)))</f>
        <v/>
      </c>
      <c r="E23" s="138" t="str">
        <f>IF(E$6="","",IF($B23="","",HLOOKUP(E$6,CPPE!$A$1:$CY$175,$A23,FALSE)))</f>
        <v/>
      </c>
      <c r="F23" s="138" t="str">
        <f>IF(F$6="","",IF($B23="","",HLOOKUP(F$6,CPPE!$A$1:$CY$175,$A23,FALSE)))</f>
        <v/>
      </c>
      <c r="G23" s="138" t="str">
        <f>IF(G$6="","",IF($B23="","",HLOOKUP(G$6,CPPE!$A$1:$CY$175,$A23,FALSE)))</f>
        <v/>
      </c>
      <c r="H23" s="138" t="str">
        <f>IF(H$6="","",IF($B23="","",HLOOKUP(H$6,CPPE!$A$1:$CY$175,$A23,FALSE)))</f>
        <v/>
      </c>
      <c r="I23" s="138" t="str">
        <f>IF(I$6="","",IF($B23="","",HLOOKUP(I$6,CPPE!$A$1:$CY$175,$A23,FALSE)))</f>
        <v/>
      </c>
      <c r="J23" s="138" t="str">
        <f>IF(J$6="","",IF($B23="","",HLOOKUP(J$6,CPPE!$A$1:$CY$175,$A23,FALSE)))</f>
        <v/>
      </c>
      <c r="K23" s="138" t="str">
        <f>IF(K$6="","",IF($B23="","",HLOOKUP(K$6,CPPE!$A$1:$CY$175,$A23,FALSE)))</f>
        <v/>
      </c>
      <c r="L23" s="138" t="str">
        <f>IF(L$6="","",IF($B23="","",HLOOKUP(L$6,CPPE!$A$1:$CY$175,$A23,FALSE)))</f>
        <v/>
      </c>
    </row>
    <row r="24" spans="1:12" x14ac:dyDescent="0.2">
      <c r="A24" s="143">
        <f>VLOOKUP(B24,'Select Practices'!$W$10:$X$197,2,FALSE)</f>
        <v>175</v>
      </c>
      <c r="C24" s="138" t="str">
        <f>IF(C$6="","",IF($B24="","",HLOOKUP(C$6,CPPE!$A$1:$CY$175,$A24,FALSE)))</f>
        <v/>
      </c>
      <c r="D24" s="138" t="str">
        <f>IF(D$6="","",IF($B24="","",HLOOKUP(D$6,CPPE!$A$1:$CY$175,$A24,FALSE)))</f>
        <v/>
      </c>
      <c r="E24" s="138" t="str">
        <f>IF(E$6="","",IF($B24="","",HLOOKUP(E$6,CPPE!$A$1:$CY$175,$A24,FALSE)))</f>
        <v/>
      </c>
      <c r="F24" s="138" t="str">
        <f>IF(F$6="","",IF($B24="","",HLOOKUP(F$6,CPPE!$A$1:$CY$175,$A24,FALSE)))</f>
        <v/>
      </c>
      <c r="G24" s="138" t="str">
        <f>IF(G$6="","",IF($B24="","",HLOOKUP(G$6,CPPE!$A$1:$CY$175,$A24,FALSE)))</f>
        <v/>
      </c>
      <c r="H24" s="138" t="str">
        <f>IF(H$6="","",IF($B24="","",HLOOKUP(H$6,CPPE!$A$1:$CY$175,$A24,FALSE)))</f>
        <v/>
      </c>
      <c r="I24" s="138" t="str">
        <f>IF(I$6="","",IF($B24="","",HLOOKUP(I$6,CPPE!$A$1:$CY$175,$A24,FALSE)))</f>
        <v/>
      </c>
      <c r="J24" s="138" t="str">
        <f>IF(J$6="","",IF($B24="","",HLOOKUP(J$6,CPPE!$A$1:$CY$175,$A24,FALSE)))</f>
        <v/>
      </c>
      <c r="K24" s="138" t="str">
        <f>IF(K$6="","",IF($B24="","",HLOOKUP(K$6,CPPE!$A$1:$CY$175,$A24,FALSE)))</f>
        <v/>
      </c>
      <c r="L24" s="138" t="str">
        <f>IF(L$6="","",IF($B24="","",HLOOKUP(L$6,CPPE!$A$1:$CY$175,$A24,FALSE)))</f>
        <v/>
      </c>
    </row>
    <row r="25" spans="1:12" x14ac:dyDescent="0.2">
      <c r="A25" s="143">
        <f>VLOOKUP(B25,'Select Practices'!$W$10:$X$197,2,FALSE)</f>
        <v>175</v>
      </c>
      <c r="C25" s="138" t="str">
        <f>IF(C$6="","",IF($B25="","",HLOOKUP(C$6,CPPE!$A$1:$CY$175,$A25,FALSE)))</f>
        <v/>
      </c>
      <c r="D25" s="138" t="str">
        <f>IF(D$6="","",IF($B25="","",HLOOKUP(D$6,CPPE!$A$1:$CY$175,$A25,FALSE)))</f>
        <v/>
      </c>
      <c r="E25" s="138" t="str">
        <f>IF(E$6="","",IF($B25="","",HLOOKUP(E$6,CPPE!$A$1:$CY$175,$A25,FALSE)))</f>
        <v/>
      </c>
      <c r="F25" s="138" t="str">
        <f>IF(F$6="","",IF($B25="","",HLOOKUP(F$6,CPPE!$A$1:$CY$175,$A25,FALSE)))</f>
        <v/>
      </c>
      <c r="G25" s="138" t="str">
        <f>IF(G$6="","",IF($B25="","",HLOOKUP(G$6,CPPE!$A$1:$CY$175,$A25,FALSE)))</f>
        <v/>
      </c>
      <c r="H25" s="138" t="str">
        <f>IF(H$6="","",IF($B25="","",HLOOKUP(H$6,CPPE!$A$1:$CY$175,$A25,FALSE)))</f>
        <v/>
      </c>
      <c r="I25" s="138" t="str">
        <f>IF(I$6="","",IF($B25="","",HLOOKUP(I$6,CPPE!$A$1:$CY$175,$A25,FALSE)))</f>
        <v/>
      </c>
      <c r="J25" s="138" t="str">
        <f>IF(J$6="","",IF($B25="","",HLOOKUP(J$6,CPPE!$A$1:$CY$175,$A25,FALSE)))</f>
        <v/>
      </c>
      <c r="K25" s="138" t="str">
        <f>IF(K$6="","",IF($B25="","",HLOOKUP(K$6,CPPE!$A$1:$CY$175,$A25,FALSE)))</f>
        <v/>
      </c>
      <c r="L25" s="138" t="str">
        <f>IF(L$6="","",IF($B25="","",HLOOKUP(L$6,CPPE!$A$1:$CY$175,$A25,FALSE)))</f>
        <v/>
      </c>
    </row>
    <row r="26" spans="1:12" x14ac:dyDescent="0.2">
      <c r="A26" s="143">
        <f>VLOOKUP(B26,'Select Practices'!$W$10:$X$197,2,FALSE)</f>
        <v>175</v>
      </c>
      <c r="C26" s="138" t="str">
        <f>IF(C$6="","",IF($B26="","",HLOOKUP(C$6,CPPE!$A$1:$CY$175,$A26,FALSE)))</f>
        <v/>
      </c>
      <c r="D26" s="138" t="str">
        <f>IF(D$6="","",IF($B26="","",HLOOKUP(D$6,CPPE!$A$1:$CY$175,$A26,FALSE)))</f>
        <v/>
      </c>
      <c r="E26" s="138" t="str">
        <f>IF(E$6="","",IF($B26="","",HLOOKUP(E$6,CPPE!$A$1:$CY$175,$A26,FALSE)))</f>
        <v/>
      </c>
      <c r="F26" s="138" t="str">
        <f>IF(F$6="","",IF($B26="","",HLOOKUP(F$6,CPPE!$A$1:$CY$175,$A26,FALSE)))</f>
        <v/>
      </c>
      <c r="G26" s="138" t="str">
        <f>IF(G$6="","",IF($B26="","",HLOOKUP(G$6,CPPE!$A$1:$CY$175,$A26,FALSE)))</f>
        <v/>
      </c>
      <c r="H26" s="138" t="str">
        <f>IF(H$6="","",IF($B26="","",HLOOKUP(H$6,CPPE!$A$1:$CY$175,$A26,FALSE)))</f>
        <v/>
      </c>
      <c r="I26" s="138" t="str">
        <f>IF(I$6="","",IF($B26="","",HLOOKUP(I$6,CPPE!$A$1:$CY$175,$A26,FALSE)))</f>
        <v/>
      </c>
      <c r="J26" s="138" t="str">
        <f>IF(J$6="","",IF($B26="","",HLOOKUP(J$6,CPPE!$A$1:$CY$175,$A26,FALSE)))</f>
        <v/>
      </c>
      <c r="K26" s="138" t="str">
        <f>IF(K$6="","",IF($B26="","",HLOOKUP(K$6,CPPE!$A$1:$CY$175,$A26,FALSE)))</f>
        <v/>
      </c>
      <c r="L26" s="138" t="str">
        <f>IF(L$6="","",IF($B26="","",HLOOKUP(L$6,CPPE!$A$1:$CY$175,$A26,FALSE)))</f>
        <v/>
      </c>
    </row>
    <row r="27" spans="1:12" x14ac:dyDescent="0.2">
      <c r="A27" s="143">
        <f>VLOOKUP(B27,'Select Practices'!$W$10:$X$197,2,FALSE)</f>
        <v>175</v>
      </c>
      <c r="C27" s="138" t="str">
        <f>IF(C$6="","",IF($B27="","",HLOOKUP(C$6,CPPE!$A$1:$CY$175,$A27,FALSE)))</f>
        <v/>
      </c>
      <c r="D27" s="138" t="str">
        <f>IF(D$6="","",IF($B27="","",HLOOKUP(D$6,CPPE!$A$1:$CY$175,$A27,FALSE)))</f>
        <v/>
      </c>
      <c r="E27" s="138" t="str">
        <f>IF(E$6="","",IF($B27="","",HLOOKUP(E$6,CPPE!$A$1:$CY$175,$A27,FALSE)))</f>
        <v/>
      </c>
      <c r="F27" s="138" t="str">
        <f>IF(F$6="","",IF($B27="","",HLOOKUP(F$6,CPPE!$A$1:$CY$175,$A27,FALSE)))</f>
        <v/>
      </c>
      <c r="G27" s="138" t="str">
        <f>IF(G$6="","",IF($B27="","",HLOOKUP(G$6,CPPE!$A$1:$CY$175,$A27,FALSE)))</f>
        <v/>
      </c>
      <c r="H27" s="138" t="str">
        <f>IF(H$6="","",IF($B27="","",HLOOKUP(H$6,CPPE!$A$1:$CY$175,$A27,FALSE)))</f>
        <v/>
      </c>
      <c r="I27" s="138" t="str">
        <f>IF(I$6="","",IF($B27="","",HLOOKUP(I$6,CPPE!$A$1:$CY$175,$A27,FALSE)))</f>
        <v/>
      </c>
      <c r="J27" s="138" t="str">
        <f>IF(J$6="","",IF($B27="","",HLOOKUP(J$6,CPPE!$A$1:$CY$175,$A27,FALSE)))</f>
        <v/>
      </c>
      <c r="K27" s="138" t="str">
        <f>IF(K$6="","",IF($B27="","",HLOOKUP(K$6,CPPE!$A$1:$CY$175,$A27,FALSE)))</f>
        <v/>
      </c>
      <c r="L27" s="138" t="str">
        <f>IF(L$6="","",IF($B27="","",HLOOKUP(L$6,CPPE!$A$1:$CY$175,$A27,FALSE)))</f>
        <v/>
      </c>
    </row>
    <row r="28" spans="1:12" x14ac:dyDescent="0.2">
      <c r="A28" s="143">
        <f>VLOOKUP(B28,'Select Practices'!$W$10:$X$197,2,FALSE)</f>
        <v>175</v>
      </c>
      <c r="C28" s="138" t="str">
        <f>IF(C$6="","",IF($B28="","",HLOOKUP(C$6,CPPE!$A$1:$CY$175,$A28,FALSE)))</f>
        <v/>
      </c>
      <c r="D28" s="138" t="str">
        <f>IF(D$6="","",IF($B28="","",HLOOKUP(D$6,CPPE!$A$1:$CY$175,$A28,FALSE)))</f>
        <v/>
      </c>
      <c r="E28" s="138" t="str">
        <f>IF(E$6="","",IF($B28="","",HLOOKUP(E$6,CPPE!$A$1:$CY$175,$A28,FALSE)))</f>
        <v/>
      </c>
      <c r="F28" s="138" t="str">
        <f>IF(F$6="","",IF($B28="","",HLOOKUP(F$6,CPPE!$A$1:$CY$175,$A28,FALSE)))</f>
        <v/>
      </c>
      <c r="G28" s="138" t="str">
        <f>IF(G$6="","",IF($B28="","",HLOOKUP(G$6,CPPE!$A$1:$CY$175,$A28,FALSE)))</f>
        <v/>
      </c>
      <c r="H28" s="138" t="str">
        <f>IF(H$6="","",IF($B28="","",HLOOKUP(H$6,CPPE!$A$1:$CY$175,$A28,FALSE)))</f>
        <v/>
      </c>
      <c r="I28" s="138" t="str">
        <f>IF(I$6="","",IF($B28="","",HLOOKUP(I$6,CPPE!$A$1:$CY$175,$A28,FALSE)))</f>
        <v/>
      </c>
      <c r="J28" s="138" t="str">
        <f>IF(J$6="","",IF($B28="","",HLOOKUP(J$6,CPPE!$A$1:$CY$175,$A28,FALSE)))</f>
        <v/>
      </c>
      <c r="K28" s="138" t="str">
        <f>IF(K$6="","",IF($B28="","",HLOOKUP(K$6,CPPE!$A$1:$CY$175,$A28,FALSE)))</f>
        <v/>
      </c>
      <c r="L28" s="138" t="str">
        <f>IF(L$6="","",IF($B28="","",HLOOKUP(L$6,CPPE!$A$1:$CY$175,$A28,FALSE)))</f>
        <v/>
      </c>
    </row>
    <row r="29" spans="1:12" x14ac:dyDescent="0.2">
      <c r="A29" s="143">
        <f>VLOOKUP(B29,'Select Practices'!$W$10:$X$197,2,FALSE)</f>
        <v>175</v>
      </c>
      <c r="C29" s="138" t="str">
        <f>IF(C$6="","",IF($B29="","",HLOOKUP(C$6,CPPE!$A$1:$CY$175,$A29,FALSE)))</f>
        <v/>
      </c>
      <c r="D29" s="138" t="str">
        <f>IF(D$6="","",IF($B29="","",HLOOKUP(D$6,CPPE!$A$1:$CY$175,$A29,FALSE)))</f>
        <v/>
      </c>
      <c r="E29" s="138" t="str">
        <f>IF(E$6="","",IF($B29="","",HLOOKUP(E$6,CPPE!$A$1:$CY$175,$A29,FALSE)))</f>
        <v/>
      </c>
      <c r="F29" s="138" t="str">
        <f>IF(F$6="","",IF($B29="","",HLOOKUP(F$6,CPPE!$A$1:$CY$175,$A29,FALSE)))</f>
        <v/>
      </c>
      <c r="G29" s="138" t="str">
        <f>IF(G$6="","",IF($B29="","",HLOOKUP(G$6,CPPE!$A$1:$CY$175,$A29,FALSE)))</f>
        <v/>
      </c>
      <c r="H29" s="138" t="str">
        <f>IF(H$6="","",IF($B29="","",HLOOKUP(H$6,CPPE!$A$1:$CY$175,$A29,FALSE)))</f>
        <v/>
      </c>
      <c r="I29" s="138" t="str">
        <f>IF(I$6="","",IF($B29="","",HLOOKUP(I$6,CPPE!$A$1:$CY$175,$A29,FALSE)))</f>
        <v/>
      </c>
      <c r="J29" s="138" t="str">
        <f>IF(J$6="","",IF($B29="","",HLOOKUP(J$6,CPPE!$A$1:$CY$175,$A29,FALSE)))</f>
        <v/>
      </c>
      <c r="K29" s="138" t="str">
        <f>IF(K$6="","",IF($B29="","",HLOOKUP(K$6,CPPE!$A$1:$CY$175,$A29,FALSE)))</f>
        <v/>
      </c>
      <c r="L29" s="138" t="str">
        <f>IF(L$6="","",IF($B29="","",HLOOKUP(L$6,CPPE!$A$1:$CY$175,$A29,FALSE)))</f>
        <v/>
      </c>
    </row>
    <row r="30" spans="1:12" x14ac:dyDescent="0.2">
      <c r="A30" s="143">
        <f>VLOOKUP(B30,'Select Practices'!$W$10:$X$197,2,FALSE)</f>
        <v>175</v>
      </c>
      <c r="C30" s="138" t="str">
        <f>IF(C$6="","",IF($B30="","",HLOOKUP(C$6,CPPE!$A$1:$CY$175,$A30,FALSE)))</f>
        <v/>
      </c>
      <c r="D30" s="138" t="str">
        <f>IF(D$6="","",IF($B30="","",HLOOKUP(D$6,CPPE!$A$1:$CY$175,$A30,FALSE)))</f>
        <v/>
      </c>
      <c r="E30" s="138" t="str">
        <f>IF(E$6="","",IF($B30="","",HLOOKUP(E$6,CPPE!$A$1:$CY$175,$A30,FALSE)))</f>
        <v/>
      </c>
      <c r="F30" s="138" t="str">
        <f>IF(F$6="","",IF($B30="","",HLOOKUP(F$6,CPPE!$A$1:$CY$175,$A30,FALSE)))</f>
        <v/>
      </c>
      <c r="G30" s="138" t="str">
        <f>IF(G$6="","",IF($B30="","",HLOOKUP(G$6,CPPE!$A$1:$CY$175,$A30,FALSE)))</f>
        <v/>
      </c>
      <c r="H30" s="138" t="str">
        <f>IF(H$6="","",IF($B30="","",HLOOKUP(H$6,CPPE!$A$1:$CY$175,$A30,FALSE)))</f>
        <v/>
      </c>
      <c r="I30" s="138" t="str">
        <f>IF(I$6="","",IF($B30="","",HLOOKUP(I$6,CPPE!$A$1:$CY$175,$A30,FALSE)))</f>
        <v/>
      </c>
      <c r="J30" s="138" t="str">
        <f>IF(J$6="","",IF($B30="","",HLOOKUP(J$6,CPPE!$A$1:$CY$175,$A30,FALSE)))</f>
        <v/>
      </c>
      <c r="K30" s="138" t="str">
        <f>IF(K$6="","",IF($B30="","",HLOOKUP(K$6,CPPE!$A$1:$CY$175,$A30,FALSE)))</f>
        <v/>
      </c>
      <c r="L30" s="138" t="str">
        <f>IF(L$6="","",IF($B30="","",HLOOKUP(L$6,CPPE!$A$1:$CY$175,$A30,FALSE)))</f>
        <v/>
      </c>
    </row>
    <row r="31" spans="1:12" x14ac:dyDescent="0.2">
      <c r="A31" s="143">
        <f>VLOOKUP(B31,'Select Practices'!$W$10:$X$197,2,FALSE)</f>
        <v>175</v>
      </c>
      <c r="C31" s="138" t="str">
        <f>IF(C$6="","",IF($B31="","",HLOOKUP(C$6,CPPE!$A$1:$CY$175,$A31,FALSE)))</f>
        <v/>
      </c>
      <c r="D31" s="138" t="str">
        <f>IF(D$6="","",IF($B31="","",HLOOKUP(D$6,CPPE!$A$1:$CY$175,$A31,FALSE)))</f>
        <v/>
      </c>
      <c r="E31" s="138" t="str">
        <f>IF(E$6="","",IF($B31="","",HLOOKUP(E$6,CPPE!$A$1:$CY$175,$A31,FALSE)))</f>
        <v/>
      </c>
      <c r="F31" s="138" t="str">
        <f>IF(F$6="","",IF($B31="","",HLOOKUP(F$6,CPPE!$A$1:$CY$175,$A31,FALSE)))</f>
        <v/>
      </c>
      <c r="G31" s="138" t="str">
        <f>IF(G$6="","",IF($B31="","",HLOOKUP(G$6,CPPE!$A$1:$CY$175,$A31,FALSE)))</f>
        <v/>
      </c>
      <c r="H31" s="138" t="str">
        <f>IF(H$6="","",IF($B31="","",HLOOKUP(H$6,CPPE!$A$1:$CY$175,$A31,FALSE)))</f>
        <v/>
      </c>
      <c r="I31" s="138" t="str">
        <f>IF(I$6="","",IF($B31="","",HLOOKUP(I$6,CPPE!$A$1:$CY$175,$A31,FALSE)))</f>
        <v/>
      </c>
      <c r="J31" s="138" t="str">
        <f>IF(J$6="","",IF($B31="","",HLOOKUP(J$6,CPPE!$A$1:$CY$175,$A31,FALSE)))</f>
        <v/>
      </c>
      <c r="K31" s="138" t="str">
        <f>IF(K$6="","",IF($B31="","",HLOOKUP(K$6,CPPE!$A$1:$CY$175,$A31,FALSE)))</f>
        <v/>
      </c>
      <c r="L31" s="138" t="str">
        <f>IF(L$6="","",IF($B31="","",HLOOKUP(L$6,CPPE!$A$1:$CY$175,$A31,FALSE)))</f>
        <v/>
      </c>
    </row>
    <row r="32" spans="1:12" x14ac:dyDescent="0.2">
      <c r="A32" s="143">
        <f>VLOOKUP(B32,'Select Practices'!$W$10:$X$197,2,FALSE)</f>
        <v>175</v>
      </c>
      <c r="C32" s="138" t="str">
        <f>IF(C$6="","",IF($B32="","",HLOOKUP(C$6,CPPE!$A$1:$CY$175,$A32,FALSE)))</f>
        <v/>
      </c>
      <c r="D32" s="138" t="str">
        <f>IF(D$6="","",IF($B32="","",HLOOKUP(D$6,CPPE!$A$1:$CY$175,$A32,FALSE)))</f>
        <v/>
      </c>
      <c r="E32" s="138" t="str">
        <f>IF(E$6="","",IF($B32="","",HLOOKUP(E$6,CPPE!$A$1:$CY$175,$A32,FALSE)))</f>
        <v/>
      </c>
      <c r="F32" s="138" t="str">
        <f>IF(F$6="","",IF($B32="","",HLOOKUP(F$6,CPPE!$A$1:$CY$175,$A32,FALSE)))</f>
        <v/>
      </c>
      <c r="G32" s="138" t="str">
        <f>IF(G$6="","",IF($B32="","",HLOOKUP(G$6,CPPE!$A$1:$CY$175,$A32,FALSE)))</f>
        <v/>
      </c>
      <c r="H32" s="138" t="str">
        <f>IF(H$6="","",IF($B32="","",HLOOKUP(H$6,CPPE!$A$1:$CY$175,$A32,FALSE)))</f>
        <v/>
      </c>
      <c r="I32" s="138" t="str">
        <f>IF(I$6="","",IF($B32="","",HLOOKUP(I$6,CPPE!$A$1:$CY$175,$A32,FALSE)))</f>
        <v/>
      </c>
      <c r="J32" s="138" t="str">
        <f>IF(J$6="","",IF($B32="","",HLOOKUP(J$6,CPPE!$A$1:$CY$175,$A32,FALSE)))</f>
        <v/>
      </c>
      <c r="K32" s="138" t="str">
        <f>IF(K$6="","",IF($B32="","",HLOOKUP(K$6,CPPE!$A$1:$CY$175,$A32,FALSE)))</f>
        <v/>
      </c>
      <c r="L32" s="138" t="str">
        <f>IF(L$6="","",IF($B32="","",HLOOKUP(L$6,CPPE!$A$1:$CY$175,$A32,FALSE)))</f>
        <v/>
      </c>
    </row>
    <row r="33" spans="1:12" x14ac:dyDescent="0.2">
      <c r="A33" s="143">
        <f>VLOOKUP(B33,'Select Practices'!$W$10:$X$197,2,FALSE)</f>
        <v>175</v>
      </c>
      <c r="C33" s="138" t="str">
        <f>IF(C$6="","",IF($B33="","",HLOOKUP(C$6,CPPE!$A$1:$CY$175,$A33,FALSE)))</f>
        <v/>
      </c>
      <c r="D33" s="138" t="str">
        <f>IF(D$6="","",IF($B33="","",HLOOKUP(D$6,CPPE!$A$1:$CY$175,$A33,FALSE)))</f>
        <v/>
      </c>
      <c r="E33" s="138" t="str">
        <f>IF(E$6="","",IF($B33="","",HLOOKUP(E$6,CPPE!$A$1:$CY$175,$A33,FALSE)))</f>
        <v/>
      </c>
      <c r="F33" s="138" t="str">
        <f>IF(F$6="","",IF($B33="","",HLOOKUP(F$6,CPPE!$A$1:$CY$175,$A33,FALSE)))</f>
        <v/>
      </c>
      <c r="G33" s="138" t="str">
        <f>IF(G$6="","",IF($B33="","",HLOOKUP(G$6,CPPE!$A$1:$CY$175,$A33,FALSE)))</f>
        <v/>
      </c>
      <c r="H33" s="138" t="str">
        <f>IF(H$6="","",IF($B33="","",HLOOKUP(H$6,CPPE!$A$1:$CY$175,$A33,FALSE)))</f>
        <v/>
      </c>
      <c r="I33" s="138" t="str">
        <f>IF(I$6="","",IF($B33="","",HLOOKUP(I$6,CPPE!$A$1:$CY$175,$A33,FALSE)))</f>
        <v/>
      </c>
      <c r="J33" s="138" t="str">
        <f>IF(J$6="","",IF($B33="","",HLOOKUP(J$6,CPPE!$A$1:$CY$175,$A33,FALSE)))</f>
        <v/>
      </c>
      <c r="K33" s="138" t="str">
        <f>IF(K$6="","",IF($B33="","",HLOOKUP(K$6,CPPE!$A$1:$CY$175,$A33,FALSE)))</f>
        <v/>
      </c>
      <c r="L33" s="138" t="str">
        <f>IF(L$6="","",IF($B33="","",HLOOKUP(L$6,CPPE!$A$1:$CY$175,$A33,FALSE)))</f>
        <v/>
      </c>
    </row>
    <row r="34" spans="1:12" x14ac:dyDescent="0.2">
      <c r="A34" s="143">
        <f>VLOOKUP(B34,'Select Practices'!$W$10:$X$197,2,FALSE)</f>
        <v>175</v>
      </c>
      <c r="C34" s="138" t="str">
        <f>IF(C$6="","",IF($B34="","",HLOOKUP(C$6,CPPE!$A$1:$CY$175,$A34,FALSE)))</f>
        <v/>
      </c>
      <c r="D34" s="138" t="str">
        <f>IF(D$6="","",IF($B34="","",HLOOKUP(D$6,CPPE!$A$1:$CY$175,$A34,FALSE)))</f>
        <v/>
      </c>
      <c r="E34" s="138" t="str">
        <f>IF(E$6="","",IF($B34="","",HLOOKUP(E$6,CPPE!$A$1:$CY$175,$A34,FALSE)))</f>
        <v/>
      </c>
      <c r="F34" s="138" t="str">
        <f>IF(F$6="","",IF($B34="","",HLOOKUP(F$6,CPPE!$A$1:$CY$175,$A34,FALSE)))</f>
        <v/>
      </c>
      <c r="G34" s="138" t="str">
        <f>IF(G$6="","",IF($B34="","",HLOOKUP(G$6,CPPE!$A$1:$CY$175,$A34,FALSE)))</f>
        <v/>
      </c>
      <c r="H34" s="138" t="str">
        <f>IF(H$6="","",IF($B34="","",HLOOKUP(H$6,CPPE!$A$1:$CY$175,$A34,FALSE)))</f>
        <v/>
      </c>
      <c r="I34" s="138" t="str">
        <f>IF(I$6="","",IF($B34="","",HLOOKUP(I$6,CPPE!$A$1:$CY$175,$A34,FALSE)))</f>
        <v/>
      </c>
      <c r="J34" s="138" t="str">
        <f>IF(J$6="","",IF($B34="","",HLOOKUP(J$6,CPPE!$A$1:$CY$175,$A34,FALSE)))</f>
        <v/>
      </c>
      <c r="K34" s="138" t="str">
        <f>IF(K$6="","",IF($B34="","",HLOOKUP(K$6,CPPE!$A$1:$CY$175,$A34,FALSE)))</f>
        <v/>
      </c>
      <c r="L34" s="138" t="str">
        <f>IF(L$6="","",IF($B34="","",HLOOKUP(L$6,CPPE!$A$1:$CY$175,$A34,FALSE)))</f>
        <v/>
      </c>
    </row>
    <row r="35" spans="1:12" x14ac:dyDescent="0.2">
      <c r="A35" s="143">
        <f>VLOOKUP(B35,'Select Practices'!$W$10:$X$197,2,FALSE)</f>
        <v>175</v>
      </c>
      <c r="C35" s="138" t="str">
        <f>IF(C$6="","",IF($B35="","",HLOOKUP(C$6,CPPE!$A$1:$CY$175,$A35,FALSE)))</f>
        <v/>
      </c>
      <c r="D35" s="138" t="str">
        <f>IF(D$6="","",IF($B35="","",HLOOKUP(D$6,CPPE!$A$1:$CY$175,$A35,FALSE)))</f>
        <v/>
      </c>
      <c r="E35" s="138" t="str">
        <f>IF(E$6="","",IF($B35="","",HLOOKUP(E$6,CPPE!$A$1:$CY$175,$A35,FALSE)))</f>
        <v/>
      </c>
      <c r="F35" s="138" t="str">
        <f>IF(F$6="","",IF($B35="","",HLOOKUP(F$6,CPPE!$A$1:$CY$175,$A35,FALSE)))</f>
        <v/>
      </c>
      <c r="G35" s="138" t="str">
        <f>IF(G$6="","",IF($B35="","",HLOOKUP(G$6,CPPE!$A$1:$CY$175,$A35,FALSE)))</f>
        <v/>
      </c>
      <c r="H35" s="138" t="str">
        <f>IF(H$6="","",IF($B35="","",HLOOKUP(H$6,CPPE!$A$1:$CY$175,$A35,FALSE)))</f>
        <v/>
      </c>
      <c r="I35" s="138" t="str">
        <f>IF(I$6="","",IF($B35="","",HLOOKUP(I$6,CPPE!$A$1:$CY$175,$A35,FALSE)))</f>
        <v/>
      </c>
      <c r="J35" s="138" t="str">
        <f>IF(J$6="","",IF($B35="","",HLOOKUP(J$6,CPPE!$A$1:$CY$175,$A35,FALSE)))</f>
        <v/>
      </c>
      <c r="K35" s="138" t="str">
        <f>IF(K$6="","",IF($B35="","",HLOOKUP(K$6,CPPE!$A$1:$CY$175,$A35,FALSE)))</f>
        <v/>
      </c>
      <c r="L35" s="138" t="str">
        <f>IF(L$6="","",IF($B35="","",HLOOKUP(L$6,CPPE!$A$1:$CY$175,$A35,FALSE)))</f>
        <v/>
      </c>
    </row>
    <row r="36" spans="1:12" x14ac:dyDescent="0.2">
      <c r="A36" s="143">
        <f>VLOOKUP(B36,'Select Practices'!$W$10:$X$197,2,FALSE)</f>
        <v>175</v>
      </c>
      <c r="C36" s="138" t="str">
        <f>IF(C$6="","",IF($B36="","",HLOOKUP(C$6,CPPE!$A$1:$CY$175,$A36,FALSE)))</f>
        <v/>
      </c>
      <c r="D36" s="138" t="str">
        <f>IF(D$6="","",IF($B36="","",HLOOKUP(D$6,CPPE!$A$1:$CY$175,$A36,FALSE)))</f>
        <v/>
      </c>
      <c r="E36" s="138" t="str">
        <f>IF(E$6="","",IF($B36="","",HLOOKUP(E$6,CPPE!$A$1:$CY$175,$A36,FALSE)))</f>
        <v/>
      </c>
      <c r="F36" s="138" t="str">
        <f>IF(F$6="","",IF($B36="","",HLOOKUP(F$6,CPPE!$A$1:$CY$175,$A36,FALSE)))</f>
        <v/>
      </c>
      <c r="G36" s="138" t="str">
        <f>IF(G$6="","",IF($B36="","",HLOOKUP(G$6,CPPE!$A$1:$CY$175,$A36,FALSE)))</f>
        <v/>
      </c>
      <c r="H36" s="138" t="str">
        <f>IF(H$6="","",IF($B36="","",HLOOKUP(H$6,CPPE!$A$1:$CY$175,$A36,FALSE)))</f>
        <v/>
      </c>
      <c r="I36" s="138" t="str">
        <f>IF(I$6="","",IF($B36="","",HLOOKUP(I$6,CPPE!$A$1:$CY$175,$A36,FALSE)))</f>
        <v/>
      </c>
      <c r="J36" s="138" t="str">
        <f>IF(J$6="","",IF($B36="","",HLOOKUP(J$6,CPPE!$A$1:$CY$175,$A36,FALSE)))</f>
        <v/>
      </c>
      <c r="K36" s="138" t="str">
        <f>IF(K$6="","",IF($B36="","",HLOOKUP(K$6,CPPE!$A$1:$CY$175,$A36,FALSE)))</f>
        <v/>
      </c>
      <c r="L36" s="138" t="str">
        <f>IF(L$6="","",IF($B36="","",HLOOKUP(L$6,CPPE!$A$1:$CY$175,$A36,FALSE)))</f>
        <v/>
      </c>
    </row>
    <row r="37" spans="1:12" x14ac:dyDescent="0.2">
      <c r="A37" s="143">
        <f>VLOOKUP(B37,'Select Practices'!$W$10:$X$197,2,FALSE)</f>
        <v>175</v>
      </c>
      <c r="C37" s="138" t="str">
        <f>IF(C$6="","",IF($B37="","",HLOOKUP(C$6,CPPE!$A$1:$CY$175,$A37,FALSE)))</f>
        <v/>
      </c>
      <c r="D37" s="138" t="str">
        <f>IF(D$6="","",IF($B37="","",HLOOKUP(D$6,CPPE!$A$1:$CY$175,$A37,FALSE)))</f>
        <v/>
      </c>
      <c r="E37" s="138" t="str">
        <f>IF(E$6="","",IF($B37="","",HLOOKUP(E$6,CPPE!$A$1:$CY$175,$A37,FALSE)))</f>
        <v/>
      </c>
      <c r="F37" s="138" t="str">
        <f>IF(F$6="","",IF($B37="","",HLOOKUP(F$6,CPPE!$A$1:$CY$175,$A37,FALSE)))</f>
        <v/>
      </c>
      <c r="G37" s="138" t="str">
        <f>IF(G$6="","",IF($B37="","",HLOOKUP(G$6,CPPE!$A$1:$CY$175,$A37,FALSE)))</f>
        <v/>
      </c>
      <c r="H37" s="138" t="str">
        <f>IF(H$6="","",IF($B37="","",HLOOKUP(H$6,CPPE!$A$1:$CY$175,$A37,FALSE)))</f>
        <v/>
      </c>
      <c r="I37" s="138" t="str">
        <f>IF(I$6="","",IF($B37="","",HLOOKUP(I$6,CPPE!$A$1:$CY$175,$A37,FALSE)))</f>
        <v/>
      </c>
      <c r="J37" s="138" t="str">
        <f>IF(J$6="","",IF($B37="","",HLOOKUP(J$6,CPPE!$A$1:$CY$175,$A37,FALSE)))</f>
        <v/>
      </c>
      <c r="K37" s="138" t="str">
        <f>IF(K$6="","",IF($B37="","",HLOOKUP(K$6,CPPE!$A$1:$CY$175,$A37,FALSE)))</f>
        <v/>
      </c>
      <c r="L37" s="138" t="str">
        <f>IF(L$6="","",IF($B37="","",HLOOKUP(L$6,CPPE!$A$1:$CY$175,$A37,FALSE)))</f>
        <v/>
      </c>
    </row>
    <row r="38" spans="1:12" x14ac:dyDescent="0.2">
      <c r="A38" s="143">
        <f>VLOOKUP(B38,'Select Practices'!$W$10:$X$197,2,FALSE)</f>
        <v>175</v>
      </c>
      <c r="C38" s="138" t="str">
        <f>IF(C$6="","",IF($B38="","",HLOOKUP(C$6,CPPE!$A$1:$CY$175,$A38,FALSE)))</f>
        <v/>
      </c>
      <c r="D38" s="138" t="str">
        <f>IF(D$6="","",IF($B38="","",HLOOKUP(D$6,CPPE!$A$1:$CY$175,$A38,FALSE)))</f>
        <v/>
      </c>
      <c r="E38" s="138" t="str">
        <f>IF(E$6="","",IF($B38="","",HLOOKUP(E$6,CPPE!$A$1:$CY$175,$A38,FALSE)))</f>
        <v/>
      </c>
      <c r="F38" s="138" t="str">
        <f>IF(F$6="","",IF($B38="","",HLOOKUP(F$6,CPPE!$A$1:$CY$175,$A38,FALSE)))</f>
        <v/>
      </c>
      <c r="G38" s="138" t="str">
        <f>IF(G$6="","",IF($B38="","",HLOOKUP(G$6,CPPE!$A$1:$CY$175,$A38,FALSE)))</f>
        <v/>
      </c>
      <c r="H38" s="138" t="str">
        <f>IF(H$6="","",IF($B38="","",HLOOKUP(H$6,CPPE!$A$1:$CY$175,$A38,FALSE)))</f>
        <v/>
      </c>
      <c r="I38" s="138" t="str">
        <f>IF(I$6="","",IF($B38="","",HLOOKUP(I$6,CPPE!$A$1:$CY$175,$A38,FALSE)))</f>
        <v/>
      </c>
      <c r="J38" s="138" t="str">
        <f>IF(J$6="","",IF($B38="","",HLOOKUP(J$6,CPPE!$A$1:$CY$175,$A38,FALSE)))</f>
        <v/>
      </c>
      <c r="K38" s="138" t="str">
        <f>IF(K$6="","",IF($B38="","",HLOOKUP(K$6,CPPE!$A$1:$CY$175,$A38,FALSE)))</f>
        <v/>
      </c>
      <c r="L38" s="138" t="str">
        <f>IF(L$6="","",IF($B38="","",HLOOKUP(L$6,CPPE!$A$1:$CY$175,$A38,FALSE)))</f>
        <v/>
      </c>
    </row>
    <row r="39" spans="1:12" x14ac:dyDescent="0.2">
      <c r="A39" s="143">
        <f>VLOOKUP(B39,'Select Practices'!$W$10:$X$197,2,FALSE)</f>
        <v>175</v>
      </c>
      <c r="C39" s="138" t="str">
        <f>IF(C$6="","",IF($B39="","",HLOOKUP(C$6,CPPE!$A$1:$CY$175,$A39,FALSE)))</f>
        <v/>
      </c>
      <c r="D39" s="138" t="str">
        <f>IF(D$6="","",IF($B39="","",HLOOKUP(D$6,CPPE!$A$1:$CY$175,$A39,FALSE)))</f>
        <v/>
      </c>
      <c r="E39" s="138" t="str">
        <f>IF(E$6="","",IF($B39="","",HLOOKUP(E$6,CPPE!$A$1:$CY$175,$A39,FALSE)))</f>
        <v/>
      </c>
      <c r="F39" s="138" t="str">
        <f>IF(F$6="","",IF($B39="","",HLOOKUP(F$6,CPPE!$A$1:$CY$175,$A39,FALSE)))</f>
        <v/>
      </c>
      <c r="G39" s="138" t="str">
        <f>IF(G$6="","",IF($B39="","",HLOOKUP(G$6,CPPE!$A$1:$CY$175,$A39,FALSE)))</f>
        <v/>
      </c>
      <c r="H39" s="138" t="str">
        <f>IF(H$6="","",IF($B39="","",HLOOKUP(H$6,CPPE!$A$1:$CY$175,$A39,FALSE)))</f>
        <v/>
      </c>
      <c r="I39" s="138" t="str">
        <f>IF(I$6="","",IF($B39="","",HLOOKUP(I$6,CPPE!$A$1:$CY$175,$A39,FALSE)))</f>
        <v/>
      </c>
      <c r="J39" s="138" t="str">
        <f>IF(J$6="","",IF($B39="","",HLOOKUP(J$6,CPPE!$A$1:$CY$175,$A39,FALSE)))</f>
        <v/>
      </c>
      <c r="K39" s="138" t="str">
        <f>IF(K$6="","",IF($B39="","",HLOOKUP(K$6,CPPE!$A$1:$CY$175,$A39,FALSE)))</f>
        <v/>
      </c>
      <c r="L39" s="138" t="str">
        <f>IF(L$6="","",IF($B39="","",HLOOKUP(L$6,CPPE!$A$1:$CY$175,$A39,FALSE)))</f>
        <v/>
      </c>
    </row>
    <row r="40" spans="1:12" x14ac:dyDescent="0.2">
      <c r="A40" s="143">
        <f>VLOOKUP(B40,'Select Practices'!$W$10:$X$197,2,FALSE)</f>
        <v>175</v>
      </c>
      <c r="C40" s="138" t="str">
        <f>IF(C$6="","",IF($B40="","",HLOOKUP(C$6,CPPE!$A$1:$CY$175,$A40,FALSE)))</f>
        <v/>
      </c>
      <c r="D40" s="138" t="str">
        <f>IF(D$6="","",IF($B40="","",HLOOKUP(D$6,CPPE!$A$1:$CY$175,$A40,FALSE)))</f>
        <v/>
      </c>
      <c r="E40" s="138" t="str">
        <f>IF(E$6="","",IF($B40="","",HLOOKUP(E$6,CPPE!$A$1:$CY$175,$A40,FALSE)))</f>
        <v/>
      </c>
      <c r="F40" s="138" t="str">
        <f>IF(F$6="","",IF($B40="","",HLOOKUP(F$6,CPPE!$A$1:$CY$175,$A40,FALSE)))</f>
        <v/>
      </c>
      <c r="G40" s="138" t="str">
        <f>IF(G$6="","",IF($B40="","",HLOOKUP(G$6,CPPE!$A$1:$CY$175,$A40,FALSE)))</f>
        <v/>
      </c>
      <c r="H40" s="138" t="str">
        <f>IF(H$6="","",IF($B40="","",HLOOKUP(H$6,CPPE!$A$1:$CY$175,$A40,FALSE)))</f>
        <v/>
      </c>
      <c r="I40" s="138" t="str">
        <f>IF(I$6="","",IF($B40="","",HLOOKUP(I$6,CPPE!$A$1:$CY$175,$A40,FALSE)))</f>
        <v/>
      </c>
      <c r="J40" s="138" t="str">
        <f>IF(J$6="","",IF($B40="","",HLOOKUP(J$6,CPPE!$A$1:$CY$175,$A40,FALSE)))</f>
        <v/>
      </c>
      <c r="K40" s="138" t="str">
        <f>IF(K$6="","",IF($B40="","",HLOOKUP(K$6,CPPE!$A$1:$CY$175,$A40,FALSE)))</f>
        <v/>
      </c>
      <c r="L40" s="138" t="str">
        <f>IF(L$6="","",IF($B40="","",HLOOKUP(L$6,CPPE!$A$1:$CY$175,$A40,FALSE)))</f>
        <v/>
      </c>
    </row>
    <row r="41" spans="1:12" x14ac:dyDescent="0.2">
      <c r="A41" s="143">
        <f>VLOOKUP(B41,'Select Practices'!$W$10:$X$197,2,FALSE)</f>
        <v>175</v>
      </c>
      <c r="C41" s="138" t="str">
        <f>IF(C$6="","",IF($B41="","",HLOOKUP(C$6,CPPE!$A$1:$CY$175,$A41,FALSE)))</f>
        <v/>
      </c>
      <c r="D41" s="138" t="str">
        <f>IF(D$6="","",IF($B41="","",HLOOKUP(D$6,CPPE!$A$1:$CY$175,$A41,FALSE)))</f>
        <v/>
      </c>
      <c r="E41" s="138" t="str">
        <f>IF(E$6="","",IF($B41="","",HLOOKUP(E$6,CPPE!$A$1:$CY$175,$A41,FALSE)))</f>
        <v/>
      </c>
      <c r="F41" s="138" t="str">
        <f>IF(F$6="","",IF($B41="","",HLOOKUP(F$6,CPPE!$A$1:$CY$175,$A41,FALSE)))</f>
        <v/>
      </c>
      <c r="G41" s="138" t="str">
        <f>IF(G$6="","",IF($B41="","",HLOOKUP(G$6,CPPE!$A$1:$CY$175,$A41,FALSE)))</f>
        <v/>
      </c>
      <c r="H41" s="138" t="str">
        <f>IF(H$6="","",IF($B41="","",HLOOKUP(H$6,CPPE!$A$1:$CY$175,$A41,FALSE)))</f>
        <v/>
      </c>
      <c r="I41" s="138" t="str">
        <f>IF(I$6="","",IF($B41="","",HLOOKUP(I$6,CPPE!$A$1:$CY$175,$A41,FALSE)))</f>
        <v/>
      </c>
      <c r="J41" s="138" t="str">
        <f>IF(J$6="","",IF($B41="","",HLOOKUP(J$6,CPPE!$A$1:$CY$175,$A41,FALSE)))</f>
        <v/>
      </c>
      <c r="K41" s="138" t="str">
        <f>IF(K$6="","",IF($B41="","",HLOOKUP(K$6,CPPE!$A$1:$CY$175,$A41,FALSE)))</f>
        <v/>
      </c>
      <c r="L41" s="138" t="str">
        <f>IF(L$6="","",IF($B41="","",HLOOKUP(L$6,CPPE!$A$1:$CY$175,$A41,FALSE)))</f>
        <v/>
      </c>
    </row>
    <row r="42" spans="1:12" x14ac:dyDescent="0.2">
      <c r="A42" s="143">
        <f>VLOOKUP(B42,'Select Practices'!$W$10:$X$197,2,FALSE)</f>
        <v>175</v>
      </c>
      <c r="C42" s="138" t="str">
        <f>IF(C$6="","",IF($B42="","",HLOOKUP(C$6,CPPE!$A$1:$CY$175,$A42,FALSE)))</f>
        <v/>
      </c>
      <c r="D42" s="138" t="str">
        <f>IF(D$6="","",IF($B42="","",HLOOKUP(D$6,CPPE!$A$1:$CY$175,$A42,FALSE)))</f>
        <v/>
      </c>
      <c r="E42" s="138" t="str">
        <f>IF(E$6="","",IF($B42="","",HLOOKUP(E$6,CPPE!$A$1:$CY$175,$A42,FALSE)))</f>
        <v/>
      </c>
      <c r="F42" s="138" t="str">
        <f>IF(F$6="","",IF($B42="","",HLOOKUP(F$6,CPPE!$A$1:$CY$175,$A42,FALSE)))</f>
        <v/>
      </c>
      <c r="G42" s="138" t="str">
        <f>IF(G$6="","",IF($B42="","",HLOOKUP(G$6,CPPE!$A$1:$CY$175,$A42,FALSE)))</f>
        <v/>
      </c>
      <c r="H42" s="138" t="str">
        <f>IF(H$6="","",IF($B42="","",HLOOKUP(H$6,CPPE!$A$1:$CY$175,$A42,FALSE)))</f>
        <v/>
      </c>
      <c r="I42" s="138" t="str">
        <f>IF(I$6="","",IF($B42="","",HLOOKUP(I$6,CPPE!$A$1:$CY$175,$A42,FALSE)))</f>
        <v/>
      </c>
      <c r="J42" s="138" t="str">
        <f>IF(J$6="","",IF($B42="","",HLOOKUP(J$6,CPPE!$A$1:$CY$175,$A42,FALSE)))</f>
        <v/>
      </c>
      <c r="K42" s="138" t="str">
        <f>IF(K$6="","",IF($B42="","",HLOOKUP(K$6,CPPE!$A$1:$CY$175,$A42,FALSE)))</f>
        <v/>
      </c>
      <c r="L42" s="138" t="str">
        <f>IF(L$6="","",IF($B42="","",HLOOKUP(L$6,CPPE!$A$1:$CY$175,$A42,FALSE)))</f>
        <v/>
      </c>
    </row>
    <row r="43" spans="1:12" x14ac:dyDescent="0.2">
      <c r="A43" s="143">
        <f>VLOOKUP(B43,'Select Practices'!$W$10:$X$197,2,FALSE)</f>
        <v>175</v>
      </c>
      <c r="C43" s="138" t="str">
        <f>IF(C$6="","",IF($B43="","",HLOOKUP(C$6,CPPE!$A$1:$CY$175,$A43,FALSE)))</f>
        <v/>
      </c>
      <c r="D43" s="138" t="str">
        <f>IF(D$6="","",IF($B43="","",HLOOKUP(D$6,CPPE!$A$1:$CY$175,$A43,FALSE)))</f>
        <v/>
      </c>
      <c r="E43" s="138" t="str">
        <f>IF(E$6="","",IF($B43="","",HLOOKUP(E$6,CPPE!$A$1:$CY$175,$A43,FALSE)))</f>
        <v/>
      </c>
      <c r="F43" s="138" t="str">
        <f>IF(F$6="","",IF($B43="","",HLOOKUP(F$6,CPPE!$A$1:$CY$175,$A43,FALSE)))</f>
        <v/>
      </c>
      <c r="G43" s="138" t="str">
        <f>IF(G$6="","",IF($B43="","",HLOOKUP(G$6,CPPE!$A$1:$CY$175,$A43,FALSE)))</f>
        <v/>
      </c>
      <c r="H43" s="138" t="str">
        <f>IF(H$6="","",IF($B43="","",HLOOKUP(H$6,CPPE!$A$1:$CY$175,$A43,FALSE)))</f>
        <v/>
      </c>
      <c r="I43" s="138" t="str">
        <f>IF(I$6="","",IF($B43="","",HLOOKUP(I$6,CPPE!$A$1:$CY$175,$A43,FALSE)))</f>
        <v/>
      </c>
      <c r="J43" s="138" t="str">
        <f>IF(J$6="","",IF($B43="","",HLOOKUP(J$6,CPPE!$A$1:$CY$175,$A43,FALSE)))</f>
        <v/>
      </c>
      <c r="K43" s="138" t="str">
        <f>IF(K$6="","",IF($B43="","",HLOOKUP(K$6,CPPE!$A$1:$CY$175,$A43,FALSE)))</f>
        <v/>
      </c>
      <c r="L43" s="138" t="str">
        <f>IF(L$6="","",IF($B43="","",HLOOKUP(L$6,CPPE!$A$1:$CY$175,$A43,FALSE)))</f>
        <v/>
      </c>
    </row>
    <row r="44" spans="1:12" x14ac:dyDescent="0.2">
      <c r="A44" s="143">
        <f>VLOOKUP(B44,'Select Practices'!$W$10:$X$197,2,FALSE)</f>
        <v>175</v>
      </c>
      <c r="C44" s="138" t="str">
        <f>IF(C$6="","",IF($B44="","",HLOOKUP(C$6,CPPE!$A$1:$CY$175,$A44,FALSE)))</f>
        <v/>
      </c>
      <c r="D44" s="138" t="str">
        <f>IF(D$6="","",IF($B44="","",HLOOKUP(D$6,CPPE!$A$1:$CY$175,$A44,FALSE)))</f>
        <v/>
      </c>
      <c r="E44" s="138" t="str">
        <f>IF(E$6="","",IF($B44="","",HLOOKUP(E$6,CPPE!$A$1:$CY$175,$A44,FALSE)))</f>
        <v/>
      </c>
      <c r="F44" s="138" t="str">
        <f>IF(F$6="","",IF($B44="","",HLOOKUP(F$6,CPPE!$A$1:$CY$175,$A44,FALSE)))</f>
        <v/>
      </c>
      <c r="G44" s="138" t="str">
        <f>IF(G$6="","",IF($B44="","",HLOOKUP(G$6,CPPE!$A$1:$CY$175,$A44,FALSE)))</f>
        <v/>
      </c>
      <c r="H44" s="138" t="str">
        <f>IF(H$6="","",IF($B44="","",HLOOKUP(H$6,CPPE!$A$1:$CY$175,$A44,FALSE)))</f>
        <v/>
      </c>
      <c r="I44" s="138" t="str">
        <f>IF(I$6="","",IF($B44="","",HLOOKUP(I$6,CPPE!$A$1:$CY$175,$A44,FALSE)))</f>
        <v/>
      </c>
      <c r="J44" s="138" t="str">
        <f>IF(J$6="","",IF($B44="","",HLOOKUP(J$6,CPPE!$A$1:$CY$175,$A44,FALSE)))</f>
        <v/>
      </c>
      <c r="K44" s="138" t="str">
        <f>IF(K$6="","",IF($B44="","",HLOOKUP(K$6,CPPE!$A$1:$CY$175,$A44,FALSE)))</f>
        <v/>
      </c>
      <c r="L44" s="138" t="str">
        <f>IF(L$6="","",IF($B44="","",HLOOKUP(L$6,CPPE!$A$1:$CY$175,$A44,FALSE)))</f>
        <v/>
      </c>
    </row>
    <row r="45" spans="1:12" x14ac:dyDescent="0.2">
      <c r="A45" s="143">
        <f>VLOOKUP(B45,'Select Practices'!$W$10:$X$197,2,FALSE)</f>
        <v>175</v>
      </c>
      <c r="C45" s="138" t="str">
        <f>IF(C$6="","",IF($B45="","",HLOOKUP(C$6,CPPE!$A$1:$CY$175,$A45,FALSE)))</f>
        <v/>
      </c>
      <c r="D45" s="138" t="str">
        <f>IF(D$6="","",IF($B45="","",HLOOKUP(D$6,CPPE!$A$1:$CY$175,$A45,FALSE)))</f>
        <v/>
      </c>
      <c r="E45" s="138" t="str">
        <f>IF(E$6="","",IF($B45="","",HLOOKUP(E$6,CPPE!$A$1:$CY$175,$A45,FALSE)))</f>
        <v/>
      </c>
      <c r="F45" s="138" t="str">
        <f>IF(F$6="","",IF($B45="","",HLOOKUP(F$6,CPPE!$A$1:$CY$175,$A45,FALSE)))</f>
        <v/>
      </c>
      <c r="G45" s="138" t="str">
        <f>IF(G$6="","",IF($B45="","",HLOOKUP(G$6,CPPE!$A$1:$CY$175,$A45,FALSE)))</f>
        <v/>
      </c>
      <c r="H45" s="138" t="str">
        <f>IF(H$6="","",IF($B45="","",HLOOKUP(H$6,CPPE!$A$1:$CY$175,$A45,FALSE)))</f>
        <v/>
      </c>
      <c r="I45" s="138" t="str">
        <f>IF(I$6="","",IF($B45="","",HLOOKUP(I$6,CPPE!$A$1:$CY$175,$A45,FALSE)))</f>
        <v/>
      </c>
      <c r="J45" s="138" t="str">
        <f>IF(J$6="","",IF($B45="","",HLOOKUP(J$6,CPPE!$A$1:$CY$175,$A45,FALSE)))</f>
        <v/>
      </c>
      <c r="K45" s="138" t="str">
        <f>IF(K$6="","",IF($B45="","",HLOOKUP(K$6,CPPE!$A$1:$CY$175,$A45,FALSE)))</f>
        <v/>
      </c>
      <c r="L45" s="138" t="str">
        <f>IF(L$6="","",IF($B45="","",HLOOKUP(L$6,CPPE!$A$1:$CY$175,$A45,FALSE)))</f>
        <v/>
      </c>
    </row>
    <row r="46" spans="1:12" x14ac:dyDescent="0.2">
      <c r="A46" s="143">
        <f>VLOOKUP(B46,'Select Practices'!$W$10:$X$197,2,FALSE)</f>
        <v>175</v>
      </c>
      <c r="C46" s="138" t="str">
        <f>IF(C$6="","",IF($B46="","",HLOOKUP(C$6,CPPE!$A$1:$CY$175,$A46,FALSE)))</f>
        <v/>
      </c>
      <c r="D46" s="138" t="str">
        <f>IF(D$6="","",IF($B46="","",HLOOKUP(D$6,CPPE!$A$1:$CY$175,$A46,FALSE)))</f>
        <v/>
      </c>
      <c r="E46" s="138" t="str">
        <f>IF(E$6="","",IF($B46="","",HLOOKUP(E$6,CPPE!$A$1:$CY$175,$A46,FALSE)))</f>
        <v/>
      </c>
      <c r="F46" s="138" t="str">
        <f>IF(F$6="","",IF($B46="","",HLOOKUP(F$6,CPPE!$A$1:$CY$175,$A46,FALSE)))</f>
        <v/>
      </c>
      <c r="G46" s="138" t="str">
        <f>IF(G$6="","",IF($B46="","",HLOOKUP(G$6,CPPE!$A$1:$CY$175,$A46,FALSE)))</f>
        <v/>
      </c>
      <c r="H46" s="138" t="str">
        <f>IF(H$6="","",IF($B46="","",HLOOKUP(H$6,CPPE!$A$1:$CY$175,$A46,FALSE)))</f>
        <v/>
      </c>
      <c r="I46" s="138" t="str">
        <f>IF(I$6="","",IF($B46="","",HLOOKUP(I$6,CPPE!$A$1:$CY$175,$A46,FALSE)))</f>
        <v/>
      </c>
      <c r="J46" s="138" t="str">
        <f>IF(J$6="","",IF($B46="","",HLOOKUP(J$6,CPPE!$A$1:$CY$175,$A46,FALSE)))</f>
        <v/>
      </c>
      <c r="K46" s="138" t="str">
        <f>IF(K$6="","",IF($B46="","",HLOOKUP(K$6,CPPE!$A$1:$CY$175,$A46,FALSE)))</f>
        <v/>
      </c>
      <c r="L46" s="138" t="str">
        <f>IF(L$6="","",IF($B46="","",HLOOKUP(L$6,CPPE!$A$1:$CY$175,$A46,FALSE)))</f>
        <v/>
      </c>
    </row>
    <row r="47" spans="1:12" x14ac:dyDescent="0.2">
      <c r="A47" s="143">
        <f>VLOOKUP(B47,'Select Practices'!$W$10:$X$197,2,FALSE)</f>
        <v>175</v>
      </c>
      <c r="C47" s="138" t="str">
        <f>IF(C$6="","",IF($B47="","",HLOOKUP(C$6,CPPE!$A$1:$CY$175,$A47,FALSE)))</f>
        <v/>
      </c>
      <c r="D47" s="138" t="str">
        <f>IF(D$6="","",IF($B47="","",HLOOKUP(D$6,CPPE!$A$1:$CY$175,$A47,FALSE)))</f>
        <v/>
      </c>
      <c r="E47" s="138" t="str">
        <f>IF(E$6="","",IF($B47="","",HLOOKUP(E$6,CPPE!$A$1:$CY$175,$A47,FALSE)))</f>
        <v/>
      </c>
      <c r="F47" s="138" t="str">
        <f>IF(F$6="","",IF($B47="","",HLOOKUP(F$6,CPPE!$A$1:$CY$175,$A47,FALSE)))</f>
        <v/>
      </c>
      <c r="G47" s="138" t="str">
        <f>IF(G$6="","",IF($B47="","",HLOOKUP(G$6,CPPE!$A$1:$CY$175,$A47,FALSE)))</f>
        <v/>
      </c>
      <c r="H47" s="138" t="str">
        <f>IF(H$6="","",IF($B47="","",HLOOKUP(H$6,CPPE!$A$1:$CY$175,$A47,FALSE)))</f>
        <v/>
      </c>
      <c r="I47" s="138" t="str">
        <f>IF(I$6="","",IF($B47="","",HLOOKUP(I$6,CPPE!$A$1:$CY$175,$A47,FALSE)))</f>
        <v/>
      </c>
      <c r="J47" s="138" t="str">
        <f>IF(J$6="","",IF($B47="","",HLOOKUP(J$6,CPPE!$A$1:$CY$175,$A47,FALSE)))</f>
        <v/>
      </c>
      <c r="K47" s="138" t="str">
        <f>IF(K$6="","",IF($B47="","",HLOOKUP(K$6,CPPE!$A$1:$CY$175,$A47,FALSE)))</f>
        <v/>
      </c>
      <c r="L47" s="138" t="str">
        <f>IF(L$6="","",IF($B47="","",HLOOKUP(L$6,CPPE!$A$1:$CY$175,$A47,FALSE)))</f>
        <v/>
      </c>
    </row>
    <row r="48" spans="1:12" x14ac:dyDescent="0.2">
      <c r="A48" s="143">
        <f>VLOOKUP(B48,'Select Practices'!$W$10:$X$197,2,FALSE)</f>
        <v>175</v>
      </c>
      <c r="C48" s="138" t="str">
        <f>IF(C$6="","",IF($B48="","",HLOOKUP(C$6,CPPE!$A$1:$CY$175,$A48,FALSE)))</f>
        <v/>
      </c>
      <c r="D48" s="138" t="str">
        <f>IF(D$6="","",IF($B48="","",HLOOKUP(D$6,CPPE!$A$1:$CY$175,$A48,FALSE)))</f>
        <v/>
      </c>
      <c r="E48" s="138" t="str">
        <f>IF(E$6="","",IF($B48="","",HLOOKUP(E$6,CPPE!$A$1:$CY$175,$A48,FALSE)))</f>
        <v/>
      </c>
      <c r="F48" s="138" t="str">
        <f>IF(F$6="","",IF($B48="","",HLOOKUP(F$6,CPPE!$A$1:$CY$175,$A48,FALSE)))</f>
        <v/>
      </c>
      <c r="G48" s="138" t="str">
        <f>IF(G$6="","",IF($B48="","",HLOOKUP(G$6,CPPE!$A$1:$CY$175,$A48,FALSE)))</f>
        <v/>
      </c>
      <c r="H48" s="138" t="str">
        <f>IF(H$6="","",IF($B48="","",HLOOKUP(H$6,CPPE!$A$1:$CY$175,$A48,FALSE)))</f>
        <v/>
      </c>
      <c r="I48" s="138" t="str">
        <f>IF(I$6="","",IF($B48="","",HLOOKUP(I$6,CPPE!$A$1:$CY$175,$A48,FALSE)))</f>
        <v/>
      </c>
      <c r="J48" s="138" t="str">
        <f>IF(J$6="","",IF($B48="","",HLOOKUP(J$6,CPPE!$A$1:$CY$175,$A48,FALSE)))</f>
        <v/>
      </c>
      <c r="K48" s="138" t="str">
        <f>IF(K$6="","",IF($B48="","",HLOOKUP(K$6,CPPE!$A$1:$CY$175,$A48,FALSE)))</f>
        <v/>
      </c>
      <c r="L48" s="138" t="str">
        <f>IF(L$6="","",IF($B48="","",HLOOKUP(L$6,CPPE!$A$1:$CY$175,$A48,FALSE)))</f>
        <v/>
      </c>
    </row>
    <row r="49" spans="1:12" x14ac:dyDescent="0.2">
      <c r="A49" s="143">
        <f>VLOOKUP(B49,'Select Practices'!$W$10:$X$197,2,FALSE)</f>
        <v>175</v>
      </c>
      <c r="C49" s="138" t="str">
        <f>IF(C$6="","",IF($B49="","",HLOOKUP(C$6,CPPE!$A$1:$CY$175,$A49,FALSE)))</f>
        <v/>
      </c>
      <c r="D49" s="138" t="str">
        <f>IF(D$6="","",IF($B49="","",HLOOKUP(D$6,CPPE!$A$1:$CY$175,$A49,FALSE)))</f>
        <v/>
      </c>
      <c r="E49" s="138" t="str">
        <f>IF(E$6="","",IF($B49="","",HLOOKUP(E$6,CPPE!$A$1:$CY$175,$A49,FALSE)))</f>
        <v/>
      </c>
      <c r="F49" s="138" t="str">
        <f>IF(F$6="","",IF($B49="","",HLOOKUP(F$6,CPPE!$A$1:$CY$175,$A49,FALSE)))</f>
        <v/>
      </c>
      <c r="G49" s="138" t="str">
        <f>IF(G$6="","",IF($B49="","",HLOOKUP(G$6,CPPE!$A$1:$CY$175,$A49,FALSE)))</f>
        <v/>
      </c>
      <c r="H49" s="138" t="str">
        <f>IF(H$6="","",IF($B49="","",HLOOKUP(H$6,CPPE!$A$1:$CY$175,$A49,FALSE)))</f>
        <v/>
      </c>
      <c r="I49" s="138" t="str">
        <f>IF(I$6="","",IF($B49="","",HLOOKUP(I$6,CPPE!$A$1:$CY$175,$A49,FALSE)))</f>
        <v/>
      </c>
      <c r="J49" s="138" t="str">
        <f>IF(J$6="","",IF($B49="","",HLOOKUP(J$6,CPPE!$A$1:$CY$175,$A49,FALSE)))</f>
        <v/>
      </c>
      <c r="K49" s="138" t="str">
        <f>IF(K$6="","",IF($B49="","",HLOOKUP(K$6,CPPE!$A$1:$CY$175,$A49,FALSE)))</f>
        <v/>
      </c>
      <c r="L49" s="138" t="str">
        <f>IF(L$6="","",IF($B49="","",HLOOKUP(L$6,CPPE!$A$1:$CY$175,$A49,FALSE)))</f>
        <v/>
      </c>
    </row>
    <row r="50" spans="1:12" x14ac:dyDescent="0.2">
      <c r="A50" s="143">
        <f>VLOOKUP(B50,'Select Practices'!$W$10:$X$197,2,FALSE)</f>
        <v>175</v>
      </c>
      <c r="C50" s="138" t="str">
        <f>IF(C$6="","",IF($B50="","",HLOOKUP(C$6,CPPE!$A$1:$CY$175,$A50,FALSE)))</f>
        <v/>
      </c>
      <c r="D50" s="138" t="str">
        <f>IF(D$6="","",IF($B50="","",HLOOKUP(D$6,CPPE!$A$1:$CY$175,$A50,FALSE)))</f>
        <v/>
      </c>
      <c r="E50" s="138" t="str">
        <f>IF(E$6="","",IF($B50="","",HLOOKUP(E$6,CPPE!$A$1:$CY$175,$A50,FALSE)))</f>
        <v/>
      </c>
      <c r="F50" s="138" t="str">
        <f>IF(F$6="","",IF($B50="","",HLOOKUP(F$6,CPPE!$A$1:$CY$175,$A50,FALSE)))</f>
        <v/>
      </c>
      <c r="G50" s="138" t="str">
        <f>IF(G$6="","",IF($B50="","",HLOOKUP(G$6,CPPE!$A$1:$CY$175,$A50,FALSE)))</f>
        <v/>
      </c>
      <c r="H50" s="138" t="str">
        <f>IF(H$6="","",IF($B50="","",HLOOKUP(H$6,CPPE!$A$1:$CY$175,$A50,FALSE)))</f>
        <v/>
      </c>
      <c r="I50" s="138" t="str">
        <f>IF(I$6="","",IF($B50="","",HLOOKUP(I$6,CPPE!$A$1:$CY$175,$A50,FALSE)))</f>
        <v/>
      </c>
      <c r="J50" s="138" t="str">
        <f>IF(J$6="","",IF($B50="","",HLOOKUP(J$6,CPPE!$A$1:$CY$175,$A50,FALSE)))</f>
        <v/>
      </c>
      <c r="K50" s="138" t="str">
        <f>IF(K$6="","",IF($B50="","",HLOOKUP(K$6,CPPE!$A$1:$CY$175,$A50,FALSE)))</f>
        <v/>
      </c>
      <c r="L50" s="138" t="str">
        <f>IF(L$6="","",IF($B50="","",HLOOKUP(L$6,CPPE!$A$1:$CY$175,$A50,FALSE)))</f>
        <v/>
      </c>
    </row>
    <row r="51" spans="1:12" x14ac:dyDescent="0.2">
      <c r="A51" s="143">
        <f>VLOOKUP(B51,'Select Practices'!$W$10:$X$197,2,FALSE)</f>
        <v>175</v>
      </c>
      <c r="C51" s="138" t="str">
        <f>IF(C$6="","",IF($B51="","",HLOOKUP(C$6,CPPE!$A$1:$CY$175,$A51,FALSE)))</f>
        <v/>
      </c>
      <c r="D51" s="138" t="str">
        <f>IF(D$6="","",IF($B51="","",HLOOKUP(D$6,CPPE!$A$1:$CY$175,$A51,FALSE)))</f>
        <v/>
      </c>
      <c r="E51" s="138" t="str">
        <f>IF(E$6="","",IF($B51="","",HLOOKUP(E$6,CPPE!$A$1:$CY$175,$A51,FALSE)))</f>
        <v/>
      </c>
      <c r="F51" s="138" t="str">
        <f>IF(F$6="","",IF($B51="","",HLOOKUP(F$6,CPPE!$A$1:$CY$175,$A51,FALSE)))</f>
        <v/>
      </c>
      <c r="G51" s="138" t="str">
        <f>IF(G$6="","",IF($B51="","",HLOOKUP(G$6,CPPE!$A$1:$CY$175,$A51,FALSE)))</f>
        <v/>
      </c>
      <c r="H51" s="138" t="str">
        <f>IF(H$6="","",IF($B51="","",HLOOKUP(H$6,CPPE!$A$1:$CY$175,$A51,FALSE)))</f>
        <v/>
      </c>
      <c r="I51" s="138" t="str">
        <f>IF(I$6="","",IF($B51="","",HLOOKUP(I$6,CPPE!$A$1:$CY$175,$A51,FALSE)))</f>
        <v/>
      </c>
      <c r="J51" s="138" t="str">
        <f>IF(J$6="","",IF($B51="","",HLOOKUP(J$6,CPPE!$A$1:$CY$175,$A51,FALSE)))</f>
        <v/>
      </c>
      <c r="K51" s="138" t="str">
        <f>IF(K$6="","",IF($B51="","",HLOOKUP(K$6,CPPE!$A$1:$CY$175,$A51,FALSE)))</f>
        <v/>
      </c>
      <c r="L51" s="138" t="str">
        <f>IF(L$6="","",IF($B51="","",HLOOKUP(L$6,CPPE!$A$1:$CY$175,$A51,FALSE)))</f>
        <v/>
      </c>
    </row>
    <row r="52" spans="1:12" x14ac:dyDescent="0.2">
      <c r="A52" s="143">
        <f>VLOOKUP(B52,'Select Practices'!$W$10:$X$197,2,FALSE)</f>
        <v>175</v>
      </c>
      <c r="C52" s="138" t="str">
        <f>IF(C$6="","",IF($B52="","",HLOOKUP(C$6,CPPE!$A$1:$CY$175,$A52,FALSE)))</f>
        <v/>
      </c>
      <c r="D52" s="138" t="str">
        <f>IF(D$6="","",IF($B52="","",HLOOKUP(D$6,CPPE!$A$1:$CY$175,$A52,FALSE)))</f>
        <v/>
      </c>
      <c r="E52" s="138" t="str">
        <f>IF(E$6="","",IF($B52="","",HLOOKUP(E$6,CPPE!$A$1:$CY$175,$A52,FALSE)))</f>
        <v/>
      </c>
      <c r="F52" s="138" t="str">
        <f>IF(F$6="","",IF($B52="","",HLOOKUP(F$6,CPPE!$A$1:$CY$175,$A52,FALSE)))</f>
        <v/>
      </c>
      <c r="G52" s="138" t="str">
        <f>IF(G$6="","",IF($B52="","",HLOOKUP(G$6,CPPE!$A$1:$CY$175,$A52,FALSE)))</f>
        <v/>
      </c>
      <c r="H52" s="138" t="str">
        <f>IF(H$6="","",IF($B52="","",HLOOKUP(H$6,CPPE!$A$1:$CY$175,$A52,FALSE)))</f>
        <v/>
      </c>
      <c r="I52" s="138" t="str">
        <f>IF(I$6="","",IF($B52="","",HLOOKUP(I$6,CPPE!$A$1:$CY$175,$A52,FALSE)))</f>
        <v/>
      </c>
      <c r="J52" s="138" t="str">
        <f>IF(J$6="","",IF($B52="","",HLOOKUP(J$6,CPPE!$A$1:$CY$175,$A52,FALSE)))</f>
        <v/>
      </c>
      <c r="K52" s="138" t="str">
        <f>IF(K$6="","",IF($B52="","",HLOOKUP(K$6,CPPE!$A$1:$CY$175,$A52,FALSE)))</f>
        <v/>
      </c>
      <c r="L52" s="138" t="str">
        <f>IF(L$6="","",IF($B52="","",HLOOKUP(L$6,CPPE!$A$1:$CY$175,$A52,FALSE)))</f>
        <v/>
      </c>
    </row>
    <row r="53" spans="1:12" x14ac:dyDescent="0.2">
      <c r="A53" s="143">
        <f>VLOOKUP(B53,'Select Practices'!$W$10:$X$197,2,FALSE)</f>
        <v>175</v>
      </c>
      <c r="C53" s="138" t="str">
        <f>IF(C$6="","",IF($B53="","",HLOOKUP(C$6,CPPE!$A$1:$CY$175,$A53,FALSE)))</f>
        <v/>
      </c>
      <c r="D53" s="138" t="str">
        <f>IF(D$6="","",IF($B53="","",HLOOKUP(D$6,CPPE!$A$1:$CY$175,$A53,FALSE)))</f>
        <v/>
      </c>
      <c r="E53" s="138" t="str">
        <f>IF(E$6="","",IF($B53="","",HLOOKUP(E$6,CPPE!$A$1:$CY$175,$A53,FALSE)))</f>
        <v/>
      </c>
      <c r="F53" s="138" t="str">
        <f>IF(F$6="","",IF($B53="","",HLOOKUP(F$6,CPPE!$A$1:$CY$175,$A53,FALSE)))</f>
        <v/>
      </c>
      <c r="G53" s="138" t="str">
        <f>IF(G$6="","",IF($B53="","",HLOOKUP(G$6,CPPE!$A$1:$CY$175,$A53,FALSE)))</f>
        <v/>
      </c>
      <c r="H53" s="138" t="str">
        <f>IF(H$6="","",IF($B53="","",HLOOKUP(H$6,CPPE!$A$1:$CY$175,$A53,FALSE)))</f>
        <v/>
      </c>
      <c r="I53" s="138" t="str">
        <f>IF(I$6="","",IF($B53="","",HLOOKUP(I$6,CPPE!$A$1:$CY$175,$A53,FALSE)))</f>
        <v/>
      </c>
      <c r="J53" s="138" t="str">
        <f>IF(J$6="","",IF($B53="","",HLOOKUP(J$6,CPPE!$A$1:$CY$175,$A53,FALSE)))</f>
        <v/>
      </c>
      <c r="K53" s="138" t="str">
        <f>IF(K$6="","",IF($B53="","",HLOOKUP(K$6,CPPE!$A$1:$CY$175,$A53,FALSE)))</f>
        <v/>
      </c>
      <c r="L53" s="138" t="str">
        <f>IF(L$6="","",IF($B53="","",HLOOKUP(L$6,CPPE!$A$1:$CY$175,$A53,FALSE)))</f>
        <v/>
      </c>
    </row>
    <row r="54" spans="1:12" x14ac:dyDescent="0.2">
      <c r="A54" s="143">
        <f>VLOOKUP(B54,'Select Practices'!$W$10:$X$197,2,FALSE)</f>
        <v>175</v>
      </c>
      <c r="C54" s="138" t="str">
        <f>IF(C$6="","",IF($B54="","",HLOOKUP(C$6,CPPE!$A$1:$CY$175,$A54,FALSE)))</f>
        <v/>
      </c>
      <c r="D54" s="138" t="str">
        <f>IF(D$6="","",IF($B54="","",HLOOKUP(D$6,CPPE!$A$1:$CY$175,$A54,FALSE)))</f>
        <v/>
      </c>
      <c r="E54" s="138" t="str">
        <f>IF(E$6="","",IF($B54="","",HLOOKUP(E$6,CPPE!$A$1:$CY$175,$A54,FALSE)))</f>
        <v/>
      </c>
      <c r="F54" s="138" t="str">
        <f>IF(F$6="","",IF($B54="","",HLOOKUP(F$6,CPPE!$A$1:$CY$175,$A54,FALSE)))</f>
        <v/>
      </c>
      <c r="G54" s="138" t="str">
        <f>IF(G$6="","",IF($B54="","",HLOOKUP(G$6,CPPE!$A$1:$CY$175,$A54,FALSE)))</f>
        <v/>
      </c>
      <c r="H54" s="138" t="str">
        <f>IF(H$6="","",IF($B54="","",HLOOKUP(H$6,CPPE!$A$1:$CY$175,$A54,FALSE)))</f>
        <v/>
      </c>
      <c r="I54" s="138" t="str">
        <f>IF(I$6="","",IF($B54="","",HLOOKUP(I$6,CPPE!$A$1:$CY$175,$A54,FALSE)))</f>
        <v/>
      </c>
      <c r="J54" s="138" t="str">
        <f>IF(J$6="","",IF($B54="","",HLOOKUP(J$6,CPPE!$A$1:$CY$175,$A54,FALSE)))</f>
        <v/>
      </c>
      <c r="K54" s="138" t="str">
        <f>IF(K$6="","",IF($B54="","",HLOOKUP(K$6,CPPE!$A$1:$CY$175,$A54,FALSE)))</f>
        <v/>
      </c>
      <c r="L54" s="138" t="str">
        <f>IF(L$6="","",IF($B54="","",HLOOKUP(L$6,CPPE!$A$1:$CY$175,$A54,FALSE)))</f>
        <v/>
      </c>
    </row>
    <row r="55" spans="1:12" x14ac:dyDescent="0.2">
      <c r="A55" s="143">
        <f>VLOOKUP(B55,'Select Practices'!$W$10:$X$197,2,FALSE)</f>
        <v>175</v>
      </c>
      <c r="C55" s="138" t="str">
        <f>IF(C$6="","",IF($B55="","",HLOOKUP(C$6,CPPE!$A$1:$CY$175,$A55,FALSE)))</f>
        <v/>
      </c>
      <c r="D55" s="138" t="str">
        <f>IF(D$6="","",IF($B55="","",HLOOKUP(D$6,CPPE!$A$1:$CY$175,$A55,FALSE)))</f>
        <v/>
      </c>
      <c r="E55" s="138" t="str">
        <f>IF(E$6="","",IF($B55="","",HLOOKUP(E$6,CPPE!$A$1:$CY$175,$A55,FALSE)))</f>
        <v/>
      </c>
      <c r="F55" s="138" t="str">
        <f>IF(F$6="","",IF($B55="","",HLOOKUP(F$6,CPPE!$A$1:$CY$175,$A55,FALSE)))</f>
        <v/>
      </c>
      <c r="G55" s="138" t="str">
        <f>IF(G$6="","",IF($B55="","",HLOOKUP(G$6,CPPE!$A$1:$CY$175,$A55,FALSE)))</f>
        <v/>
      </c>
      <c r="H55" s="138" t="str">
        <f>IF(H$6="","",IF($B55="","",HLOOKUP(H$6,CPPE!$A$1:$CY$175,$A55,FALSE)))</f>
        <v/>
      </c>
      <c r="I55" s="138" t="str">
        <f>IF(I$6="","",IF($B55="","",HLOOKUP(I$6,CPPE!$A$1:$CY$175,$A55,FALSE)))</f>
        <v/>
      </c>
      <c r="J55" s="138" t="str">
        <f>IF(J$6="","",IF($B55="","",HLOOKUP(J$6,CPPE!$A$1:$CY$175,$A55,FALSE)))</f>
        <v/>
      </c>
      <c r="K55" s="138" t="str">
        <f>IF(K$6="","",IF($B55="","",HLOOKUP(K$6,CPPE!$A$1:$CY$175,$A55,FALSE)))</f>
        <v/>
      </c>
      <c r="L55" s="138" t="str">
        <f>IF(L$6="","",IF($B55="","",HLOOKUP(L$6,CPPE!$A$1:$CY$175,$A55,FALSE)))</f>
        <v/>
      </c>
    </row>
    <row r="56" spans="1:12" x14ac:dyDescent="0.2">
      <c r="A56" s="143">
        <f>VLOOKUP(B56,'Select Practices'!$W$10:$X$197,2,FALSE)</f>
        <v>175</v>
      </c>
      <c r="C56" s="138" t="str">
        <f>IF(C$6="","",IF($B56="","",HLOOKUP(C$6,CPPE!$A$1:$CY$175,$A56,FALSE)))</f>
        <v/>
      </c>
      <c r="D56" s="138" t="str">
        <f>IF(D$6="","",IF($B56="","",HLOOKUP(D$6,CPPE!$A$1:$CY$175,$A56,FALSE)))</f>
        <v/>
      </c>
      <c r="E56" s="138" t="str">
        <f>IF(E$6="","",IF($B56="","",HLOOKUP(E$6,CPPE!$A$1:$CY$175,$A56,FALSE)))</f>
        <v/>
      </c>
      <c r="F56" s="138" t="str">
        <f>IF(F$6="","",IF($B56="","",HLOOKUP(F$6,CPPE!$A$1:$CY$175,$A56,FALSE)))</f>
        <v/>
      </c>
      <c r="G56" s="138" t="str">
        <f>IF(G$6="","",IF($B56="","",HLOOKUP(G$6,CPPE!$A$1:$CY$175,$A56,FALSE)))</f>
        <v/>
      </c>
      <c r="H56" s="138" t="str">
        <f>IF(H$6="","",IF($B56="","",HLOOKUP(H$6,CPPE!$A$1:$CY$175,$A56,FALSE)))</f>
        <v/>
      </c>
      <c r="I56" s="138" t="str">
        <f>IF(I$6="","",IF($B56="","",HLOOKUP(I$6,CPPE!$A$1:$CY$175,$A56,FALSE)))</f>
        <v/>
      </c>
      <c r="J56" s="138" t="str">
        <f>IF(J$6="","",IF($B56="","",HLOOKUP(J$6,CPPE!$A$1:$CY$175,$A56,FALSE)))</f>
        <v/>
      </c>
      <c r="K56" s="138" t="str">
        <f>IF(K$6="","",IF($B56="","",HLOOKUP(K$6,CPPE!$A$1:$CY$175,$A56,FALSE)))</f>
        <v/>
      </c>
      <c r="L56" s="138" t="str">
        <f>IF(L$6="","",IF($B56="","",HLOOKUP(L$6,CPPE!$A$1:$CY$175,$A56,FALSE)))</f>
        <v/>
      </c>
    </row>
    <row r="57" spans="1:12" x14ac:dyDescent="0.2">
      <c r="A57" s="143">
        <f>VLOOKUP(B57,'Select Practices'!$W$10:$X$197,2,FALSE)</f>
        <v>175</v>
      </c>
      <c r="C57" s="138" t="str">
        <f>IF(C$6="","",IF($B57="","",HLOOKUP(C$6,CPPE!$A$1:$CY$175,$A57,FALSE)))</f>
        <v/>
      </c>
      <c r="D57" s="138" t="str">
        <f>IF(D$6="","",IF($B57="","",HLOOKUP(D$6,CPPE!$A$1:$CY$175,$A57,FALSE)))</f>
        <v/>
      </c>
      <c r="E57" s="138" t="str">
        <f>IF(E$6="","",IF($B57="","",HLOOKUP(E$6,CPPE!$A$1:$CY$175,$A57,FALSE)))</f>
        <v/>
      </c>
      <c r="F57" s="138" t="str">
        <f>IF(F$6="","",IF($B57="","",HLOOKUP(F$6,CPPE!$A$1:$CY$175,$A57,FALSE)))</f>
        <v/>
      </c>
      <c r="G57" s="138" t="str">
        <f>IF(G$6="","",IF($B57="","",HLOOKUP(G$6,CPPE!$A$1:$CY$175,$A57,FALSE)))</f>
        <v/>
      </c>
      <c r="H57" s="138" t="str">
        <f>IF(H$6="","",IF($B57="","",HLOOKUP(H$6,CPPE!$A$1:$CY$175,$A57,FALSE)))</f>
        <v/>
      </c>
      <c r="I57" s="138" t="str">
        <f>IF(I$6="","",IF($B57="","",HLOOKUP(I$6,CPPE!$A$1:$CY$175,$A57,FALSE)))</f>
        <v/>
      </c>
      <c r="J57" s="138" t="str">
        <f>IF(J$6="","",IF($B57="","",HLOOKUP(J$6,CPPE!$A$1:$CY$175,$A57,FALSE)))</f>
        <v/>
      </c>
      <c r="K57" s="138" t="str">
        <f>IF(K$6="","",IF($B57="","",HLOOKUP(K$6,CPPE!$A$1:$CY$175,$A57,FALSE)))</f>
        <v/>
      </c>
      <c r="L57" s="138" t="str">
        <f>IF(L$6="","",IF($B57="","",HLOOKUP(L$6,CPPE!$A$1:$CY$175,$A57,FALSE)))</f>
        <v/>
      </c>
    </row>
    <row r="58" spans="1:12" x14ac:dyDescent="0.2">
      <c r="A58" s="143">
        <f>VLOOKUP(B58,'Select Practices'!$W$10:$X$197,2,FALSE)</f>
        <v>175</v>
      </c>
      <c r="C58" s="138" t="str">
        <f>IF(C$6="","",IF($B58="","",HLOOKUP(C$6,CPPE!$A$1:$CY$175,$A58,FALSE)))</f>
        <v/>
      </c>
      <c r="D58" s="138" t="str">
        <f>IF(D$6="","",IF($B58="","",HLOOKUP(D$6,CPPE!$A$1:$CY$175,$A58,FALSE)))</f>
        <v/>
      </c>
      <c r="E58" s="138" t="str">
        <f>IF(E$6="","",IF($B58="","",HLOOKUP(E$6,CPPE!$A$1:$CY$175,$A58,FALSE)))</f>
        <v/>
      </c>
      <c r="F58" s="138" t="str">
        <f>IF(F$6="","",IF($B58="","",HLOOKUP(F$6,CPPE!$A$1:$CY$175,$A58,FALSE)))</f>
        <v/>
      </c>
      <c r="G58" s="138" t="str">
        <f>IF(G$6="","",IF($B58="","",HLOOKUP(G$6,CPPE!$A$1:$CY$175,$A58,FALSE)))</f>
        <v/>
      </c>
      <c r="H58" s="138" t="str">
        <f>IF(H$6="","",IF($B58="","",HLOOKUP(H$6,CPPE!$A$1:$CY$175,$A58,FALSE)))</f>
        <v/>
      </c>
      <c r="I58" s="138" t="str">
        <f>IF(I$6="","",IF($B58="","",HLOOKUP(I$6,CPPE!$A$1:$CY$175,$A58,FALSE)))</f>
        <v/>
      </c>
      <c r="J58" s="138" t="str">
        <f>IF(J$6="","",IF($B58="","",HLOOKUP(J$6,CPPE!$A$1:$CY$175,$A58,FALSE)))</f>
        <v/>
      </c>
      <c r="K58" s="138" t="str">
        <f>IF(K$6="","",IF($B58="","",HLOOKUP(K$6,CPPE!$A$1:$CY$175,$A58,FALSE)))</f>
        <v/>
      </c>
      <c r="L58" s="138" t="str">
        <f>IF(L$6="","",IF($B58="","",HLOOKUP(L$6,CPPE!$A$1:$CY$175,$A58,FALSE)))</f>
        <v/>
      </c>
    </row>
    <row r="59" spans="1:12" x14ac:dyDescent="0.2">
      <c r="A59" s="143">
        <f>VLOOKUP(B59,'Select Practices'!$W$10:$X$197,2,FALSE)</f>
        <v>175</v>
      </c>
      <c r="C59" s="138" t="str">
        <f>IF(C$6="","",IF($B59="","",HLOOKUP(C$6,CPPE!$A$1:$CY$175,$A59,FALSE)))</f>
        <v/>
      </c>
      <c r="D59" s="138" t="str">
        <f>IF(D$6="","",IF($B59="","",HLOOKUP(D$6,CPPE!$A$1:$CY$175,$A59,FALSE)))</f>
        <v/>
      </c>
      <c r="E59" s="138" t="str">
        <f>IF(E$6="","",IF($B59="","",HLOOKUP(E$6,CPPE!$A$1:$CY$175,$A59,FALSE)))</f>
        <v/>
      </c>
      <c r="F59" s="138" t="str">
        <f>IF(F$6="","",IF($B59="","",HLOOKUP(F$6,CPPE!$A$1:$CY$175,$A59,FALSE)))</f>
        <v/>
      </c>
      <c r="G59" s="138" t="str">
        <f>IF(G$6="","",IF($B59="","",HLOOKUP(G$6,CPPE!$A$1:$CY$175,$A59,FALSE)))</f>
        <v/>
      </c>
      <c r="H59" s="138" t="str">
        <f>IF(H$6="","",IF($B59="","",HLOOKUP(H$6,CPPE!$A$1:$CY$175,$A59,FALSE)))</f>
        <v/>
      </c>
      <c r="I59" s="138" t="str">
        <f>IF(I$6="","",IF($B59="","",HLOOKUP(I$6,CPPE!$A$1:$CY$175,$A59,FALSE)))</f>
        <v/>
      </c>
      <c r="J59" s="138" t="str">
        <f>IF(J$6="","",IF($B59="","",HLOOKUP(J$6,CPPE!$A$1:$CY$175,$A59,FALSE)))</f>
        <v/>
      </c>
      <c r="K59" s="138" t="str">
        <f>IF(K$6="","",IF($B59="","",HLOOKUP(K$6,CPPE!$A$1:$CY$175,$A59,FALSE)))</f>
        <v/>
      </c>
      <c r="L59" s="138" t="str">
        <f>IF(L$6="","",IF($B59="","",HLOOKUP(L$6,CPPE!$A$1:$CY$175,$A59,FALSE)))</f>
        <v/>
      </c>
    </row>
    <row r="60" spans="1:12" x14ac:dyDescent="0.2">
      <c r="A60" s="143">
        <f>VLOOKUP(B60,'Select Practices'!$W$10:$X$197,2,FALSE)</f>
        <v>175</v>
      </c>
      <c r="C60" s="138" t="str">
        <f>IF(C$6="","",IF($B60="","",HLOOKUP(C$6,CPPE!$A$1:$CY$175,$A60,FALSE)))</f>
        <v/>
      </c>
      <c r="D60" s="138" t="str">
        <f>IF(D$6="","",IF($B60="","",HLOOKUP(D$6,CPPE!$A$1:$CY$175,$A60,FALSE)))</f>
        <v/>
      </c>
      <c r="E60" s="138" t="str">
        <f>IF(E$6="","",IF($B60="","",HLOOKUP(E$6,CPPE!$A$1:$CY$175,$A60,FALSE)))</f>
        <v/>
      </c>
      <c r="F60" s="138" t="str">
        <f>IF(F$6="","",IF($B60="","",HLOOKUP(F$6,CPPE!$A$1:$CY$175,$A60,FALSE)))</f>
        <v/>
      </c>
      <c r="G60" s="138" t="str">
        <f>IF(G$6="","",IF($B60="","",HLOOKUP(G$6,CPPE!$A$1:$CY$175,$A60,FALSE)))</f>
        <v/>
      </c>
      <c r="H60" s="138" t="str">
        <f>IF(H$6="","",IF($B60="","",HLOOKUP(H$6,CPPE!$A$1:$CY$175,$A60,FALSE)))</f>
        <v/>
      </c>
      <c r="I60" s="138" t="str">
        <f>IF(I$6="","",IF($B60="","",HLOOKUP(I$6,CPPE!$A$1:$CY$175,$A60,FALSE)))</f>
        <v/>
      </c>
      <c r="J60" s="138" t="str">
        <f>IF(J$6="","",IF($B60="","",HLOOKUP(J$6,CPPE!$A$1:$CY$175,$A60,FALSE)))</f>
        <v/>
      </c>
      <c r="K60" s="138" t="str">
        <f>IF(K$6="","",IF($B60="","",HLOOKUP(K$6,CPPE!$A$1:$CY$175,$A60,FALSE)))</f>
        <v/>
      </c>
      <c r="L60" s="138" t="str">
        <f>IF(L$6="","",IF($B60="","",HLOOKUP(L$6,CPPE!$A$1:$CY$175,$A60,FALSE)))</f>
        <v/>
      </c>
    </row>
    <row r="61" spans="1:12" x14ac:dyDescent="0.2">
      <c r="A61" s="143">
        <f>VLOOKUP(B61,'Select Practices'!$W$10:$X$197,2,FALSE)</f>
        <v>175</v>
      </c>
      <c r="C61" s="138" t="str">
        <f>IF(C$6="","",IF($B61="","",HLOOKUP(C$6,CPPE!$A$1:$CY$175,$A61,FALSE)))</f>
        <v/>
      </c>
      <c r="D61" s="138" t="str">
        <f>IF(D$6="","",IF($B61="","",HLOOKUP(D$6,CPPE!$A$1:$CY$175,$A61,FALSE)))</f>
        <v/>
      </c>
      <c r="E61" s="138" t="str">
        <f>IF(E$6="","",IF($B61="","",HLOOKUP(E$6,CPPE!$A$1:$CY$175,$A61,FALSE)))</f>
        <v/>
      </c>
      <c r="F61" s="138" t="str">
        <f>IF(F$6="","",IF($B61="","",HLOOKUP(F$6,CPPE!$A$1:$CY$175,$A61,FALSE)))</f>
        <v/>
      </c>
      <c r="G61" s="138" t="str">
        <f>IF(G$6="","",IF($B61="","",HLOOKUP(G$6,CPPE!$A$1:$CY$175,$A61,FALSE)))</f>
        <v/>
      </c>
      <c r="H61" s="138" t="str">
        <f>IF(H$6="","",IF($B61="","",HLOOKUP(H$6,CPPE!$A$1:$CY$175,$A61,FALSE)))</f>
        <v/>
      </c>
      <c r="I61" s="138" t="str">
        <f>IF(I$6="","",IF($B61="","",HLOOKUP(I$6,CPPE!$A$1:$CY$175,$A61,FALSE)))</f>
        <v/>
      </c>
      <c r="J61" s="138" t="str">
        <f>IF(J$6="","",IF($B61="","",HLOOKUP(J$6,CPPE!$A$1:$CY$175,$A61,FALSE)))</f>
        <v/>
      </c>
      <c r="K61" s="138" t="str">
        <f>IF(K$6="","",IF($B61="","",HLOOKUP(K$6,CPPE!$A$1:$CY$175,$A61,FALSE)))</f>
        <v/>
      </c>
      <c r="L61" s="138" t="str">
        <f>IF(L$6="","",IF($B61="","",HLOOKUP(L$6,CPPE!$A$1:$CY$175,$A61,FALSE)))</f>
        <v/>
      </c>
    </row>
    <row r="62" spans="1:12" x14ac:dyDescent="0.2">
      <c r="A62" s="143">
        <f>VLOOKUP(B62,'Select Practices'!$W$10:$X$197,2,FALSE)</f>
        <v>175</v>
      </c>
      <c r="C62" s="138" t="str">
        <f>IF(C$6="","",IF($B62="","",HLOOKUP(C$6,CPPE!$A$1:$CY$175,$A62,FALSE)))</f>
        <v/>
      </c>
      <c r="D62" s="138" t="str">
        <f>IF(D$6="","",IF($B62="","",HLOOKUP(D$6,CPPE!$A$1:$CY$175,$A62,FALSE)))</f>
        <v/>
      </c>
      <c r="E62" s="138" t="str">
        <f>IF(E$6="","",IF($B62="","",HLOOKUP(E$6,CPPE!$A$1:$CY$175,$A62,FALSE)))</f>
        <v/>
      </c>
      <c r="F62" s="138" t="str">
        <f>IF(F$6="","",IF($B62="","",HLOOKUP(F$6,CPPE!$A$1:$CY$175,$A62,FALSE)))</f>
        <v/>
      </c>
      <c r="G62" s="138" t="str">
        <f>IF(G$6="","",IF($B62="","",HLOOKUP(G$6,CPPE!$A$1:$CY$175,$A62,FALSE)))</f>
        <v/>
      </c>
      <c r="H62" s="138" t="str">
        <f>IF(H$6="","",IF($B62="","",HLOOKUP(H$6,CPPE!$A$1:$CY$175,$A62,FALSE)))</f>
        <v/>
      </c>
      <c r="I62" s="138" t="str">
        <f>IF(I$6="","",IF($B62="","",HLOOKUP(I$6,CPPE!$A$1:$CY$175,$A62,FALSE)))</f>
        <v/>
      </c>
      <c r="J62" s="138" t="str">
        <f>IF(J$6="","",IF($B62="","",HLOOKUP(J$6,CPPE!$A$1:$CY$175,$A62,FALSE)))</f>
        <v/>
      </c>
      <c r="K62" s="138" t="str">
        <f>IF(K$6="","",IF($B62="","",HLOOKUP(K$6,CPPE!$A$1:$CY$175,$A62,FALSE)))</f>
        <v/>
      </c>
      <c r="L62" s="138" t="str">
        <f>IF(L$6="","",IF($B62="","",HLOOKUP(L$6,CPPE!$A$1:$CY$175,$A62,FALSE)))</f>
        <v/>
      </c>
    </row>
    <row r="63" spans="1:12" x14ac:dyDescent="0.2">
      <c r="A63" s="143">
        <f>VLOOKUP(B63,'Select Practices'!$W$10:$X$197,2,FALSE)</f>
        <v>175</v>
      </c>
      <c r="C63" s="138" t="str">
        <f>IF(C$6="","",IF($B63="","",HLOOKUP(C$6,CPPE!$A$1:$CY$175,$A63,FALSE)))</f>
        <v/>
      </c>
      <c r="D63" s="138" t="str">
        <f>IF(D$6="","",IF($B63="","",HLOOKUP(D$6,CPPE!$A$1:$CY$175,$A63,FALSE)))</f>
        <v/>
      </c>
      <c r="E63" s="138" t="str">
        <f>IF(E$6="","",IF($B63="","",HLOOKUP(E$6,CPPE!$A$1:$CY$175,$A63,FALSE)))</f>
        <v/>
      </c>
      <c r="F63" s="138" t="str">
        <f>IF(F$6="","",IF($B63="","",HLOOKUP(F$6,CPPE!$A$1:$CY$175,$A63,FALSE)))</f>
        <v/>
      </c>
      <c r="G63" s="138" t="str">
        <f>IF(G$6="","",IF($B63="","",HLOOKUP(G$6,CPPE!$A$1:$CY$175,$A63,FALSE)))</f>
        <v/>
      </c>
      <c r="H63" s="138" t="str">
        <f>IF(H$6="","",IF($B63="","",HLOOKUP(H$6,CPPE!$A$1:$CY$175,$A63,FALSE)))</f>
        <v/>
      </c>
      <c r="I63" s="138" t="str">
        <f>IF(I$6="","",IF($B63="","",HLOOKUP(I$6,CPPE!$A$1:$CY$175,$A63,FALSE)))</f>
        <v/>
      </c>
      <c r="J63" s="138" t="str">
        <f>IF(J$6="","",IF($B63="","",HLOOKUP(J$6,CPPE!$A$1:$CY$175,$A63,FALSE)))</f>
        <v/>
      </c>
      <c r="K63" s="138" t="str">
        <f>IF(K$6="","",IF($B63="","",HLOOKUP(K$6,CPPE!$A$1:$CY$175,$A63,FALSE)))</f>
        <v/>
      </c>
      <c r="L63" s="138" t="str">
        <f>IF(L$6="","",IF($B63="","",HLOOKUP(L$6,CPPE!$A$1:$CY$175,$A63,FALSE)))</f>
        <v/>
      </c>
    </row>
    <row r="64" spans="1:12" x14ac:dyDescent="0.2">
      <c r="A64" s="143">
        <f>VLOOKUP(B64,'Select Practices'!$W$10:$X$197,2,FALSE)</f>
        <v>175</v>
      </c>
      <c r="C64" s="138" t="str">
        <f>IF(C$6="","",IF($B64="","",HLOOKUP(C$6,CPPE!$A$1:$CY$175,$A64,FALSE)))</f>
        <v/>
      </c>
      <c r="D64" s="138" t="str">
        <f>IF(D$6="","",IF($B64="","",HLOOKUP(D$6,CPPE!$A$1:$CY$175,$A64,FALSE)))</f>
        <v/>
      </c>
      <c r="E64" s="138" t="str">
        <f>IF(E$6="","",IF($B64="","",HLOOKUP(E$6,CPPE!$A$1:$CY$175,$A64,FALSE)))</f>
        <v/>
      </c>
      <c r="F64" s="138" t="str">
        <f>IF(F$6="","",IF($B64="","",HLOOKUP(F$6,CPPE!$A$1:$CY$175,$A64,FALSE)))</f>
        <v/>
      </c>
      <c r="G64" s="138" t="str">
        <f>IF(G$6="","",IF($B64="","",HLOOKUP(G$6,CPPE!$A$1:$CY$175,$A64,FALSE)))</f>
        <v/>
      </c>
      <c r="H64" s="138" t="str">
        <f>IF(H$6="","",IF($B64="","",HLOOKUP(H$6,CPPE!$A$1:$CY$175,$A64,FALSE)))</f>
        <v/>
      </c>
      <c r="I64" s="138" t="str">
        <f>IF(I$6="","",IF($B64="","",HLOOKUP(I$6,CPPE!$A$1:$CY$175,$A64,FALSE)))</f>
        <v/>
      </c>
      <c r="J64" s="138" t="str">
        <f>IF(J$6="","",IF($B64="","",HLOOKUP(J$6,CPPE!$A$1:$CY$175,$A64,FALSE)))</f>
        <v/>
      </c>
      <c r="K64" s="138" t="str">
        <f>IF(K$6="","",IF($B64="","",HLOOKUP(K$6,CPPE!$A$1:$CY$175,$A64,FALSE)))</f>
        <v/>
      </c>
      <c r="L64" s="138" t="str">
        <f>IF(L$6="","",IF($B64="","",HLOOKUP(L$6,CPPE!$A$1:$CY$175,$A64,FALSE)))</f>
        <v/>
      </c>
    </row>
    <row r="65" spans="1:12" x14ac:dyDescent="0.2">
      <c r="A65" s="143">
        <f>VLOOKUP(B65,'Select Practices'!$W$10:$X$197,2,FALSE)</f>
        <v>175</v>
      </c>
      <c r="C65" s="138" t="str">
        <f>IF(C$6="","",IF($B65="","",HLOOKUP(C$6,CPPE!$A$1:$CY$175,$A65,FALSE)))</f>
        <v/>
      </c>
      <c r="D65" s="138" t="str">
        <f>IF(D$6="","",IF($B65="","",HLOOKUP(D$6,CPPE!$A$1:$CY$175,$A65,FALSE)))</f>
        <v/>
      </c>
      <c r="E65" s="138" t="str">
        <f>IF(E$6="","",IF($B65="","",HLOOKUP(E$6,CPPE!$A$1:$CY$175,$A65,FALSE)))</f>
        <v/>
      </c>
      <c r="F65" s="138" t="str">
        <f>IF(F$6="","",IF($B65="","",HLOOKUP(F$6,CPPE!$A$1:$CY$175,$A65,FALSE)))</f>
        <v/>
      </c>
      <c r="G65" s="138" t="str">
        <f>IF(G$6="","",IF($B65="","",HLOOKUP(G$6,CPPE!$A$1:$CY$175,$A65,FALSE)))</f>
        <v/>
      </c>
      <c r="H65" s="138" t="str">
        <f>IF(H$6="","",IF($B65="","",HLOOKUP(H$6,CPPE!$A$1:$CY$175,$A65,FALSE)))</f>
        <v/>
      </c>
      <c r="I65" s="138" t="str">
        <f>IF(I$6="","",IF($B65="","",HLOOKUP(I$6,CPPE!$A$1:$CY$175,$A65,FALSE)))</f>
        <v/>
      </c>
      <c r="J65" s="138" t="str">
        <f>IF(J$6="","",IF($B65="","",HLOOKUP(J$6,CPPE!$A$1:$CY$175,$A65,FALSE)))</f>
        <v/>
      </c>
      <c r="K65" s="138" t="str">
        <f>IF(K$6="","",IF($B65="","",HLOOKUP(K$6,CPPE!$A$1:$CY$175,$A65,FALSE)))</f>
        <v/>
      </c>
      <c r="L65" s="138" t="str">
        <f>IF(L$6="","",IF($B65="","",HLOOKUP(L$6,CPPE!$A$1:$CY$175,$A65,FALSE)))</f>
        <v/>
      </c>
    </row>
    <row r="66" spans="1:12" x14ac:dyDescent="0.2">
      <c r="A66" s="143">
        <f>VLOOKUP(B66,'Select Practices'!$W$10:$X$197,2,FALSE)</f>
        <v>175</v>
      </c>
      <c r="C66" s="138" t="str">
        <f>IF(C$6="","",IF($B66="","",HLOOKUP(C$6,CPPE!$A$1:$CY$175,$A66,FALSE)))</f>
        <v/>
      </c>
      <c r="D66" s="138" t="str">
        <f>IF(D$6="","",IF($B66="","",HLOOKUP(D$6,CPPE!$A$1:$CY$175,$A66,FALSE)))</f>
        <v/>
      </c>
      <c r="E66" s="138" t="str">
        <f>IF(E$6="","",IF($B66="","",HLOOKUP(E$6,CPPE!$A$1:$CY$175,$A66,FALSE)))</f>
        <v/>
      </c>
      <c r="F66" s="138" t="str">
        <f>IF(F$6="","",IF($B66="","",HLOOKUP(F$6,CPPE!$A$1:$CY$175,$A66,FALSE)))</f>
        <v/>
      </c>
      <c r="G66" s="138" t="str">
        <f>IF(G$6="","",IF($B66="","",HLOOKUP(G$6,CPPE!$A$1:$CY$175,$A66,FALSE)))</f>
        <v/>
      </c>
      <c r="H66" s="138" t="str">
        <f>IF(H$6="","",IF($B66="","",HLOOKUP(H$6,CPPE!$A$1:$CY$175,$A66,FALSE)))</f>
        <v/>
      </c>
      <c r="I66" s="138" t="str">
        <f>IF(I$6="","",IF($B66="","",HLOOKUP(I$6,CPPE!$A$1:$CY$175,$A66,FALSE)))</f>
        <v/>
      </c>
      <c r="J66" s="138" t="str">
        <f>IF(J$6="","",IF($B66="","",HLOOKUP(J$6,CPPE!$A$1:$CY$175,$A66,FALSE)))</f>
        <v/>
      </c>
      <c r="K66" s="138" t="str">
        <f>IF(K$6="","",IF($B66="","",HLOOKUP(K$6,CPPE!$A$1:$CY$175,$A66,FALSE)))</f>
        <v/>
      </c>
      <c r="L66" s="138" t="str">
        <f>IF(L$6="","",IF($B66="","",HLOOKUP(L$6,CPPE!$A$1:$CY$175,$A66,FALSE)))</f>
        <v/>
      </c>
    </row>
    <row r="67" spans="1:12" x14ac:dyDescent="0.2">
      <c r="A67" s="143">
        <f>VLOOKUP(B67,'Select Practices'!$W$10:$X$197,2,FALSE)</f>
        <v>175</v>
      </c>
      <c r="C67" s="138" t="str">
        <f>IF(C$6="","",IF($B67="","",HLOOKUP(C$6,CPPE!$A$1:$CY$175,$A67,FALSE)))</f>
        <v/>
      </c>
      <c r="D67" s="138" t="str">
        <f>IF(D$6="","",IF($B67="","",HLOOKUP(D$6,CPPE!$A$1:$CY$175,$A67,FALSE)))</f>
        <v/>
      </c>
      <c r="E67" s="138" t="str">
        <f>IF(E$6="","",IF($B67="","",HLOOKUP(E$6,CPPE!$A$1:$CY$175,$A67,FALSE)))</f>
        <v/>
      </c>
      <c r="F67" s="138" t="str">
        <f>IF(F$6="","",IF($B67="","",HLOOKUP(F$6,CPPE!$A$1:$CY$175,$A67,FALSE)))</f>
        <v/>
      </c>
      <c r="G67" s="138" t="str">
        <f>IF(G$6="","",IF($B67="","",HLOOKUP(G$6,CPPE!$A$1:$CY$175,$A67,FALSE)))</f>
        <v/>
      </c>
      <c r="H67" s="138" t="str">
        <f>IF(H$6="","",IF($B67="","",HLOOKUP(H$6,CPPE!$A$1:$CY$175,$A67,FALSE)))</f>
        <v/>
      </c>
      <c r="I67" s="138" t="str">
        <f>IF(I$6="","",IF($B67="","",HLOOKUP(I$6,CPPE!$A$1:$CY$175,$A67,FALSE)))</f>
        <v/>
      </c>
      <c r="J67" s="138" t="str">
        <f>IF(J$6="","",IF($B67="","",HLOOKUP(J$6,CPPE!$A$1:$CY$175,$A67,FALSE)))</f>
        <v/>
      </c>
      <c r="K67" s="138" t="str">
        <f>IF(K$6="","",IF($B67="","",HLOOKUP(K$6,CPPE!$A$1:$CY$175,$A67,FALSE)))</f>
        <v/>
      </c>
      <c r="L67" s="138" t="str">
        <f>IF(L$6="","",IF($B67="","",HLOOKUP(L$6,CPPE!$A$1:$CY$175,$A67,FALSE)))</f>
        <v/>
      </c>
    </row>
    <row r="68" spans="1:12" x14ac:dyDescent="0.2">
      <c r="A68" s="143">
        <f>VLOOKUP(B68,'Select Practices'!$W$10:$X$197,2,FALSE)</f>
        <v>175</v>
      </c>
      <c r="C68" s="138" t="str">
        <f>IF(C$6="","",IF($B68="","",HLOOKUP(C$6,CPPE!$A$1:$CY$175,$A68,FALSE)))</f>
        <v/>
      </c>
      <c r="D68" s="138" t="str">
        <f>IF(D$6="","",IF($B68="","",HLOOKUP(D$6,CPPE!$A$1:$CY$175,$A68,FALSE)))</f>
        <v/>
      </c>
      <c r="E68" s="138" t="str">
        <f>IF(E$6="","",IF($B68="","",HLOOKUP(E$6,CPPE!$A$1:$CY$175,$A68,FALSE)))</f>
        <v/>
      </c>
      <c r="F68" s="138" t="str">
        <f>IF(F$6="","",IF($B68="","",HLOOKUP(F$6,CPPE!$A$1:$CY$175,$A68,FALSE)))</f>
        <v/>
      </c>
      <c r="G68" s="138" t="str">
        <f>IF(G$6="","",IF($B68="","",HLOOKUP(G$6,CPPE!$A$1:$CY$175,$A68,FALSE)))</f>
        <v/>
      </c>
      <c r="H68" s="138" t="str">
        <f>IF(H$6="","",IF($B68="","",HLOOKUP(H$6,CPPE!$A$1:$CY$175,$A68,FALSE)))</f>
        <v/>
      </c>
      <c r="I68" s="138" t="str">
        <f>IF(I$6="","",IF($B68="","",HLOOKUP(I$6,CPPE!$A$1:$CY$175,$A68,FALSE)))</f>
        <v/>
      </c>
      <c r="J68" s="138" t="str">
        <f>IF(J$6="","",IF($B68="","",HLOOKUP(J$6,CPPE!$A$1:$CY$175,$A68,FALSE)))</f>
        <v/>
      </c>
      <c r="K68" s="138" t="str">
        <f>IF(K$6="","",IF($B68="","",HLOOKUP(K$6,CPPE!$A$1:$CY$175,$A68,FALSE)))</f>
        <v/>
      </c>
      <c r="L68" s="138" t="str">
        <f>IF(L$6="","",IF($B68="","",HLOOKUP(L$6,CPPE!$A$1:$CY$175,$A68,FALSE)))</f>
        <v/>
      </c>
    </row>
    <row r="69" spans="1:12" x14ac:dyDescent="0.2">
      <c r="A69" s="143">
        <f>VLOOKUP(B69,'Select Practices'!$W$10:$X$197,2,FALSE)</f>
        <v>175</v>
      </c>
      <c r="C69" s="138" t="str">
        <f>IF(C$6="","",IF($B69="","",HLOOKUP(C$6,CPPE!$A$1:$CY$175,$A69,FALSE)))</f>
        <v/>
      </c>
      <c r="D69" s="138" t="str">
        <f>IF(D$6="","",IF($B69="","",HLOOKUP(D$6,CPPE!$A$1:$CY$175,$A69,FALSE)))</f>
        <v/>
      </c>
      <c r="E69" s="138" t="str">
        <f>IF(E$6="","",IF($B69="","",HLOOKUP(E$6,CPPE!$A$1:$CY$175,$A69,FALSE)))</f>
        <v/>
      </c>
      <c r="F69" s="138" t="str">
        <f>IF(F$6="","",IF($B69="","",HLOOKUP(F$6,CPPE!$A$1:$CY$175,$A69,FALSE)))</f>
        <v/>
      </c>
      <c r="G69" s="138" t="str">
        <f>IF(G$6="","",IF($B69="","",HLOOKUP(G$6,CPPE!$A$1:$CY$175,$A69,FALSE)))</f>
        <v/>
      </c>
      <c r="H69" s="138" t="str">
        <f>IF(H$6="","",IF($B69="","",HLOOKUP(H$6,CPPE!$A$1:$CY$175,$A69,FALSE)))</f>
        <v/>
      </c>
      <c r="I69" s="138" t="str">
        <f>IF(I$6="","",IF($B69="","",HLOOKUP(I$6,CPPE!$A$1:$CY$175,$A69,FALSE)))</f>
        <v/>
      </c>
      <c r="J69" s="138" t="str">
        <f>IF(J$6="","",IF($B69="","",HLOOKUP(J$6,CPPE!$A$1:$CY$175,$A69,FALSE)))</f>
        <v/>
      </c>
      <c r="K69" s="138" t="str">
        <f>IF(K$6="","",IF($B69="","",HLOOKUP(K$6,CPPE!$A$1:$CY$175,$A69,FALSE)))</f>
        <v/>
      </c>
      <c r="L69" s="138" t="str">
        <f>IF(L$6="","",IF($B69="","",HLOOKUP(L$6,CPPE!$A$1:$CY$175,$A69,FALSE)))</f>
        <v/>
      </c>
    </row>
    <row r="70" spans="1:12" x14ac:dyDescent="0.2">
      <c r="A70" s="143">
        <f>VLOOKUP(B70,'Select Practices'!$W$10:$X$197,2,FALSE)</f>
        <v>175</v>
      </c>
      <c r="C70" s="138" t="str">
        <f>IF(C$6="","",IF($B70="","",HLOOKUP(C$6,CPPE!$A$1:$CY$175,$A70,FALSE)))</f>
        <v/>
      </c>
      <c r="D70" s="138" t="str">
        <f>IF(D$6="","",IF($B70="","",HLOOKUP(D$6,CPPE!$A$1:$CY$175,$A70,FALSE)))</f>
        <v/>
      </c>
      <c r="E70" s="138" t="str">
        <f>IF(E$6="","",IF($B70="","",HLOOKUP(E$6,CPPE!$A$1:$CY$175,$A70,FALSE)))</f>
        <v/>
      </c>
      <c r="F70" s="138" t="str">
        <f>IF(F$6="","",IF($B70="","",HLOOKUP(F$6,CPPE!$A$1:$CY$175,$A70,FALSE)))</f>
        <v/>
      </c>
      <c r="G70" s="138" t="str">
        <f>IF(G$6="","",IF($B70="","",HLOOKUP(G$6,CPPE!$A$1:$CY$175,$A70,FALSE)))</f>
        <v/>
      </c>
      <c r="H70" s="138" t="str">
        <f>IF(H$6="","",IF($B70="","",HLOOKUP(H$6,CPPE!$A$1:$CY$175,$A70,FALSE)))</f>
        <v/>
      </c>
      <c r="I70" s="138" t="str">
        <f>IF(I$6="","",IF($B70="","",HLOOKUP(I$6,CPPE!$A$1:$CY$175,$A70,FALSE)))</f>
        <v/>
      </c>
      <c r="J70" s="138" t="str">
        <f>IF(J$6="","",IF($B70="","",HLOOKUP(J$6,CPPE!$A$1:$CY$175,$A70,FALSE)))</f>
        <v/>
      </c>
      <c r="K70" s="138" t="str">
        <f>IF(K$6="","",IF($B70="","",HLOOKUP(K$6,CPPE!$A$1:$CY$175,$A70,FALSE)))</f>
        <v/>
      </c>
      <c r="L70" s="138" t="str">
        <f>IF(L$6="","",IF($B70="","",HLOOKUP(L$6,CPPE!$A$1:$CY$175,$A70,FALSE)))</f>
        <v/>
      </c>
    </row>
    <row r="71" spans="1:12" x14ac:dyDescent="0.2">
      <c r="A71" s="143">
        <f>VLOOKUP(B71,'Select Practices'!$W$10:$X$197,2,FALSE)</f>
        <v>175</v>
      </c>
      <c r="C71" s="138" t="str">
        <f>IF(C$6="","",IF($B71="","",HLOOKUP(C$6,CPPE!$A$1:$CY$175,$A71,FALSE)))</f>
        <v/>
      </c>
      <c r="D71" s="138" t="str">
        <f>IF(D$6="","",IF($B71="","",HLOOKUP(D$6,CPPE!$A$1:$CY$175,$A71,FALSE)))</f>
        <v/>
      </c>
      <c r="E71" s="138" t="str">
        <f>IF(E$6="","",IF($B71="","",HLOOKUP(E$6,CPPE!$A$1:$CY$175,$A71,FALSE)))</f>
        <v/>
      </c>
      <c r="F71" s="138" t="str">
        <f>IF(F$6="","",IF($B71="","",HLOOKUP(F$6,CPPE!$A$1:$CY$175,$A71,FALSE)))</f>
        <v/>
      </c>
      <c r="G71" s="138" t="str">
        <f>IF(G$6="","",IF($B71="","",HLOOKUP(G$6,CPPE!$A$1:$CY$175,$A71,FALSE)))</f>
        <v/>
      </c>
      <c r="H71" s="138" t="str">
        <f>IF(H$6="","",IF($B71="","",HLOOKUP(H$6,CPPE!$A$1:$CY$175,$A71,FALSE)))</f>
        <v/>
      </c>
      <c r="I71" s="138" t="str">
        <f>IF(I$6="","",IF($B71="","",HLOOKUP(I$6,CPPE!$A$1:$CY$175,$A71,FALSE)))</f>
        <v/>
      </c>
      <c r="J71" s="138" t="str">
        <f>IF(J$6="","",IF($B71="","",HLOOKUP(J$6,CPPE!$A$1:$CY$175,$A71,FALSE)))</f>
        <v/>
      </c>
      <c r="K71" s="138" t="str">
        <f>IF(K$6="","",IF($B71="","",HLOOKUP(K$6,CPPE!$A$1:$CY$175,$A71,FALSE)))</f>
        <v/>
      </c>
      <c r="L71" s="138" t="str">
        <f>IF(L$6="","",IF($B71="","",HLOOKUP(L$6,CPPE!$A$1:$CY$175,$A71,FALSE)))</f>
        <v/>
      </c>
    </row>
    <row r="72" spans="1:12" x14ac:dyDescent="0.2">
      <c r="A72" s="143">
        <f>VLOOKUP(B72,'Select Practices'!$W$10:$X$197,2,FALSE)</f>
        <v>175</v>
      </c>
      <c r="C72" s="138" t="str">
        <f>IF(C$6="","",IF($B72="","",HLOOKUP(C$6,CPPE!$A$1:$CY$175,$A72,FALSE)))</f>
        <v/>
      </c>
      <c r="D72" s="138" t="str">
        <f>IF(D$6="","",IF($B72="","",HLOOKUP(D$6,CPPE!$A$1:$CY$175,$A72,FALSE)))</f>
        <v/>
      </c>
      <c r="E72" s="138" t="str">
        <f>IF(E$6="","",IF($B72="","",HLOOKUP(E$6,CPPE!$A$1:$CY$175,$A72,FALSE)))</f>
        <v/>
      </c>
      <c r="F72" s="138" t="str">
        <f>IF(F$6="","",IF($B72="","",HLOOKUP(F$6,CPPE!$A$1:$CY$175,$A72,FALSE)))</f>
        <v/>
      </c>
      <c r="G72" s="138" t="str">
        <f>IF(G$6="","",IF($B72="","",HLOOKUP(G$6,CPPE!$A$1:$CY$175,$A72,FALSE)))</f>
        <v/>
      </c>
      <c r="H72" s="138" t="str">
        <f>IF(H$6="","",IF($B72="","",HLOOKUP(H$6,CPPE!$A$1:$CY$175,$A72,FALSE)))</f>
        <v/>
      </c>
      <c r="I72" s="138" t="str">
        <f>IF(I$6="","",IF($B72="","",HLOOKUP(I$6,CPPE!$A$1:$CY$175,$A72,FALSE)))</f>
        <v/>
      </c>
      <c r="J72" s="138" t="str">
        <f>IF(J$6="","",IF($B72="","",HLOOKUP(J$6,CPPE!$A$1:$CY$175,$A72,FALSE)))</f>
        <v/>
      </c>
      <c r="K72" s="138" t="str">
        <f>IF(K$6="","",IF($B72="","",HLOOKUP(K$6,CPPE!$A$1:$CY$175,$A72,FALSE)))</f>
        <v/>
      </c>
      <c r="L72" s="138" t="str">
        <f>IF(L$6="","",IF($B72="","",HLOOKUP(L$6,CPPE!$A$1:$CY$175,$A72,FALSE)))</f>
        <v/>
      </c>
    </row>
    <row r="73" spans="1:12" x14ac:dyDescent="0.2">
      <c r="A73" s="143">
        <f>VLOOKUP(B73,'Select Practices'!$W$10:$X$197,2,FALSE)</f>
        <v>175</v>
      </c>
      <c r="C73" s="138" t="str">
        <f>IF(C$6="","",IF($B73="","",HLOOKUP(C$6,CPPE!$A$1:$CY$175,$A73,FALSE)))</f>
        <v/>
      </c>
      <c r="D73" s="138" t="str">
        <f>IF(D$6="","",IF($B73="","",HLOOKUP(D$6,CPPE!$A$1:$CY$175,$A73,FALSE)))</f>
        <v/>
      </c>
      <c r="E73" s="138" t="str">
        <f>IF(E$6="","",IF($B73="","",HLOOKUP(E$6,CPPE!$A$1:$CY$175,$A73,FALSE)))</f>
        <v/>
      </c>
      <c r="F73" s="138" t="str">
        <f>IF(F$6="","",IF($B73="","",HLOOKUP(F$6,CPPE!$A$1:$CY$175,$A73,FALSE)))</f>
        <v/>
      </c>
      <c r="G73" s="138" t="str">
        <f>IF(G$6="","",IF($B73="","",HLOOKUP(G$6,CPPE!$A$1:$CY$175,$A73,FALSE)))</f>
        <v/>
      </c>
      <c r="H73" s="138" t="str">
        <f>IF(H$6="","",IF($B73="","",HLOOKUP(H$6,CPPE!$A$1:$CY$175,$A73,FALSE)))</f>
        <v/>
      </c>
      <c r="I73" s="138" t="str">
        <f>IF(I$6="","",IF($B73="","",HLOOKUP(I$6,CPPE!$A$1:$CY$175,$A73,FALSE)))</f>
        <v/>
      </c>
      <c r="J73" s="138" t="str">
        <f>IF(J$6="","",IF($B73="","",HLOOKUP(J$6,CPPE!$A$1:$CY$175,$A73,FALSE)))</f>
        <v/>
      </c>
      <c r="K73" s="138" t="str">
        <f>IF(K$6="","",IF($B73="","",HLOOKUP(K$6,CPPE!$A$1:$CY$175,$A73,FALSE)))</f>
        <v/>
      </c>
      <c r="L73" s="138" t="str">
        <f>IF(L$6="","",IF($B73="","",HLOOKUP(L$6,CPPE!$A$1:$CY$175,$A73,FALSE)))</f>
        <v/>
      </c>
    </row>
    <row r="74" spans="1:12" x14ac:dyDescent="0.2">
      <c r="A74" s="143">
        <f>VLOOKUP(B74,'Select Practices'!$W$10:$X$197,2,FALSE)</f>
        <v>175</v>
      </c>
      <c r="C74" s="138" t="str">
        <f>IF(C$6="","",IF($B74="","",HLOOKUP(C$6,CPPE!$A$1:$CY$175,$A74,FALSE)))</f>
        <v/>
      </c>
      <c r="D74" s="138" t="str">
        <f>IF(D$6="","",IF($B74="","",HLOOKUP(D$6,CPPE!$A$1:$CY$175,$A74,FALSE)))</f>
        <v/>
      </c>
      <c r="E74" s="138" t="str">
        <f>IF(E$6="","",IF($B74="","",HLOOKUP(E$6,CPPE!$A$1:$CY$175,$A74,FALSE)))</f>
        <v/>
      </c>
      <c r="F74" s="138" t="str">
        <f>IF(F$6="","",IF($B74="","",HLOOKUP(F$6,CPPE!$A$1:$CY$175,$A74,FALSE)))</f>
        <v/>
      </c>
      <c r="G74" s="138" t="str">
        <f>IF(G$6="","",IF($B74="","",HLOOKUP(G$6,CPPE!$A$1:$CY$175,$A74,FALSE)))</f>
        <v/>
      </c>
      <c r="H74" s="138" t="str">
        <f>IF(H$6="","",IF($B74="","",HLOOKUP(H$6,CPPE!$A$1:$CY$175,$A74,FALSE)))</f>
        <v/>
      </c>
      <c r="I74" s="138" t="str">
        <f>IF(I$6="","",IF($B74="","",HLOOKUP(I$6,CPPE!$A$1:$CY$175,$A74,FALSE)))</f>
        <v/>
      </c>
      <c r="J74" s="138" t="str">
        <f>IF(J$6="","",IF($B74="","",HLOOKUP(J$6,CPPE!$A$1:$CY$175,$A74,FALSE)))</f>
        <v/>
      </c>
      <c r="K74" s="138" t="str">
        <f>IF(K$6="","",IF($B74="","",HLOOKUP(K$6,CPPE!$A$1:$CY$175,$A74,FALSE)))</f>
        <v/>
      </c>
      <c r="L74" s="138" t="str">
        <f>IF(L$6="","",IF($B74="","",HLOOKUP(L$6,CPPE!$A$1:$CY$175,$A74,FALSE)))</f>
        <v/>
      </c>
    </row>
    <row r="75" spans="1:12" x14ac:dyDescent="0.2">
      <c r="A75" s="143">
        <f>VLOOKUP(B75,'Select Practices'!$W$10:$X$197,2,FALSE)</f>
        <v>175</v>
      </c>
      <c r="C75" s="138" t="str">
        <f>IF(C$6="","",IF($B75="","",HLOOKUP(C$6,CPPE!$A$1:$CY$175,$A75,FALSE)))</f>
        <v/>
      </c>
      <c r="D75" s="138" t="str">
        <f>IF(D$6="","",IF($B75="","",HLOOKUP(D$6,CPPE!$A$1:$CY$175,$A75,FALSE)))</f>
        <v/>
      </c>
      <c r="E75" s="138" t="str">
        <f>IF(E$6="","",IF($B75="","",HLOOKUP(E$6,CPPE!$A$1:$CY$175,$A75,FALSE)))</f>
        <v/>
      </c>
      <c r="F75" s="138" t="str">
        <f>IF(F$6="","",IF($B75="","",HLOOKUP(F$6,CPPE!$A$1:$CY$175,$A75,FALSE)))</f>
        <v/>
      </c>
      <c r="G75" s="138" t="str">
        <f>IF(G$6="","",IF($B75="","",HLOOKUP(G$6,CPPE!$A$1:$CY$175,$A75,FALSE)))</f>
        <v/>
      </c>
      <c r="H75" s="138" t="str">
        <f>IF(H$6="","",IF($B75="","",HLOOKUP(H$6,CPPE!$A$1:$CY$175,$A75,FALSE)))</f>
        <v/>
      </c>
      <c r="I75" s="138" t="str">
        <f>IF(I$6="","",IF($B75="","",HLOOKUP(I$6,CPPE!$A$1:$CY$175,$A75,FALSE)))</f>
        <v/>
      </c>
      <c r="J75" s="138" t="str">
        <f>IF(J$6="","",IF($B75="","",HLOOKUP(J$6,CPPE!$A$1:$CY$175,$A75,FALSE)))</f>
        <v/>
      </c>
      <c r="K75" s="138" t="str">
        <f>IF(K$6="","",IF($B75="","",HLOOKUP(K$6,CPPE!$A$1:$CY$175,$A75,FALSE)))</f>
        <v/>
      </c>
      <c r="L75" s="138" t="str">
        <f>IF(L$6="","",IF($B75="","",HLOOKUP(L$6,CPPE!$A$1:$CY$175,$A75,FALSE)))</f>
        <v/>
      </c>
    </row>
    <row r="76" spans="1:12" x14ac:dyDescent="0.2">
      <c r="A76" s="143">
        <f>VLOOKUP(B76,'Select Practices'!$W$10:$X$197,2,FALSE)</f>
        <v>175</v>
      </c>
      <c r="C76" s="138" t="str">
        <f>IF(C$6="","",IF($B76="","",HLOOKUP(C$6,CPPE!$A$1:$CY$175,$A76,FALSE)))</f>
        <v/>
      </c>
      <c r="D76" s="138" t="str">
        <f>IF(D$6="","",IF($B76="","",HLOOKUP(D$6,CPPE!$A$1:$CY$175,$A76,FALSE)))</f>
        <v/>
      </c>
      <c r="E76" s="138" t="str">
        <f>IF(E$6="","",IF($B76="","",HLOOKUP(E$6,CPPE!$A$1:$CY$175,$A76,FALSE)))</f>
        <v/>
      </c>
      <c r="F76" s="138" t="str">
        <f>IF(F$6="","",IF($B76="","",HLOOKUP(F$6,CPPE!$A$1:$CY$175,$A76,FALSE)))</f>
        <v/>
      </c>
      <c r="G76" s="138" t="str">
        <f>IF(G$6="","",IF($B76="","",HLOOKUP(G$6,CPPE!$A$1:$CY$175,$A76,FALSE)))</f>
        <v/>
      </c>
      <c r="H76" s="138" t="str">
        <f>IF(H$6="","",IF($B76="","",HLOOKUP(H$6,CPPE!$A$1:$CY$175,$A76,FALSE)))</f>
        <v/>
      </c>
      <c r="I76" s="138" t="str">
        <f>IF(I$6="","",IF($B76="","",HLOOKUP(I$6,CPPE!$A$1:$CY$175,$A76,FALSE)))</f>
        <v/>
      </c>
      <c r="J76" s="138" t="str">
        <f>IF(J$6="","",IF($B76="","",HLOOKUP(J$6,CPPE!$A$1:$CY$175,$A76,FALSE)))</f>
        <v/>
      </c>
      <c r="K76" s="138" t="str">
        <f>IF(K$6="","",IF($B76="","",HLOOKUP(K$6,CPPE!$A$1:$CY$175,$A76,FALSE)))</f>
        <v/>
      </c>
      <c r="L76" s="138" t="str">
        <f>IF(L$6="","",IF($B76="","",HLOOKUP(L$6,CPPE!$A$1:$CY$175,$A76,FALSE)))</f>
        <v/>
      </c>
    </row>
    <row r="77" spans="1:12" x14ac:dyDescent="0.2">
      <c r="A77" s="143">
        <f>VLOOKUP(B77,'Select Practices'!$W$10:$X$197,2,FALSE)</f>
        <v>175</v>
      </c>
      <c r="C77" s="138" t="str">
        <f>IF(C$6="","",IF($B77="","",HLOOKUP(C$6,CPPE!$A$1:$CY$175,$A77,FALSE)))</f>
        <v/>
      </c>
      <c r="D77" s="138" t="str">
        <f>IF(D$6="","",IF($B77="","",HLOOKUP(D$6,CPPE!$A$1:$CY$175,$A77,FALSE)))</f>
        <v/>
      </c>
      <c r="E77" s="138" t="str">
        <f>IF(E$6="","",IF($B77="","",HLOOKUP(E$6,CPPE!$A$1:$CY$175,$A77,FALSE)))</f>
        <v/>
      </c>
      <c r="F77" s="138" t="str">
        <f>IF(F$6="","",IF($B77="","",HLOOKUP(F$6,CPPE!$A$1:$CY$175,$A77,FALSE)))</f>
        <v/>
      </c>
      <c r="G77" s="138" t="str">
        <f>IF(G$6="","",IF($B77="","",HLOOKUP(G$6,CPPE!$A$1:$CY$175,$A77,FALSE)))</f>
        <v/>
      </c>
      <c r="H77" s="138" t="str">
        <f>IF(H$6="","",IF($B77="","",HLOOKUP(H$6,CPPE!$A$1:$CY$175,$A77,FALSE)))</f>
        <v/>
      </c>
      <c r="I77" s="138" t="str">
        <f>IF(I$6="","",IF($B77="","",HLOOKUP(I$6,CPPE!$A$1:$CY$175,$A77,FALSE)))</f>
        <v/>
      </c>
      <c r="J77" s="138" t="str">
        <f>IF(J$6="","",IF($B77="","",HLOOKUP(J$6,CPPE!$A$1:$CY$175,$A77,FALSE)))</f>
        <v/>
      </c>
      <c r="K77" s="138" t="str">
        <f>IF(K$6="","",IF($B77="","",HLOOKUP(K$6,CPPE!$A$1:$CY$175,$A77,FALSE)))</f>
        <v/>
      </c>
      <c r="L77" s="138" t="str">
        <f>IF(L$6="","",IF($B77="","",HLOOKUP(L$6,CPPE!$A$1:$CY$175,$A77,FALSE)))</f>
        <v/>
      </c>
    </row>
    <row r="78" spans="1:12" x14ac:dyDescent="0.2">
      <c r="A78" s="143">
        <f>VLOOKUP(B78,'Select Practices'!$W$10:$X$197,2,FALSE)</f>
        <v>175</v>
      </c>
      <c r="C78" s="138" t="str">
        <f>IF(C$6="","",IF($B78="","",HLOOKUP(C$6,CPPE!$A$1:$CY$175,$A78,FALSE)))</f>
        <v/>
      </c>
      <c r="D78" s="138" t="str">
        <f>IF(D$6="","",IF($B78="","",HLOOKUP(D$6,CPPE!$A$1:$CY$175,$A78,FALSE)))</f>
        <v/>
      </c>
      <c r="E78" s="138" t="str">
        <f>IF(E$6="","",IF($B78="","",HLOOKUP(E$6,CPPE!$A$1:$CY$175,$A78,FALSE)))</f>
        <v/>
      </c>
      <c r="F78" s="138" t="str">
        <f>IF(F$6="","",IF($B78="","",HLOOKUP(F$6,CPPE!$A$1:$CY$175,$A78,FALSE)))</f>
        <v/>
      </c>
      <c r="G78" s="138" t="str">
        <f>IF(G$6="","",IF($B78="","",HLOOKUP(G$6,CPPE!$A$1:$CY$175,$A78,FALSE)))</f>
        <v/>
      </c>
      <c r="H78" s="138" t="str">
        <f>IF(H$6="","",IF($B78="","",HLOOKUP(H$6,CPPE!$A$1:$CY$175,$A78,FALSE)))</f>
        <v/>
      </c>
      <c r="I78" s="138" t="str">
        <f>IF(I$6="","",IF($B78="","",HLOOKUP(I$6,CPPE!$A$1:$CY$175,$A78,FALSE)))</f>
        <v/>
      </c>
      <c r="J78" s="138" t="str">
        <f>IF(J$6="","",IF($B78="","",HLOOKUP(J$6,CPPE!$A$1:$CY$175,$A78,FALSE)))</f>
        <v/>
      </c>
      <c r="K78" s="138" t="str">
        <f>IF(K$6="","",IF($B78="","",HLOOKUP(K$6,CPPE!$A$1:$CY$175,$A78,FALSE)))</f>
        <v/>
      </c>
      <c r="L78" s="138" t="str">
        <f>IF(L$6="","",IF($B78="","",HLOOKUP(L$6,CPPE!$A$1:$CY$175,$A78,FALSE)))</f>
        <v/>
      </c>
    </row>
    <row r="79" spans="1:12" x14ac:dyDescent="0.2">
      <c r="A79" s="143">
        <f>VLOOKUP(B79,'Select Practices'!$W$10:$X$197,2,FALSE)</f>
        <v>175</v>
      </c>
      <c r="C79" s="138" t="str">
        <f>IF(C$6="","",IF($B79="","",HLOOKUP(C$6,CPPE!$A$1:$CY$175,$A79,FALSE)))</f>
        <v/>
      </c>
      <c r="D79" s="138" t="str">
        <f>IF(D$6="","",IF($B79="","",HLOOKUP(D$6,CPPE!$A$1:$CY$175,$A79,FALSE)))</f>
        <v/>
      </c>
      <c r="E79" s="138" t="str">
        <f>IF(E$6="","",IF($B79="","",HLOOKUP(E$6,CPPE!$A$1:$CY$175,$A79,FALSE)))</f>
        <v/>
      </c>
      <c r="F79" s="138" t="str">
        <f>IF(F$6="","",IF($B79="","",HLOOKUP(F$6,CPPE!$A$1:$CY$175,$A79,FALSE)))</f>
        <v/>
      </c>
      <c r="G79" s="138" t="str">
        <f>IF(G$6="","",IF($B79="","",HLOOKUP(G$6,CPPE!$A$1:$CY$175,$A79,FALSE)))</f>
        <v/>
      </c>
      <c r="H79" s="138" t="str">
        <f>IF(H$6="","",IF($B79="","",HLOOKUP(H$6,CPPE!$A$1:$CY$175,$A79,FALSE)))</f>
        <v/>
      </c>
      <c r="I79" s="138" t="str">
        <f>IF(I$6="","",IF($B79="","",HLOOKUP(I$6,CPPE!$A$1:$CY$175,$A79,FALSE)))</f>
        <v/>
      </c>
      <c r="J79" s="138" t="str">
        <f>IF(J$6="","",IF($B79="","",HLOOKUP(J$6,CPPE!$A$1:$CY$175,$A79,FALSE)))</f>
        <v/>
      </c>
      <c r="K79" s="138" t="str">
        <f>IF(K$6="","",IF($B79="","",HLOOKUP(K$6,CPPE!$A$1:$CY$175,$A79,FALSE)))</f>
        <v/>
      </c>
      <c r="L79" s="138" t="str">
        <f>IF(L$6="","",IF($B79="","",HLOOKUP(L$6,CPPE!$A$1:$CY$175,$A79,FALSE)))</f>
        <v/>
      </c>
    </row>
    <row r="80" spans="1:12" x14ac:dyDescent="0.2">
      <c r="A80" s="143">
        <f>VLOOKUP(B80,'Select Practices'!$W$10:$X$197,2,FALSE)</f>
        <v>175</v>
      </c>
      <c r="C80" s="138" t="str">
        <f>IF(C$6="","",IF($B80="","",HLOOKUP(C$6,CPPE!$A$1:$CY$175,$A80,FALSE)))</f>
        <v/>
      </c>
      <c r="D80" s="138" t="str">
        <f>IF(D$6="","",IF($B80="","",HLOOKUP(D$6,CPPE!$A$1:$CY$175,$A80,FALSE)))</f>
        <v/>
      </c>
      <c r="E80" s="138" t="str">
        <f>IF(E$6="","",IF($B80="","",HLOOKUP(E$6,CPPE!$A$1:$CY$175,$A80,FALSE)))</f>
        <v/>
      </c>
      <c r="F80" s="138" t="str">
        <f>IF(F$6="","",IF($B80="","",HLOOKUP(F$6,CPPE!$A$1:$CY$175,$A80,FALSE)))</f>
        <v/>
      </c>
      <c r="G80" s="138" t="str">
        <f>IF(G$6="","",IF($B80="","",HLOOKUP(G$6,CPPE!$A$1:$CY$175,$A80,FALSE)))</f>
        <v/>
      </c>
      <c r="H80" s="138" t="str">
        <f>IF(H$6="","",IF($B80="","",HLOOKUP(H$6,CPPE!$A$1:$CY$175,$A80,FALSE)))</f>
        <v/>
      </c>
      <c r="I80" s="138" t="str">
        <f>IF(I$6="","",IF($B80="","",HLOOKUP(I$6,CPPE!$A$1:$CY$175,$A80,FALSE)))</f>
        <v/>
      </c>
      <c r="J80" s="138" t="str">
        <f>IF(J$6="","",IF($B80="","",HLOOKUP(J$6,CPPE!$A$1:$CY$175,$A80,FALSE)))</f>
        <v/>
      </c>
      <c r="K80" s="138" t="str">
        <f>IF(K$6="","",IF($B80="","",HLOOKUP(K$6,CPPE!$A$1:$CY$175,$A80,FALSE)))</f>
        <v/>
      </c>
      <c r="L80" s="138" t="str">
        <f>IF(L$6="","",IF($B80="","",HLOOKUP(L$6,CPPE!$A$1:$CY$175,$A80,FALSE)))</f>
        <v/>
      </c>
    </row>
    <row r="81" spans="1:12" x14ac:dyDescent="0.2">
      <c r="A81" s="143">
        <f>VLOOKUP(B81,'Select Practices'!$W$10:$X$197,2,FALSE)</f>
        <v>175</v>
      </c>
      <c r="C81" s="138" t="str">
        <f>IF(C$6="","",IF($B81="","",HLOOKUP(C$6,CPPE!$A$1:$CY$175,$A81,FALSE)))</f>
        <v/>
      </c>
      <c r="D81" s="138" t="str">
        <f>IF(D$6="","",IF($B81="","",HLOOKUP(D$6,CPPE!$A$1:$CY$175,$A81,FALSE)))</f>
        <v/>
      </c>
      <c r="E81" s="138" t="str">
        <f>IF(E$6="","",IF($B81="","",HLOOKUP(E$6,CPPE!$A$1:$CY$175,$A81,FALSE)))</f>
        <v/>
      </c>
      <c r="F81" s="138" t="str">
        <f>IF(F$6="","",IF($B81="","",HLOOKUP(F$6,CPPE!$A$1:$CY$175,$A81,FALSE)))</f>
        <v/>
      </c>
      <c r="G81" s="138" t="str">
        <f>IF(G$6="","",IF($B81="","",HLOOKUP(G$6,CPPE!$A$1:$CY$175,$A81,FALSE)))</f>
        <v/>
      </c>
      <c r="H81" s="138" t="str">
        <f>IF(H$6="","",IF($B81="","",HLOOKUP(H$6,CPPE!$A$1:$CY$175,$A81,FALSE)))</f>
        <v/>
      </c>
      <c r="I81" s="138" t="str">
        <f>IF(I$6="","",IF($B81="","",HLOOKUP(I$6,CPPE!$A$1:$CY$175,$A81,FALSE)))</f>
        <v/>
      </c>
      <c r="J81" s="138" t="str">
        <f>IF(J$6="","",IF($B81="","",HLOOKUP(J$6,CPPE!$A$1:$CY$175,$A81,FALSE)))</f>
        <v/>
      </c>
      <c r="K81" s="138" t="str">
        <f>IF(K$6="","",IF($B81="","",HLOOKUP(K$6,CPPE!$A$1:$CY$175,$A81,FALSE)))</f>
        <v/>
      </c>
      <c r="L81" s="138" t="str">
        <f>IF(L$6="","",IF($B81="","",HLOOKUP(L$6,CPPE!$A$1:$CY$175,$A81,FALSE)))</f>
        <v/>
      </c>
    </row>
    <row r="82" spans="1:12" x14ac:dyDescent="0.2">
      <c r="A82" s="143">
        <f>VLOOKUP(B82,'Select Practices'!$W$10:$X$197,2,FALSE)</f>
        <v>175</v>
      </c>
      <c r="C82" s="138" t="str">
        <f>IF(C$6="","",IF($B82="","",HLOOKUP(C$6,CPPE!$A$1:$CY$175,$A82,FALSE)))</f>
        <v/>
      </c>
      <c r="D82" s="138" t="str">
        <f>IF(D$6="","",IF($B82="","",HLOOKUP(D$6,CPPE!$A$1:$CY$175,$A82,FALSE)))</f>
        <v/>
      </c>
      <c r="E82" s="138" t="str">
        <f>IF(E$6="","",IF($B82="","",HLOOKUP(E$6,CPPE!$A$1:$CY$175,$A82,FALSE)))</f>
        <v/>
      </c>
      <c r="F82" s="138" t="str">
        <f>IF(F$6="","",IF($B82="","",HLOOKUP(F$6,CPPE!$A$1:$CY$175,$A82,FALSE)))</f>
        <v/>
      </c>
      <c r="G82" s="138" t="str">
        <f>IF(G$6="","",IF($B82="","",HLOOKUP(G$6,CPPE!$A$1:$CY$175,$A82,FALSE)))</f>
        <v/>
      </c>
      <c r="H82" s="138" t="str">
        <f>IF(H$6="","",IF($B82="","",HLOOKUP(H$6,CPPE!$A$1:$CY$175,$A82,FALSE)))</f>
        <v/>
      </c>
      <c r="I82" s="138" t="str">
        <f>IF(I$6="","",IF($B82="","",HLOOKUP(I$6,CPPE!$A$1:$CY$175,$A82,FALSE)))</f>
        <v/>
      </c>
      <c r="J82" s="138" t="str">
        <f>IF(J$6="","",IF($B82="","",HLOOKUP(J$6,CPPE!$A$1:$CY$175,$A82,FALSE)))</f>
        <v/>
      </c>
      <c r="K82" s="138" t="str">
        <f>IF(K$6="","",IF($B82="","",HLOOKUP(K$6,CPPE!$A$1:$CY$175,$A82,FALSE)))</f>
        <v/>
      </c>
      <c r="L82" s="138" t="str">
        <f>IF(L$6="","",IF($B82="","",HLOOKUP(L$6,CPPE!$A$1:$CY$175,$A82,FALSE)))</f>
        <v/>
      </c>
    </row>
    <row r="83" spans="1:12" x14ac:dyDescent="0.2">
      <c r="A83" s="143">
        <f>VLOOKUP(B83,'Select Practices'!$W$10:$X$197,2,FALSE)</f>
        <v>175</v>
      </c>
      <c r="C83" s="138" t="str">
        <f>IF(C$6="","",IF($B83="","",HLOOKUP(C$6,CPPE!$A$1:$CY$175,$A83,FALSE)))</f>
        <v/>
      </c>
      <c r="D83" s="138" t="str">
        <f>IF(D$6="","",IF($B83="","",HLOOKUP(D$6,CPPE!$A$1:$CY$175,$A83,FALSE)))</f>
        <v/>
      </c>
      <c r="E83" s="138" t="str">
        <f>IF(E$6="","",IF($B83="","",HLOOKUP(E$6,CPPE!$A$1:$CY$175,$A83,FALSE)))</f>
        <v/>
      </c>
      <c r="F83" s="138" t="str">
        <f>IF(F$6="","",IF($B83="","",HLOOKUP(F$6,CPPE!$A$1:$CY$175,$A83,FALSE)))</f>
        <v/>
      </c>
      <c r="G83" s="138" t="str">
        <f>IF(G$6="","",IF($B83="","",HLOOKUP(G$6,CPPE!$A$1:$CY$175,$A83,FALSE)))</f>
        <v/>
      </c>
      <c r="H83" s="138" t="str">
        <f>IF(H$6="","",IF($B83="","",HLOOKUP(H$6,CPPE!$A$1:$CY$175,$A83,FALSE)))</f>
        <v/>
      </c>
      <c r="I83" s="138" t="str">
        <f>IF(I$6="","",IF($B83="","",HLOOKUP(I$6,CPPE!$A$1:$CY$175,$A83,FALSE)))</f>
        <v/>
      </c>
      <c r="J83" s="138" t="str">
        <f>IF(J$6="","",IF($B83="","",HLOOKUP(J$6,CPPE!$A$1:$CY$175,$A83,FALSE)))</f>
        <v/>
      </c>
      <c r="K83" s="138" t="str">
        <f>IF(K$6="","",IF($B83="","",HLOOKUP(K$6,CPPE!$A$1:$CY$175,$A83,FALSE)))</f>
        <v/>
      </c>
      <c r="L83" s="138" t="str">
        <f>IF(L$6="","",IF($B83="","",HLOOKUP(L$6,CPPE!$A$1:$CY$175,$A83,FALSE)))</f>
        <v/>
      </c>
    </row>
    <row r="84" spans="1:12" x14ac:dyDescent="0.2">
      <c r="A84" s="143">
        <f>VLOOKUP(B84,'Select Practices'!$W$10:$X$197,2,FALSE)</f>
        <v>175</v>
      </c>
      <c r="C84" s="138" t="str">
        <f>IF(C$6="","",IF($B84="","",HLOOKUP(C$6,CPPE!$A$1:$CY$175,$A84,FALSE)))</f>
        <v/>
      </c>
      <c r="D84" s="138" t="str">
        <f>IF(D$6="","",IF($B84="","",HLOOKUP(D$6,CPPE!$A$1:$CY$175,$A84,FALSE)))</f>
        <v/>
      </c>
      <c r="E84" s="138" t="str">
        <f>IF(E$6="","",IF($B84="","",HLOOKUP(E$6,CPPE!$A$1:$CY$175,$A84,FALSE)))</f>
        <v/>
      </c>
      <c r="F84" s="138" t="str">
        <f>IF(F$6="","",IF($B84="","",HLOOKUP(F$6,CPPE!$A$1:$CY$175,$A84,FALSE)))</f>
        <v/>
      </c>
      <c r="G84" s="138" t="str">
        <f>IF(G$6="","",IF($B84="","",HLOOKUP(G$6,CPPE!$A$1:$CY$175,$A84,FALSE)))</f>
        <v/>
      </c>
      <c r="H84" s="138" t="str">
        <f>IF(H$6="","",IF($B84="","",HLOOKUP(H$6,CPPE!$A$1:$CY$175,$A84,FALSE)))</f>
        <v/>
      </c>
      <c r="I84" s="138" t="str">
        <f>IF(I$6="","",IF($B84="","",HLOOKUP(I$6,CPPE!$A$1:$CY$175,$A84,FALSE)))</f>
        <v/>
      </c>
      <c r="J84" s="138" t="str">
        <f>IF(J$6="","",IF($B84="","",HLOOKUP(J$6,CPPE!$A$1:$CY$175,$A84,FALSE)))</f>
        <v/>
      </c>
      <c r="K84" s="138" t="str">
        <f>IF(K$6="","",IF($B84="","",HLOOKUP(K$6,CPPE!$A$1:$CY$175,$A84,FALSE)))</f>
        <v/>
      </c>
      <c r="L84" s="138" t="str">
        <f>IF(L$6="","",IF($B84="","",HLOOKUP(L$6,CPPE!$A$1:$CY$175,$A84,FALSE)))</f>
        <v/>
      </c>
    </row>
    <row r="85" spans="1:12" x14ac:dyDescent="0.2">
      <c r="A85" s="143">
        <f>VLOOKUP(B85,'Select Practices'!$W$10:$X$197,2,FALSE)</f>
        <v>175</v>
      </c>
      <c r="C85" s="138" t="str">
        <f>IF(C$6="","",IF($B85="","",HLOOKUP(C$6,CPPE!$A$1:$CY$175,$A85,FALSE)))</f>
        <v/>
      </c>
      <c r="D85" s="138" t="str">
        <f>IF(D$6="","",IF($B85="","",HLOOKUP(D$6,CPPE!$A$1:$CY$175,$A85,FALSE)))</f>
        <v/>
      </c>
      <c r="E85" s="138" t="str">
        <f>IF(E$6="","",IF($B85="","",HLOOKUP(E$6,CPPE!$A$1:$CY$175,$A85,FALSE)))</f>
        <v/>
      </c>
      <c r="F85" s="138" t="str">
        <f>IF(F$6="","",IF($B85="","",HLOOKUP(F$6,CPPE!$A$1:$CY$175,$A85,FALSE)))</f>
        <v/>
      </c>
      <c r="G85" s="138" t="str">
        <f>IF(G$6="","",IF($B85="","",HLOOKUP(G$6,CPPE!$A$1:$CY$175,$A85,FALSE)))</f>
        <v/>
      </c>
      <c r="H85" s="138" t="str">
        <f>IF(H$6="","",IF($B85="","",HLOOKUP(H$6,CPPE!$A$1:$CY$175,$A85,FALSE)))</f>
        <v/>
      </c>
      <c r="I85" s="138" t="str">
        <f>IF(I$6="","",IF($B85="","",HLOOKUP(I$6,CPPE!$A$1:$CY$175,$A85,FALSE)))</f>
        <v/>
      </c>
      <c r="J85" s="138" t="str">
        <f>IF(J$6="","",IF($B85="","",HLOOKUP(J$6,CPPE!$A$1:$CY$175,$A85,FALSE)))</f>
        <v/>
      </c>
      <c r="K85" s="138" t="str">
        <f>IF(K$6="","",IF($B85="","",HLOOKUP(K$6,CPPE!$A$1:$CY$175,$A85,FALSE)))</f>
        <v/>
      </c>
      <c r="L85" s="138" t="str">
        <f>IF(L$6="","",IF($B85="","",HLOOKUP(L$6,CPPE!$A$1:$CY$175,$A85,FALSE)))</f>
        <v/>
      </c>
    </row>
    <row r="86" spans="1:12" x14ac:dyDescent="0.2">
      <c r="A86" s="143">
        <f>VLOOKUP(B86,'Select Practices'!$W$10:$X$197,2,FALSE)</f>
        <v>175</v>
      </c>
      <c r="C86" s="138" t="str">
        <f>IF(C$6="","",IF($B86="","",HLOOKUP(C$6,CPPE!$A$1:$CY$175,$A86,FALSE)))</f>
        <v/>
      </c>
      <c r="D86" s="138" t="str">
        <f>IF(D$6="","",IF($B86="","",HLOOKUP(D$6,CPPE!$A$1:$CY$175,$A86,FALSE)))</f>
        <v/>
      </c>
      <c r="E86" s="138" t="str">
        <f>IF(E$6="","",IF($B86="","",HLOOKUP(E$6,CPPE!$A$1:$CY$175,$A86,FALSE)))</f>
        <v/>
      </c>
      <c r="F86" s="138" t="str">
        <f>IF(F$6="","",IF($B86="","",HLOOKUP(F$6,CPPE!$A$1:$CY$175,$A86,FALSE)))</f>
        <v/>
      </c>
      <c r="G86" s="138" t="str">
        <f>IF(G$6="","",IF($B86="","",HLOOKUP(G$6,CPPE!$A$1:$CY$175,$A86,FALSE)))</f>
        <v/>
      </c>
      <c r="H86" s="138" t="str">
        <f>IF(H$6="","",IF($B86="","",HLOOKUP(H$6,CPPE!$A$1:$CY$175,$A86,FALSE)))</f>
        <v/>
      </c>
      <c r="I86" s="138" t="str">
        <f>IF(I$6="","",IF($B86="","",HLOOKUP(I$6,CPPE!$A$1:$CY$175,$A86,FALSE)))</f>
        <v/>
      </c>
      <c r="J86" s="138" t="str">
        <f>IF(J$6="","",IF($B86="","",HLOOKUP(J$6,CPPE!$A$1:$CY$175,$A86,FALSE)))</f>
        <v/>
      </c>
      <c r="K86" s="138" t="str">
        <f>IF(K$6="","",IF($B86="","",HLOOKUP(K$6,CPPE!$A$1:$CY$175,$A86,FALSE)))</f>
        <v/>
      </c>
      <c r="L86" s="138" t="str">
        <f>IF(L$6="","",IF($B86="","",HLOOKUP(L$6,CPPE!$A$1:$CY$175,$A86,FALSE)))</f>
        <v/>
      </c>
    </row>
    <row r="87" spans="1:12" x14ac:dyDescent="0.2">
      <c r="A87" s="143">
        <f>VLOOKUP(B87,'Select Practices'!$W$10:$X$197,2,FALSE)</f>
        <v>175</v>
      </c>
      <c r="C87" s="138" t="str">
        <f>IF(C$6="","",IF($B87="","",HLOOKUP(C$6,CPPE!$A$1:$CY$175,$A87,FALSE)))</f>
        <v/>
      </c>
      <c r="D87" s="138" t="str">
        <f>IF(D$6="","",IF($B87="","",HLOOKUP(D$6,CPPE!$A$1:$CY$175,$A87,FALSE)))</f>
        <v/>
      </c>
      <c r="E87" s="138" t="str">
        <f>IF(E$6="","",IF($B87="","",HLOOKUP(E$6,CPPE!$A$1:$CY$175,$A87,FALSE)))</f>
        <v/>
      </c>
      <c r="F87" s="138" t="str">
        <f>IF(F$6="","",IF($B87="","",HLOOKUP(F$6,CPPE!$A$1:$CY$175,$A87,FALSE)))</f>
        <v/>
      </c>
      <c r="G87" s="138" t="str">
        <f>IF(G$6="","",IF($B87="","",HLOOKUP(G$6,CPPE!$A$1:$CY$175,$A87,FALSE)))</f>
        <v/>
      </c>
      <c r="H87" s="138" t="str">
        <f>IF(H$6="","",IF($B87="","",HLOOKUP(H$6,CPPE!$A$1:$CY$175,$A87,FALSE)))</f>
        <v/>
      </c>
      <c r="I87" s="138" t="str">
        <f>IF(I$6="","",IF($B87="","",HLOOKUP(I$6,CPPE!$A$1:$CY$175,$A87,FALSE)))</f>
        <v/>
      </c>
      <c r="J87" s="138" t="str">
        <f>IF(J$6="","",IF($B87="","",HLOOKUP(J$6,CPPE!$A$1:$CY$175,$A87,FALSE)))</f>
        <v/>
      </c>
      <c r="K87" s="138" t="str">
        <f>IF(K$6="","",IF($B87="","",HLOOKUP(K$6,CPPE!$A$1:$CY$175,$A87,FALSE)))</f>
        <v/>
      </c>
      <c r="L87" s="138" t="str">
        <f>IF(L$6="","",IF($B87="","",HLOOKUP(L$6,CPPE!$A$1:$CY$175,$A87,FALSE)))</f>
        <v/>
      </c>
    </row>
    <row r="88" spans="1:12" x14ac:dyDescent="0.2">
      <c r="A88" s="143">
        <f>VLOOKUP(B88,'Select Practices'!$W$10:$X$197,2,FALSE)</f>
        <v>175</v>
      </c>
      <c r="C88" s="138" t="str">
        <f>IF(C$6="","",IF($B88="","",HLOOKUP(C$6,CPPE!$A$1:$CY$175,$A88,FALSE)))</f>
        <v/>
      </c>
      <c r="D88" s="138" t="str">
        <f>IF(D$6="","",IF($B88="","",HLOOKUP(D$6,CPPE!$A$1:$CY$175,$A88,FALSE)))</f>
        <v/>
      </c>
      <c r="E88" s="138" t="str">
        <f>IF(E$6="","",IF($B88="","",HLOOKUP(E$6,CPPE!$A$1:$CY$175,$A88,FALSE)))</f>
        <v/>
      </c>
      <c r="F88" s="138" t="str">
        <f>IF(F$6="","",IF($B88="","",HLOOKUP(F$6,CPPE!$A$1:$CY$175,$A88,FALSE)))</f>
        <v/>
      </c>
      <c r="G88" s="138" t="str">
        <f>IF(G$6="","",IF($B88="","",HLOOKUP(G$6,CPPE!$A$1:$CY$175,$A88,FALSE)))</f>
        <v/>
      </c>
      <c r="H88" s="138" t="str">
        <f>IF(H$6="","",IF($B88="","",HLOOKUP(H$6,CPPE!$A$1:$CY$175,$A88,FALSE)))</f>
        <v/>
      </c>
      <c r="I88" s="138" t="str">
        <f>IF(I$6="","",IF($B88="","",HLOOKUP(I$6,CPPE!$A$1:$CY$175,$A88,FALSE)))</f>
        <v/>
      </c>
      <c r="J88" s="138" t="str">
        <f>IF(J$6="","",IF($B88="","",HLOOKUP(J$6,CPPE!$A$1:$CY$175,$A88,FALSE)))</f>
        <v/>
      </c>
      <c r="K88" s="138" t="str">
        <f>IF(K$6="","",IF($B88="","",HLOOKUP(K$6,CPPE!$A$1:$CY$175,$A88,FALSE)))</f>
        <v/>
      </c>
      <c r="L88" s="138" t="str">
        <f>IF(L$6="","",IF($B88="","",HLOOKUP(L$6,CPPE!$A$1:$CY$175,$A88,FALSE)))</f>
        <v/>
      </c>
    </row>
    <row r="89" spans="1:12" x14ac:dyDescent="0.2">
      <c r="A89" s="143">
        <f>VLOOKUP(B89,'Select Practices'!$W$10:$X$197,2,FALSE)</f>
        <v>175</v>
      </c>
      <c r="C89" s="138" t="str">
        <f>IF(C$6="","",IF($B89="","",HLOOKUP(C$6,CPPE!$A$1:$CY$175,$A89,FALSE)))</f>
        <v/>
      </c>
      <c r="D89" s="138" t="str">
        <f>IF(D$6="","",IF($B89="","",HLOOKUP(D$6,CPPE!$A$1:$CY$175,$A89,FALSE)))</f>
        <v/>
      </c>
      <c r="E89" s="138" t="str">
        <f>IF(E$6="","",IF($B89="","",HLOOKUP(E$6,CPPE!$A$1:$CY$175,$A89,FALSE)))</f>
        <v/>
      </c>
      <c r="F89" s="138" t="str">
        <f>IF(F$6="","",IF($B89="","",HLOOKUP(F$6,CPPE!$A$1:$CY$175,$A89,FALSE)))</f>
        <v/>
      </c>
      <c r="G89" s="138" t="str">
        <f>IF(G$6="","",IF($B89="","",HLOOKUP(G$6,CPPE!$A$1:$CY$175,$A89,FALSE)))</f>
        <v/>
      </c>
      <c r="H89" s="138" t="str">
        <f>IF(H$6="","",IF($B89="","",HLOOKUP(H$6,CPPE!$A$1:$CY$175,$A89,FALSE)))</f>
        <v/>
      </c>
      <c r="I89" s="138" t="str">
        <f>IF(I$6="","",IF($B89="","",HLOOKUP(I$6,CPPE!$A$1:$CY$175,$A89,FALSE)))</f>
        <v/>
      </c>
      <c r="J89" s="138" t="str">
        <f>IF(J$6="","",IF($B89="","",HLOOKUP(J$6,CPPE!$A$1:$CY$175,$A89,FALSE)))</f>
        <v/>
      </c>
      <c r="K89" s="138" t="str">
        <f>IF(K$6="","",IF($B89="","",HLOOKUP(K$6,CPPE!$A$1:$CY$175,$A89,FALSE)))</f>
        <v/>
      </c>
      <c r="L89" s="138" t="str">
        <f>IF(L$6="","",IF($B89="","",HLOOKUP(L$6,CPPE!$A$1:$CY$175,$A89,FALSE)))</f>
        <v/>
      </c>
    </row>
    <row r="90" spans="1:12" x14ac:dyDescent="0.2">
      <c r="A90" s="143">
        <f>VLOOKUP(B90,'Select Practices'!$W$10:$X$197,2,FALSE)</f>
        <v>175</v>
      </c>
      <c r="C90" s="138" t="str">
        <f>IF(C$6="","",IF($B90="","",HLOOKUP(C$6,CPPE!$A$1:$CY$175,$A90,FALSE)))</f>
        <v/>
      </c>
      <c r="D90" s="138" t="str">
        <f>IF(D$6="","",IF($B90="","",HLOOKUP(D$6,CPPE!$A$1:$CY$175,$A90,FALSE)))</f>
        <v/>
      </c>
      <c r="E90" s="138" t="str">
        <f>IF(E$6="","",IF($B90="","",HLOOKUP(E$6,CPPE!$A$1:$CY$175,$A90,FALSE)))</f>
        <v/>
      </c>
      <c r="F90" s="138" t="str">
        <f>IF(F$6="","",IF($B90="","",HLOOKUP(F$6,CPPE!$A$1:$CY$175,$A90,FALSE)))</f>
        <v/>
      </c>
      <c r="G90" s="138" t="str">
        <f>IF(G$6="","",IF($B90="","",HLOOKUP(G$6,CPPE!$A$1:$CY$175,$A90,FALSE)))</f>
        <v/>
      </c>
      <c r="H90" s="138" t="str">
        <f>IF(H$6="","",IF($B90="","",HLOOKUP(H$6,CPPE!$A$1:$CY$175,$A90,FALSE)))</f>
        <v/>
      </c>
      <c r="I90" s="138" t="str">
        <f>IF(I$6="","",IF($B90="","",HLOOKUP(I$6,CPPE!$A$1:$CY$175,$A90,FALSE)))</f>
        <v/>
      </c>
      <c r="J90" s="138" t="str">
        <f>IF(J$6="","",IF($B90="","",HLOOKUP(J$6,CPPE!$A$1:$CY$175,$A90,FALSE)))</f>
        <v/>
      </c>
      <c r="K90" s="138" t="str">
        <f>IF(K$6="","",IF($B90="","",HLOOKUP(K$6,CPPE!$A$1:$CY$175,$A90,FALSE)))</f>
        <v/>
      </c>
      <c r="L90" s="138" t="str">
        <f>IF(L$6="","",IF($B90="","",HLOOKUP(L$6,CPPE!$A$1:$CY$175,$A90,FALSE)))</f>
        <v/>
      </c>
    </row>
    <row r="91" spans="1:12" x14ac:dyDescent="0.2">
      <c r="A91" s="143">
        <f>VLOOKUP(B91,'Select Practices'!$W$10:$X$197,2,FALSE)</f>
        <v>175</v>
      </c>
      <c r="C91" s="138" t="str">
        <f>IF(C$6="","",IF($B91="","",HLOOKUP(C$6,CPPE!$A$1:$CY$175,$A91,FALSE)))</f>
        <v/>
      </c>
      <c r="D91" s="138" t="str">
        <f>IF(D$6="","",IF($B91="","",HLOOKUP(D$6,CPPE!$A$1:$CY$175,$A91,FALSE)))</f>
        <v/>
      </c>
      <c r="E91" s="138" t="str">
        <f>IF(E$6="","",IF($B91="","",HLOOKUP(E$6,CPPE!$A$1:$CY$175,$A91,FALSE)))</f>
        <v/>
      </c>
      <c r="F91" s="138" t="str">
        <f>IF(F$6="","",IF($B91="","",HLOOKUP(F$6,CPPE!$A$1:$CY$175,$A91,FALSE)))</f>
        <v/>
      </c>
      <c r="G91" s="138" t="str">
        <f>IF(G$6="","",IF($B91="","",HLOOKUP(G$6,CPPE!$A$1:$CY$175,$A91,FALSE)))</f>
        <v/>
      </c>
      <c r="H91" s="138" t="str">
        <f>IF(H$6="","",IF($B91="","",HLOOKUP(H$6,CPPE!$A$1:$CY$175,$A91,FALSE)))</f>
        <v/>
      </c>
      <c r="I91" s="138" t="str">
        <f>IF(I$6="","",IF($B91="","",HLOOKUP(I$6,CPPE!$A$1:$CY$175,$A91,FALSE)))</f>
        <v/>
      </c>
      <c r="J91" s="138" t="str">
        <f>IF(J$6="","",IF($B91="","",HLOOKUP(J$6,CPPE!$A$1:$CY$175,$A91,FALSE)))</f>
        <v/>
      </c>
      <c r="K91" s="138" t="str">
        <f>IF(K$6="","",IF($B91="","",HLOOKUP(K$6,CPPE!$A$1:$CY$175,$A91,FALSE)))</f>
        <v/>
      </c>
      <c r="L91" s="138" t="str">
        <f>IF(L$6="","",IF($B91="","",HLOOKUP(L$6,CPPE!$A$1:$CY$175,$A91,FALSE)))</f>
        <v/>
      </c>
    </row>
    <row r="92" spans="1:12" x14ac:dyDescent="0.2">
      <c r="A92" s="143">
        <f>VLOOKUP(B92,'Select Practices'!$W$10:$X$197,2,FALSE)</f>
        <v>175</v>
      </c>
      <c r="C92" s="138" t="str">
        <f>IF(C$6="","",IF($B92="","",HLOOKUP(C$6,CPPE!$A$1:$CY$175,$A92,FALSE)))</f>
        <v/>
      </c>
      <c r="D92" s="138" t="str">
        <f>IF(D$6="","",IF($B92="","",HLOOKUP(D$6,CPPE!$A$1:$CY$175,$A92,FALSE)))</f>
        <v/>
      </c>
      <c r="E92" s="138" t="str">
        <f>IF(E$6="","",IF($B92="","",HLOOKUP(E$6,CPPE!$A$1:$CY$175,$A92,FALSE)))</f>
        <v/>
      </c>
      <c r="F92" s="138" t="str">
        <f>IF(F$6="","",IF($B92="","",HLOOKUP(F$6,CPPE!$A$1:$CY$175,$A92,FALSE)))</f>
        <v/>
      </c>
      <c r="G92" s="138" t="str">
        <f>IF(G$6="","",IF($B92="","",HLOOKUP(G$6,CPPE!$A$1:$CY$175,$A92,FALSE)))</f>
        <v/>
      </c>
      <c r="H92" s="138" t="str">
        <f>IF(H$6="","",IF($B92="","",HLOOKUP(H$6,CPPE!$A$1:$CY$175,$A92,FALSE)))</f>
        <v/>
      </c>
      <c r="I92" s="138" t="str">
        <f>IF(I$6="","",IF($B92="","",HLOOKUP(I$6,CPPE!$A$1:$CY$175,$A92,FALSE)))</f>
        <v/>
      </c>
      <c r="J92" s="138" t="str">
        <f>IF(J$6="","",IF($B92="","",HLOOKUP(J$6,CPPE!$A$1:$CY$175,$A92,FALSE)))</f>
        <v/>
      </c>
      <c r="K92" s="138" t="str">
        <f>IF(K$6="","",IF($B92="","",HLOOKUP(K$6,CPPE!$A$1:$CY$175,$A92,FALSE)))</f>
        <v/>
      </c>
      <c r="L92" s="138" t="str">
        <f>IF(L$6="","",IF($B92="","",HLOOKUP(L$6,CPPE!$A$1:$CY$175,$A92,FALSE)))</f>
        <v/>
      </c>
    </row>
    <row r="93" spans="1:12" x14ac:dyDescent="0.2">
      <c r="A93" s="143">
        <f>VLOOKUP(B93,'Select Practices'!$W$10:$X$197,2,FALSE)</f>
        <v>175</v>
      </c>
      <c r="C93" s="138" t="str">
        <f>IF(C$6="","",IF($B93="","",HLOOKUP(C$6,CPPE!$A$1:$CY$175,$A93,FALSE)))</f>
        <v/>
      </c>
      <c r="D93" s="138" t="str">
        <f>IF(D$6="","",IF($B93="","",HLOOKUP(D$6,CPPE!$A$1:$CY$175,$A93,FALSE)))</f>
        <v/>
      </c>
      <c r="E93" s="138" t="str">
        <f>IF(E$6="","",IF($B93="","",HLOOKUP(E$6,CPPE!$A$1:$CY$175,$A93,FALSE)))</f>
        <v/>
      </c>
      <c r="F93" s="138" t="str">
        <f>IF(F$6="","",IF($B93="","",HLOOKUP(F$6,CPPE!$A$1:$CY$175,$A93,FALSE)))</f>
        <v/>
      </c>
      <c r="G93" s="138" t="str">
        <f>IF(G$6="","",IF($B93="","",HLOOKUP(G$6,CPPE!$A$1:$CY$175,$A93,FALSE)))</f>
        <v/>
      </c>
      <c r="H93" s="138" t="str">
        <f>IF(H$6="","",IF($B93="","",HLOOKUP(H$6,CPPE!$A$1:$CY$175,$A93,FALSE)))</f>
        <v/>
      </c>
      <c r="I93" s="138" t="str">
        <f>IF(I$6="","",IF($B93="","",HLOOKUP(I$6,CPPE!$A$1:$CY$175,$A93,FALSE)))</f>
        <v/>
      </c>
      <c r="J93" s="138" t="str">
        <f>IF(J$6="","",IF($B93="","",HLOOKUP(J$6,CPPE!$A$1:$CY$175,$A93,FALSE)))</f>
        <v/>
      </c>
      <c r="K93" s="138" t="str">
        <f>IF(K$6="","",IF($B93="","",HLOOKUP(K$6,CPPE!$A$1:$CY$175,$A93,FALSE)))</f>
        <v/>
      </c>
      <c r="L93" s="138" t="str">
        <f>IF(L$6="","",IF($B93="","",HLOOKUP(L$6,CPPE!$A$1:$CY$175,$A93,FALSE)))</f>
        <v/>
      </c>
    </row>
    <row r="94" spans="1:12" x14ac:dyDescent="0.2">
      <c r="A94" s="143">
        <f>VLOOKUP(B94,'Select Practices'!$W$10:$X$197,2,FALSE)</f>
        <v>175</v>
      </c>
      <c r="C94" s="138" t="str">
        <f>IF(C$6="","",IF($B94="","",HLOOKUP(C$6,CPPE!$A$1:$CY$175,$A94,FALSE)))</f>
        <v/>
      </c>
      <c r="D94" s="138" t="str">
        <f>IF(D$6="","",IF($B94="","",HLOOKUP(D$6,CPPE!$A$1:$CY$175,$A94,FALSE)))</f>
        <v/>
      </c>
      <c r="E94" s="138" t="str">
        <f>IF(E$6="","",IF($B94="","",HLOOKUP(E$6,CPPE!$A$1:$CY$175,$A94,FALSE)))</f>
        <v/>
      </c>
      <c r="F94" s="138" t="str">
        <f>IF(F$6="","",IF($B94="","",HLOOKUP(F$6,CPPE!$A$1:$CY$175,$A94,FALSE)))</f>
        <v/>
      </c>
      <c r="G94" s="138" t="str">
        <f>IF(G$6="","",IF($B94="","",HLOOKUP(G$6,CPPE!$A$1:$CY$175,$A94,FALSE)))</f>
        <v/>
      </c>
      <c r="H94" s="138" t="str">
        <f>IF(H$6="","",IF($B94="","",HLOOKUP(H$6,CPPE!$A$1:$CY$175,$A94,FALSE)))</f>
        <v/>
      </c>
      <c r="I94" s="138" t="str">
        <f>IF(I$6="","",IF($B94="","",HLOOKUP(I$6,CPPE!$A$1:$CY$175,$A94,FALSE)))</f>
        <v/>
      </c>
      <c r="J94" s="138" t="str">
        <f>IF(J$6="","",IF($B94="","",HLOOKUP(J$6,CPPE!$A$1:$CY$175,$A94,FALSE)))</f>
        <v/>
      </c>
      <c r="K94" s="138" t="str">
        <f>IF(K$6="","",IF($B94="","",HLOOKUP(K$6,CPPE!$A$1:$CY$175,$A94,FALSE)))</f>
        <v/>
      </c>
      <c r="L94" s="138" t="str">
        <f>IF(L$6="","",IF($B94="","",HLOOKUP(L$6,CPPE!$A$1:$CY$175,$A94,FALSE)))</f>
        <v/>
      </c>
    </row>
    <row r="95" spans="1:12" x14ac:dyDescent="0.2">
      <c r="A95" s="143">
        <f>VLOOKUP(B95,'Select Practices'!$W$10:$X$197,2,FALSE)</f>
        <v>175</v>
      </c>
      <c r="C95" s="138" t="str">
        <f>IF(C$6="","",IF($B95="","",HLOOKUP(C$6,CPPE!$A$1:$CY$175,$A95,FALSE)))</f>
        <v/>
      </c>
      <c r="D95" s="138" t="str">
        <f>IF(D$6="","",IF($B95="","",HLOOKUP(D$6,CPPE!$A$1:$CY$175,$A95,FALSE)))</f>
        <v/>
      </c>
      <c r="E95" s="138" t="str">
        <f>IF(E$6="","",IF($B95="","",HLOOKUP(E$6,CPPE!$A$1:$CY$175,$A95,FALSE)))</f>
        <v/>
      </c>
      <c r="F95" s="138" t="str">
        <f>IF(F$6="","",IF($B95="","",HLOOKUP(F$6,CPPE!$A$1:$CY$175,$A95,FALSE)))</f>
        <v/>
      </c>
      <c r="G95" s="138" t="str">
        <f>IF(G$6="","",IF($B95="","",HLOOKUP(G$6,CPPE!$A$1:$CY$175,$A95,FALSE)))</f>
        <v/>
      </c>
      <c r="H95" s="138" t="str">
        <f>IF(H$6="","",IF($B95="","",HLOOKUP(H$6,CPPE!$A$1:$CY$175,$A95,FALSE)))</f>
        <v/>
      </c>
      <c r="I95" s="138" t="str">
        <f>IF(I$6="","",IF($B95="","",HLOOKUP(I$6,CPPE!$A$1:$CY$175,$A95,FALSE)))</f>
        <v/>
      </c>
      <c r="J95" s="138" t="str">
        <f>IF(J$6="","",IF($B95="","",HLOOKUP(J$6,CPPE!$A$1:$CY$175,$A95,FALSE)))</f>
        <v/>
      </c>
      <c r="K95" s="138" t="str">
        <f>IF(K$6="","",IF($B95="","",HLOOKUP(K$6,CPPE!$A$1:$CY$175,$A95,FALSE)))</f>
        <v/>
      </c>
      <c r="L95" s="138" t="str">
        <f>IF(L$6="","",IF($B95="","",HLOOKUP(L$6,CPPE!$A$1:$CY$175,$A95,FALSE)))</f>
        <v/>
      </c>
    </row>
    <row r="96" spans="1:12" x14ac:dyDescent="0.2">
      <c r="A96" s="143">
        <f>VLOOKUP(B96,'Select Practices'!$W$10:$X$197,2,FALSE)</f>
        <v>175</v>
      </c>
      <c r="C96" s="138" t="str">
        <f>IF(C$6="","",IF($B96="","",HLOOKUP(C$6,CPPE!$A$1:$CY$175,$A96,FALSE)))</f>
        <v/>
      </c>
      <c r="D96" s="138" t="str">
        <f>IF(D$6="","",IF($B96="","",HLOOKUP(D$6,CPPE!$A$1:$CY$175,$A96,FALSE)))</f>
        <v/>
      </c>
      <c r="E96" s="138" t="str">
        <f>IF(E$6="","",IF($B96="","",HLOOKUP(E$6,CPPE!$A$1:$CY$175,$A96,FALSE)))</f>
        <v/>
      </c>
      <c r="F96" s="138" t="str">
        <f>IF(F$6="","",IF($B96="","",HLOOKUP(F$6,CPPE!$A$1:$CY$175,$A96,FALSE)))</f>
        <v/>
      </c>
      <c r="G96" s="138" t="str">
        <f>IF(G$6="","",IF($B96="","",HLOOKUP(G$6,CPPE!$A$1:$CY$175,$A96,FALSE)))</f>
        <v/>
      </c>
      <c r="H96" s="138" t="str">
        <f>IF(H$6="","",IF($B96="","",HLOOKUP(H$6,CPPE!$A$1:$CY$175,$A96,FALSE)))</f>
        <v/>
      </c>
      <c r="I96" s="138" t="str">
        <f>IF(I$6="","",IF($B96="","",HLOOKUP(I$6,CPPE!$A$1:$CY$175,$A96,FALSE)))</f>
        <v/>
      </c>
      <c r="J96" s="138" t="str">
        <f>IF(J$6="","",IF($B96="","",HLOOKUP(J$6,CPPE!$A$1:$CY$175,$A96,FALSE)))</f>
        <v/>
      </c>
      <c r="K96" s="138" t="str">
        <f>IF(K$6="","",IF($B96="","",HLOOKUP(K$6,CPPE!$A$1:$CY$175,$A96,FALSE)))</f>
        <v/>
      </c>
      <c r="L96" s="138" t="str">
        <f>IF(L$6="","",IF($B96="","",HLOOKUP(L$6,CPPE!$A$1:$CY$175,$A96,FALSE)))</f>
        <v/>
      </c>
    </row>
    <row r="97" spans="1:12" x14ac:dyDescent="0.2">
      <c r="A97" s="143">
        <f>VLOOKUP(B97,'Select Practices'!$W$10:$X$197,2,FALSE)</f>
        <v>175</v>
      </c>
      <c r="C97" s="138" t="str">
        <f>IF(C$6="","",IF($B97="","",HLOOKUP(C$6,CPPE!$A$1:$CY$175,$A97,FALSE)))</f>
        <v/>
      </c>
      <c r="D97" s="138" t="str">
        <f>IF(D$6="","",IF($B97="","",HLOOKUP(D$6,CPPE!$A$1:$CY$175,$A97,FALSE)))</f>
        <v/>
      </c>
      <c r="E97" s="138" t="str">
        <f>IF(E$6="","",IF($B97="","",HLOOKUP(E$6,CPPE!$A$1:$CY$175,$A97,FALSE)))</f>
        <v/>
      </c>
      <c r="F97" s="138" t="str">
        <f>IF(F$6="","",IF($B97="","",HLOOKUP(F$6,CPPE!$A$1:$CY$175,$A97,FALSE)))</f>
        <v/>
      </c>
      <c r="G97" s="138" t="str">
        <f>IF(G$6="","",IF($B97="","",HLOOKUP(G$6,CPPE!$A$1:$CY$175,$A97,FALSE)))</f>
        <v/>
      </c>
      <c r="H97" s="138" t="str">
        <f>IF(H$6="","",IF($B97="","",HLOOKUP(H$6,CPPE!$A$1:$CY$175,$A97,FALSE)))</f>
        <v/>
      </c>
      <c r="I97" s="138" t="str">
        <f>IF(I$6="","",IF($B97="","",HLOOKUP(I$6,CPPE!$A$1:$CY$175,$A97,FALSE)))</f>
        <v/>
      </c>
      <c r="J97" s="138" t="str">
        <f>IF(J$6="","",IF($B97="","",HLOOKUP(J$6,CPPE!$A$1:$CY$175,$A97,FALSE)))</f>
        <v/>
      </c>
      <c r="K97" s="138" t="str">
        <f>IF(K$6="","",IF($B97="","",HLOOKUP(K$6,CPPE!$A$1:$CY$175,$A97,FALSE)))</f>
        <v/>
      </c>
      <c r="L97" s="138" t="str">
        <f>IF(L$6="","",IF($B97="","",HLOOKUP(L$6,CPPE!$A$1:$CY$175,$A97,FALSE)))</f>
        <v/>
      </c>
    </row>
    <row r="98" spans="1:12" x14ac:dyDescent="0.2">
      <c r="A98" s="143">
        <f>VLOOKUP(B98,'Select Practices'!$W$10:$X$197,2,FALSE)</f>
        <v>175</v>
      </c>
      <c r="C98" s="138" t="str">
        <f>IF(C$6="","",IF($B98="","",HLOOKUP(C$6,CPPE!$A$1:$CY$175,$A98,FALSE)))</f>
        <v/>
      </c>
      <c r="D98" s="138" t="str">
        <f>IF(D$6="","",IF($B98="","",HLOOKUP(D$6,CPPE!$A$1:$CY$175,$A98,FALSE)))</f>
        <v/>
      </c>
      <c r="E98" s="138" t="str">
        <f>IF(E$6="","",IF($B98="","",HLOOKUP(E$6,CPPE!$A$1:$CY$175,$A98,FALSE)))</f>
        <v/>
      </c>
      <c r="F98" s="138" t="str">
        <f>IF(F$6="","",IF($B98="","",HLOOKUP(F$6,CPPE!$A$1:$CY$175,$A98,FALSE)))</f>
        <v/>
      </c>
      <c r="G98" s="138" t="str">
        <f>IF(G$6="","",IF($B98="","",HLOOKUP(G$6,CPPE!$A$1:$CY$175,$A98,FALSE)))</f>
        <v/>
      </c>
      <c r="H98" s="138" t="str">
        <f>IF(H$6="","",IF($B98="","",HLOOKUP(H$6,CPPE!$A$1:$CY$175,$A98,FALSE)))</f>
        <v/>
      </c>
      <c r="I98" s="138" t="str">
        <f>IF(I$6="","",IF($B98="","",HLOOKUP(I$6,CPPE!$A$1:$CY$175,$A98,FALSE)))</f>
        <v/>
      </c>
      <c r="J98" s="138" t="str">
        <f>IF(J$6="","",IF($B98="","",HLOOKUP(J$6,CPPE!$A$1:$CY$175,$A98,FALSE)))</f>
        <v/>
      </c>
      <c r="K98" s="138" t="str">
        <f>IF(K$6="","",IF($B98="","",HLOOKUP(K$6,CPPE!$A$1:$CY$175,$A98,FALSE)))</f>
        <v/>
      </c>
      <c r="L98" s="138" t="str">
        <f>IF(L$6="","",IF($B98="","",HLOOKUP(L$6,CPPE!$A$1:$CY$175,$A98,FALSE)))</f>
        <v/>
      </c>
    </row>
    <row r="99" spans="1:12" x14ac:dyDescent="0.2">
      <c r="A99" s="143">
        <f>VLOOKUP(B99,'Select Practices'!$W$10:$X$197,2,FALSE)</f>
        <v>175</v>
      </c>
      <c r="C99" s="138" t="str">
        <f>IF(C$6="","",IF($B99="","",HLOOKUP(C$6,CPPE!$A$1:$CY$175,$A99,FALSE)))</f>
        <v/>
      </c>
      <c r="D99" s="138" t="str">
        <f>IF(D$6="","",IF($B99="","",HLOOKUP(D$6,CPPE!$A$1:$CY$175,$A99,FALSE)))</f>
        <v/>
      </c>
      <c r="E99" s="138" t="str">
        <f>IF(E$6="","",IF($B99="","",HLOOKUP(E$6,CPPE!$A$1:$CY$175,$A99,FALSE)))</f>
        <v/>
      </c>
      <c r="F99" s="138" t="str">
        <f>IF(F$6="","",IF($B99="","",HLOOKUP(F$6,CPPE!$A$1:$CY$175,$A99,FALSE)))</f>
        <v/>
      </c>
      <c r="G99" s="138" t="str">
        <f>IF(G$6="","",IF($B99="","",HLOOKUP(G$6,CPPE!$A$1:$CY$175,$A99,FALSE)))</f>
        <v/>
      </c>
      <c r="H99" s="138" t="str">
        <f>IF(H$6="","",IF($B99="","",HLOOKUP(H$6,CPPE!$A$1:$CY$175,$A99,FALSE)))</f>
        <v/>
      </c>
      <c r="I99" s="138" t="str">
        <f>IF(I$6="","",IF($B99="","",HLOOKUP(I$6,CPPE!$A$1:$CY$175,$A99,FALSE)))</f>
        <v/>
      </c>
      <c r="J99" s="138" t="str">
        <f>IF(J$6="","",IF($B99="","",HLOOKUP(J$6,CPPE!$A$1:$CY$175,$A99,FALSE)))</f>
        <v/>
      </c>
      <c r="K99" s="138" t="str">
        <f>IF(K$6="","",IF($B99="","",HLOOKUP(K$6,CPPE!$A$1:$CY$175,$A99,FALSE)))</f>
        <v/>
      </c>
      <c r="L99" s="138" t="str">
        <f>IF(L$6="","",IF($B99="","",HLOOKUP(L$6,CPPE!$A$1:$CY$175,$A99,FALSE)))</f>
        <v/>
      </c>
    </row>
    <row r="100" spans="1:12" x14ac:dyDescent="0.2">
      <c r="A100" s="143">
        <f>VLOOKUP(B100,'Select Practices'!$W$10:$X$197,2,FALSE)</f>
        <v>175</v>
      </c>
      <c r="C100" s="138" t="str">
        <f>IF(C$6="","",IF($B100="","",HLOOKUP(C$6,CPPE!$A$1:$CY$175,$A100,FALSE)))</f>
        <v/>
      </c>
      <c r="D100" s="138" t="str">
        <f>IF(D$6="","",IF($B100="","",HLOOKUP(D$6,CPPE!$A$1:$CY$175,$A100,FALSE)))</f>
        <v/>
      </c>
      <c r="E100" s="138" t="str">
        <f>IF(E$6="","",IF($B100="","",HLOOKUP(E$6,CPPE!$A$1:$CY$175,$A100,FALSE)))</f>
        <v/>
      </c>
      <c r="F100" s="138" t="str">
        <f>IF(F$6="","",IF($B100="","",HLOOKUP(F$6,CPPE!$A$1:$CY$175,$A100,FALSE)))</f>
        <v/>
      </c>
      <c r="G100" s="138" t="str">
        <f>IF(G$6="","",IF($B100="","",HLOOKUP(G$6,CPPE!$A$1:$CY$175,$A100,FALSE)))</f>
        <v/>
      </c>
      <c r="H100" s="138" t="str">
        <f>IF(H$6="","",IF($B100="","",HLOOKUP(H$6,CPPE!$A$1:$CY$175,$A100,FALSE)))</f>
        <v/>
      </c>
      <c r="I100" s="138" t="str">
        <f>IF(I$6="","",IF($B100="","",HLOOKUP(I$6,CPPE!$A$1:$CY$175,$A100,FALSE)))</f>
        <v/>
      </c>
      <c r="J100" s="138" t="str">
        <f>IF(J$6="","",IF($B100="","",HLOOKUP(J$6,CPPE!$A$1:$CY$175,$A100,FALSE)))</f>
        <v/>
      </c>
      <c r="K100" s="138" t="str">
        <f>IF(K$6="","",IF($B100="","",HLOOKUP(K$6,CPPE!$A$1:$CY$175,$A100,FALSE)))</f>
        <v/>
      </c>
      <c r="L100" s="138" t="str">
        <f>IF(L$6="","",IF($B100="","",HLOOKUP(L$6,CPPE!$A$1:$CY$175,$A100,FALSE)))</f>
        <v/>
      </c>
    </row>
    <row r="101" spans="1:12" x14ac:dyDescent="0.2">
      <c r="A101" s="143">
        <f>VLOOKUP(B101,'Select Practices'!$W$10:$X$197,2,FALSE)</f>
        <v>175</v>
      </c>
      <c r="C101" s="138" t="str">
        <f>IF(C$6="","",IF($B101="","",HLOOKUP(C$6,CPPE!$A$1:$CY$175,$A101,FALSE)))</f>
        <v/>
      </c>
      <c r="D101" s="138" t="str">
        <f>IF(D$6="","",IF($B101="","",HLOOKUP(D$6,CPPE!$A$1:$CY$175,$A101,FALSE)))</f>
        <v/>
      </c>
      <c r="E101" s="138" t="str">
        <f>IF(E$6="","",IF($B101="","",HLOOKUP(E$6,CPPE!$A$1:$CY$175,$A101,FALSE)))</f>
        <v/>
      </c>
      <c r="F101" s="138" t="str">
        <f>IF(F$6="","",IF($B101="","",HLOOKUP(F$6,CPPE!$A$1:$CY$175,$A101,FALSE)))</f>
        <v/>
      </c>
      <c r="G101" s="138" t="str">
        <f>IF(G$6="","",IF($B101="","",HLOOKUP(G$6,CPPE!$A$1:$CY$175,$A101,FALSE)))</f>
        <v/>
      </c>
      <c r="H101" s="138" t="str">
        <f>IF(H$6="","",IF($B101="","",HLOOKUP(H$6,CPPE!$A$1:$CY$175,$A101,FALSE)))</f>
        <v/>
      </c>
      <c r="I101" s="138" t="str">
        <f>IF(I$6="","",IF($B101="","",HLOOKUP(I$6,CPPE!$A$1:$CY$175,$A101,FALSE)))</f>
        <v/>
      </c>
      <c r="J101" s="138" t="str">
        <f>IF(J$6="","",IF($B101="","",HLOOKUP(J$6,CPPE!$A$1:$CY$175,$A101,FALSE)))</f>
        <v/>
      </c>
      <c r="K101" s="138" t="str">
        <f>IF(K$6="","",IF($B101="","",HLOOKUP(K$6,CPPE!$A$1:$CY$175,$A101,FALSE)))</f>
        <v/>
      </c>
      <c r="L101" s="138" t="str">
        <f>IF(L$6="","",IF($B101="","",HLOOKUP(L$6,CPPE!$A$1:$CY$175,$A101,FALSE)))</f>
        <v/>
      </c>
    </row>
    <row r="102" spans="1:12" x14ac:dyDescent="0.2">
      <c r="A102" s="143">
        <f>VLOOKUP(B102,'Select Practices'!$W$10:$X$197,2,FALSE)</f>
        <v>175</v>
      </c>
      <c r="C102" s="138" t="str">
        <f>IF(C$6="","",IF($B102="","",HLOOKUP(C$6,CPPE!$A$1:$CY$175,$A102,FALSE)))</f>
        <v/>
      </c>
      <c r="D102" s="138" t="str">
        <f>IF(D$6="","",IF($B102="","",HLOOKUP(D$6,CPPE!$A$1:$CY$175,$A102,FALSE)))</f>
        <v/>
      </c>
      <c r="E102" s="138" t="str">
        <f>IF(E$6="","",IF($B102="","",HLOOKUP(E$6,CPPE!$A$1:$CY$175,$A102,FALSE)))</f>
        <v/>
      </c>
      <c r="F102" s="138" t="str">
        <f>IF(F$6="","",IF($B102="","",HLOOKUP(F$6,CPPE!$A$1:$CY$175,$A102,FALSE)))</f>
        <v/>
      </c>
      <c r="G102" s="138" t="str">
        <f>IF(G$6="","",IF($B102="","",HLOOKUP(G$6,CPPE!$A$1:$CY$175,$A102,FALSE)))</f>
        <v/>
      </c>
      <c r="H102" s="138" t="str">
        <f>IF(H$6="","",IF($B102="","",HLOOKUP(H$6,CPPE!$A$1:$CY$175,$A102,FALSE)))</f>
        <v/>
      </c>
      <c r="I102" s="138" t="str">
        <f>IF(I$6="","",IF($B102="","",HLOOKUP(I$6,CPPE!$A$1:$CY$175,$A102,FALSE)))</f>
        <v/>
      </c>
      <c r="J102" s="138" t="str">
        <f>IF(J$6="","",IF($B102="","",HLOOKUP(J$6,CPPE!$A$1:$CY$175,$A102,FALSE)))</f>
        <v/>
      </c>
      <c r="K102" s="138" t="str">
        <f>IF(K$6="","",IF($B102="","",HLOOKUP(K$6,CPPE!$A$1:$CY$175,$A102,FALSE)))</f>
        <v/>
      </c>
      <c r="L102" s="138" t="str">
        <f>IF(L$6="","",IF($B102="","",HLOOKUP(L$6,CPPE!$A$1:$CY$175,$A102,FALSE)))</f>
        <v/>
      </c>
    </row>
    <row r="103" spans="1:12" x14ac:dyDescent="0.2">
      <c r="A103" s="143">
        <f>VLOOKUP(B103,'Select Practices'!$W$10:$X$197,2,FALSE)</f>
        <v>175</v>
      </c>
      <c r="C103" s="138" t="str">
        <f>IF(C$6="","",IF($B103="","",HLOOKUP(C$6,CPPE!$A$1:$CY$175,$A103,FALSE)))</f>
        <v/>
      </c>
      <c r="D103" s="138" t="str">
        <f>IF(D$6="","",IF($B103="","",HLOOKUP(D$6,CPPE!$A$1:$CY$175,$A103,FALSE)))</f>
        <v/>
      </c>
      <c r="E103" s="138" t="str">
        <f>IF(E$6="","",IF($B103="","",HLOOKUP(E$6,CPPE!$A$1:$CY$175,$A103,FALSE)))</f>
        <v/>
      </c>
      <c r="F103" s="138" t="str">
        <f>IF(F$6="","",IF($B103="","",HLOOKUP(F$6,CPPE!$A$1:$CY$175,$A103,FALSE)))</f>
        <v/>
      </c>
      <c r="G103" s="138" t="str">
        <f>IF(G$6="","",IF($B103="","",HLOOKUP(G$6,CPPE!$A$1:$CY$175,$A103,FALSE)))</f>
        <v/>
      </c>
      <c r="H103" s="138" t="str">
        <f>IF(H$6="","",IF($B103="","",HLOOKUP(H$6,CPPE!$A$1:$CY$175,$A103,FALSE)))</f>
        <v/>
      </c>
      <c r="I103" s="138" t="str">
        <f>IF(I$6="","",IF($B103="","",HLOOKUP(I$6,CPPE!$A$1:$CY$175,$A103,FALSE)))</f>
        <v/>
      </c>
      <c r="J103" s="138" t="str">
        <f>IF(J$6="","",IF($B103="","",HLOOKUP(J$6,CPPE!$A$1:$CY$175,$A103,FALSE)))</f>
        <v/>
      </c>
      <c r="K103" s="138" t="str">
        <f>IF(K$6="","",IF($B103="","",HLOOKUP(K$6,CPPE!$A$1:$CY$175,$A103,FALSE)))</f>
        <v/>
      </c>
      <c r="L103" s="138" t="str">
        <f>IF(L$6="","",IF($B103="","",HLOOKUP(L$6,CPPE!$A$1:$CY$175,$A103,FALSE)))</f>
        <v/>
      </c>
    </row>
    <row r="104" spans="1:12" x14ac:dyDescent="0.2">
      <c r="A104" s="143">
        <f>VLOOKUP(B104,'Select Practices'!$W$10:$X$197,2,FALSE)</f>
        <v>175</v>
      </c>
      <c r="C104" s="138" t="str">
        <f>IF(C$6="","",IF($B104="","",HLOOKUP(C$6,CPPE!$A$1:$CY$175,$A104,FALSE)))</f>
        <v/>
      </c>
      <c r="D104" s="138" t="str">
        <f>IF(D$6="","",IF($B104="","",HLOOKUP(D$6,CPPE!$A$1:$CY$175,$A104,FALSE)))</f>
        <v/>
      </c>
      <c r="E104" s="138" t="str">
        <f>IF(E$6="","",IF($B104="","",HLOOKUP(E$6,CPPE!$A$1:$CY$175,$A104,FALSE)))</f>
        <v/>
      </c>
      <c r="F104" s="138" t="str">
        <f>IF(F$6="","",IF($B104="","",HLOOKUP(F$6,CPPE!$A$1:$CY$175,$A104,FALSE)))</f>
        <v/>
      </c>
      <c r="G104" s="138" t="str">
        <f>IF(G$6="","",IF($B104="","",HLOOKUP(G$6,CPPE!$A$1:$CY$175,$A104,FALSE)))</f>
        <v/>
      </c>
      <c r="H104" s="138" t="str">
        <f>IF(H$6="","",IF($B104="","",HLOOKUP(H$6,CPPE!$A$1:$CY$175,$A104,FALSE)))</f>
        <v/>
      </c>
      <c r="I104" s="138" t="str">
        <f>IF(I$6="","",IF($B104="","",HLOOKUP(I$6,CPPE!$A$1:$CY$175,$A104,FALSE)))</f>
        <v/>
      </c>
      <c r="J104" s="138" t="str">
        <f>IF(J$6="","",IF($B104="","",HLOOKUP(J$6,CPPE!$A$1:$CY$175,$A104,FALSE)))</f>
        <v/>
      </c>
      <c r="K104" s="138" t="str">
        <f>IF(K$6="","",IF($B104="","",HLOOKUP(K$6,CPPE!$A$1:$CY$175,$A104,FALSE)))</f>
        <v/>
      </c>
      <c r="L104" s="138" t="str">
        <f>IF(L$6="","",IF($B104="","",HLOOKUP(L$6,CPPE!$A$1:$CY$175,$A104,FALSE)))</f>
        <v/>
      </c>
    </row>
    <row r="105" spans="1:12" x14ac:dyDescent="0.2">
      <c r="A105" s="143">
        <f>VLOOKUP(B105,'Select Practices'!$W$10:$X$197,2,FALSE)</f>
        <v>175</v>
      </c>
      <c r="C105" s="138" t="str">
        <f>IF(C$6="","",IF($B105="","",HLOOKUP(C$6,CPPE!$A$1:$CY$175,$A105,FALSE)))</f>
        <v/>
      </c>
      <c r="D105" s="138" t="str">
        <f>IF(D$6="","",IF($B105="","",HLOOKUP(D$6,CPPE!$A$1:$CY$175,$A105,FALSE)))</f>
        <v/>
      </c>
      <c r="E105" s="138" t="str">
        <f>IF(E$6="","",IF($B105="","",HLOOKUP(E$6,CPPE!$A$1:$CY$175,$A105,FALSE)))</f>
        <v/>
      </c>
      <c r="F105" s="138" t="str">
        <f>IF(F$6="","",IF($B105="","",HLOOKUP(F$6,CPPE!$A$1:$CY$175,$A105,FALSE)))</f>
        <v/>
      </c>
      <c r="G105" s="138" t="str">
        <f>IF(G$6="","",IF($B105="","",HLOOKUP(G$6,CPPE!$A$1:$CY$175,$A105,FALSE)))</f>
        <v/>
      </c>
      <c r="H105" s="138" t="str">
        <f>IF(H$6="","",IF($B105="","",HLOOKUP(H$6,CPPE!$A$1:$CY$175,$A105,FALSE)))</f>
        <v/>
      </c>
      <c r="I105" s="138" t="str">
        <f>IF(I$6="","",IF($B105="","",HLOOKUP(I$6,CPPE!$A$1:$CY$175,$A105,FALSE)))</f>
        <v/>
      </c>
      <c r="J105" s="138" t="str">
        <f>IF(J$6="","",IF($B105="","",HLOOKUP(J$6,CPPE!$A$1:$CY$175,$A105,FALSE)))</f>
        <v/>
      </c>
      <c r="K105" s="138" t="str">
        <f>IF(K$6="","",IF($B105="","",HLOOKUP(K$6,CPPE!$A$1:$CY$175,$A105,FALSE)))</f>
        <v/>
      </c>
      <c r="L105" s="138" t="str">
        <f>IF(L$6="","",IF($B105="","",HLOOKUP(L$6,CPPE!$A$1:$CY$175,$A105,FALSE)))</f>
        <v/>
      </c>
    </row>
    <row r="106" spans="1:12" x14ac:dyDescent="0.2">
      <c r="A106" s="143">
        <f>VLOOKUP(B106,'Select Practices'!$W$10:$X$197,2,FALSE)</f>
        <v>175</v>
      </c>
      <c r="C106" s="138" t="str">
        <f>IF(C$6="","",IF($B106="","",HLOOKUP(C$6,CPPE!$A$1:$CY$175,$A106,FALSE)))</f>
        <v/>
      </c>
      <c r="D106" s="138" t="str">
        <f>IF(D$6="","",IF($B106="","",HLOOKUP(D$6,CPPE!$A$1:$CY$175,$A106,FALSE)))</f>
        <v/>
      </c>
      <c r="E106" s="138" t="str">
        <f>IF(E$6="","",IF($B106="","",HLOOKUP(E$6,CPPE!$A$1:$CY$175,$A106,FALSE)))</f>
        <v/>
      </c>
      <c r="F106" s="138" t="str">
        <f>IF(F$6="","",IF($B106="","",HLOOKUP(F$6,CPPE!$A$1:$CY$175,$A106,FALSE)))</f>
        <v/>
      </c>
      <c r="G106" s="138" t="str">
        <f>IF(G$6="","",IF($B106="","",HLOOKUP(G$6,CPPE!$A$1:$CY$175,$A106,FALSE)))</f>
        <v/>
      </c>
      <c r="H106" s="138" t="str">
        <f>IF(H$6="","",IF($B106="","",HLOOKUP(H$6,CPPE!$A$1:$CY$175,$A106,FALSE)))</f>
        <v/>
      </c>
      <c r="I106" s="138" t="str">
        <f>IF(I$6="","",IF($B106="","",HLOOKUP(I$6,CPPE!$A$1:$CY$175,$A106,FALSE)))</f>
        <v/>
      </c>
      <c r="J106" s="138" t="str">
        <f>IF(J$6="","",IF($B106="","",HLOOKUP(J$6,CPPE!$A$1:$CY$175,$A106,FALSE)))</f>
        <v/>
      </c>
      <c r="K106" s="138" t="str">
        <f>IF(K$6="","",IF($B106="","",HLOOKUP(K$6,CPPE!$A$1:$CY$175,$A106,FALSE)))</f>
        <v/>
      </c>
      <c r="L106" s="138" t="str">
        <f>IF(L$6="","",IF($B106="","",HLOOKUP(L$6,CPPE!$A$1:$CY$175,$A106,FALSE)))</f>
        <v/>
      </c>
    </row>
    <row r="107" spans="1:12" x14ac:dyDescent="0.2">
      <c r="A107" s="143">
        <f>VLOOKUP(B107,'Select Practices'!$W$10:$X$197,2,FALSE)</f>
        <v>175</v>
      </c>
      <c r="C107" s="138" t="str">
        <f>IF(C$6="","",IF($B107="","",HLOOKUP(C$6,CPPE!$A$1:$CY$175,$A107,FALSE)))</f>
        <v/>
      </c>
      <c r="D107" s="138" t="str">
        <f>IF(D$6="","",IF($B107="","",HLOOKUP(D$6,CPPE!$A$1:$CY$175,$A107,FALSE)))</f>
        <v/>
      </c>
      <c r="E107" s="138" t="str">
        <f>IF(E$6="","",IF($B107="","",HLOOKUP(E$6,CPPE!$A$1:$CY$175,$A107,FALSE)))</f>
        <v/>
      </c>
      <c r="F107" s="138" t="str">
        <f>IF(F$6="","",IF($B107="","",HLOOKUP(F$6,CPPE!$A$1:$CY$175,$A107,FALSE)))</f>
        <v/>
      </c>
      <c r="G107" s="138" t="str">
        <f>IF(G$6="","",IF($B107="","",HLOOKUP(G$6,CPPE!$A$1:$CY$175,$A107,FALSE)))</f>
        <v/>
      </c>
      <c r="H107" s="138" t="str">
        <f>IF(H$6="","",IF($B107="","",HLOOKUP(H$6,CPPE!$A$1:$CY$175,$A107,FALSE)))</f>
        <v/>
      </c>
      <c r="I107" s="138" t="str">
        <f>IF(I$6="","",IF($B107="","",HLOOKUP(I$6,CPPE!$A$1:$CY$175,$A107,FALSE)))</f>
        <v/>
      </c>
      <c r="J107" s="138" t="str">
        <f>IF(J$6="","",IF($B107="","",HLOOKUP(J$6,CPPE!$A$1:$CY$175,$A107,FALSE)))</f>
        <v/>
      </c>
      <c r="K107" s="138" t="str">
        <f>IF(K$6="","",IF($B107="","",HLOOKUP(K$6,CPPE!$A$1:$CY$175,$A107,FALSE)))</f>
        <v/>
      </c>
      <c r="L107" s="138" t="str">
        <f>IF(L$6="","",IF($B107="","",HLOOKUP(L$6,CPPE!$A$1:$CY$175,$A107,FALSE)))</f>
        <v/>
      </c>
    </row>
    <row r="108" spans="1:12" x14ac:dyDescent="0.2">
      <c r="A108" s="143">
        <f>VLOOKUP(B108,'Select Practices'!$W$10:$X$197,2,FALSE)</f>
        <v>175</v>
      </c>
      <c r="C108" s="138" t="str">
        <f>IF(C$6="","",IF($B108="","",HLOOKUP(C$6,CPPE!$A$1:$CY$175,$A108,FALSE)))</f>
        <v/>
      </c>
      <c r="D108" s="138" t="str">
        <f>IF(D$6="","",IF($B108="","",HLOOKUP(D$6,CPPE!$A$1:$CY$175,$A108,FALSE)))</f>
        <v/>
      </c>
      <c r="E108" s="138" t="str">
        <f>IF(E$6="","",IF($B108="","",HLOOKUP(E$6,CPPE!$A$1:$CY$175,$A108,FALSE)))</f>
        <v/>
      </c>
      <c r="F108" s="138" t="str">
        <f>IF(F$6="","",IF($B108="","",HLOOKUP(F$6,CPPE!$A$1:$CY$175,$A108,FALSE)))</f>
        <v/>
      </c>
      <c r="G108" s="138" t="str">
        <f>IF(G$6="","",IF($B108="","",HLOOKUP(G$6,CPPE!$A$1:$CY$175,$A108,FALSE)))</f>
        <v/>
      </c>
      <c r="H108" s="138" t="str">
        <f>IF(H$6="","",IF($B108="","",HLOOKUP(H$6,CPPE!$A$1:$CY$175,$A108,FALSE)))</f>
        <v/>
      </c>
      <c r="I108" s="138" t="str">
        <f>IF(I$6="","",IF($B108="","",HLOOKUP(I$6,CPPE!$A$1:$CY$175,$A108,FALSE)))</f>
        <v/>
      </c>
      <c r="J108" s="138" t="str">
        <f>IF(J$6="","",IF($B108="","",HLOOKUP(J$6,CPPE!$A$1:$CY$175,$A108,FALSE)))</f>
        <v/>
      </c>
      <c r="K108" s="138" t="str">
        <f>IF(K$6="","",IF($B108="","",HLOOKUP(K$6,CPPE!$A$1:$CY$175,$A108,FALSE)))</f>
        <v/>
      </c>
      <c r="L108" s="138" t="str">
        <f>IF(L$6="","",IF($B108="","",HLOOKUP(L$6,CPPE!$A$1:$CY$175,$A108,FALSE)))</f>
        <v/>
      </c>
    </row>
    <row r="109" spans="1:12" x14ac:dyDescent="0.2">
      <c r="A109" s="143">
        <f>VLOOKUP(B109,'Select Practices'!$W$10:$X$197,2,FALSE)</f>
        <v>175</v>
      </c>
      <c r="C109" s="138" t="str">
        <f>IF(C$6="","",IF($B109="","",HLOOKUP(C$6,CPPE!$A$1:$CY$175,$A109,FALSE)))</f>
        <v/>
      </c>
      <c r="D109" s="138" t="str">
        <f>IF(D$6="","",IF($B109="","",HLOOKUP(D$6,CPPE!$A$1:$CY$175,$A109,FALSE)))</f>
        <v/>
      </c>
      <c r="E109" s="138" t="str">
        <f>IF(E$6="","",IF($B109="","",HLOOKUP(E$6,CPPE!$A$1:$CY$175,$A109,FALSE)))</f>
        <v/>
      </c>
      <c r="F109" s="138" t="str">
        <f>IF(F$6="","",IF($B109="","",HLOOKUP(F$6,CPPE!$A$1:$CY$175,$A109,FALSE)))</f>
        <v/>
      </c>
      <c r="G109" s="138" t="str">
        <f>IF(G$6="","",IF($B109="","",HLOOKUP(G$6,CPPE!$A$1:$CY$175,$A109,FALSE)))</f>
        <v/>
      </c>
      <c r="H109" s="138" t="str">
        <f>IF(H$6="","",IF($B109="","",HLOOKUP(H$6,CPPE!$A$1:$CY$175,$A109,FALSE)))</f>
        <v/>
      </c>
      <c r="I109" s="138" t="str">
        <f>IF(I$6="","",IF($B109="","",HLOOKUP(I$6,CPPE!$A$1:$CY$175,$A109,FALSE)))</f>
        <v/>
      </c>
      <c r="J109" s="138" t="str">
        <f>IF(J$6="","",IF($B109="","",HLOOKUP(J$6,CPPE!$A$1:$CY$175,$A109,FALSE)))</f>
        <v/>
      </c>
      <c r="K109" s="138" t="str">
        <f>IF(K$6="","",IF($B109="","",HLOOKUP(K$6,CPPE!$A$1:$CY$175,$A109,FALSE)))</f>
        <v/>
      </c>
      <c r="L109" s="138" t="str">
        <f>IF(L$6="","",IF($B109="","",HLOOKUP(L$6,CPPE!$A$1:$CY$175,$A109,FALSE)))</f>
        <v/>
      </c>
    </row>
    <row r="110" spans="1:12" x14ac:dyDescent="0.2">
      <c r="A110" s="143">
        <f>VLOOKUP(B110,'Select Practices'!$W$10:$X$197,2,FALSE)</f>
        <v>175</v>
      </c>
      <c r="C110" s="138" t="str">
        <f>IF(C$6="","",IF($B110="","",HLOOKUP(C$6,CPPE!$A$1:$CY$175,$A110,FALSE)))</f>
        <v/>
      </c>
      <c r="D110" s="138" t="str">
        <f>IF(D$6="","",IF($B110="","",HLOOKUP(D$6,CPPE!$A$1:$CY$175,$A110,FALSE)))</f>
        <v/>
      </c>
      <c r="E110" s="138" t="str">
        <f>IF(E$6="","",IF($B110="","",HLOOKUP(E$6,CPPE!$A$1:$CY$175,$A110,FALSE)))</f>
        <v/>
      </c>
      <c r="F110" s="138" t="str">
        <f>IF(F$6="","",IF($B110="","",HLOOKUP(F$6,CPPE!$A$1:$CY$175,$A110,FALSE)))</f>
        <v/>
      </c>
      <c r="G110" s="138" t="str">
        <f>IF(G$6="","",IF($B110="","",HLOOKUP(G$6,CPPE!$A$1:$CY$175,$A110,FALSE)))</f>
        <v/>
      </c>
      <c r="H110" s="138" t="str">
        <f>IF(H$6="","",IF($B110="","",HLOOKUP(H$6,CPPE!$A$1:$CY$175,$A110,FALSE)))</f>
        <v/>
      </c>
      <c r="I110" s="138" t="str">
        <f>IF(I$6="","",IF($B110="","",HLOOKUP(I$6,CPPE!$A$1:$CY$175,$A110,FALSE)))</f>
        <v/>
      </c>
      <c r="J110" s="138" t="str">
        <f>IF(J$6="","",IF($B110="","",HLOOKUP(J$6,CPPE!$A$1:$CY$175,$A110,FALSE)))</f>
        <v/>
      </c>
      <c r="K110" s="138" t="str">
        <f>IF(K$6="","",IF($B110="","",HLOOKUP(K$6,CPPE!$A$1:$CY$175,$A110,FALSE)))</f>
        <v/>
      </c>
      <c r="L110" s="138" t="str">
        <f>IF(L$6="","",IF($B110="","",HLOOKUP(L$6,CPPE!$A$1:$CY$175,$A110,FALSE)))</f>
        <v/>
      </c>
    </row>
    <row r="111" spans="1:12" x14ac:dyDescent="0.2">
      <c r="A111" s="143">
        <f>VLOOKUP(B111,'Select Practices'!$W$10:$X$197,2,FALSE)</f>
        <v>175</v>
      </c>
      <c r="C111" s="138" t="str">
        <f>IF(C$6="","",IF($B111="","",HLOOKUP(C$6,CPPE!$A$1:$CY$175,$A111,FALSE)))</f>
        <v/>
      </c>
      <c r="D111" s="138" t="str">
        <f>IF(D$6="","",IF($B111="","",HLOOKUP(D$6,CPPE!$A$1:$CY$175,$A111,FALSE)))</f>
        <v/>
      </c>
      <c r="E111" s="138" t="str">
        <f>IF(E$6="","",IF($B111="","",HLOOKUP(E$6,CPPE!$A$1:$CY$175,$A111,FALSE)))</f>
        <v/>
      </c>
      <c r="F111" s="138" t="str">
        <f>IF(F$6="","",IF($B111="","",HLOOKUP(F$6,CPPE!$A$1:$CY$175,$A111,FALSE)))</f>
        <v/>
      </c>
      <c r="G111" s="138" t="str">
        <f>IF(G$6="","",IF($B111="","",HLOOKUP(G$6,CPPE!$A$1:$CY$175,$A111,FALSE)))</f>
        <v/>
      </c>
      <c r="H111" s="138" t="str">
        <f>IF(H$6="","",IF($B111="","",HLOOKUP(H$6,CPPE!$A$1:$CY$175,$A111,FALSE)))</f>
        <v/>
      </c>
      <c r="I111" s="138" t="str">
        <f>IF(I$6="","",IF($B111="","",HLOOKUP(I$6,CPPE!$A$1:$CY$175,$A111,FALSE)))</f>
        <v/>
      </c>
      <c r="J111" s="138" t="str">
        <f>IF(J$6="","",IF($B111="","",HLOOKUP(J$6,CPPE!$A$1:$CY$175,$A111,FALSE)))</f>
        <v/>
      </c>
      <c r="K111" s="138" t="str">
        <f>IF(K$6="","",IF($B111="","",HLOOKUP(K$6,CPPE!$A$1:$CY$175,$A111,FALSE)))</f>
        <v/>
      </c>
      <c r="L111" s="138" t="str">
        <f>IF(L$6="","",IF($B111="","",HLOOKUP(L$6,CPPE!$A$1:$CY$175,$A111,FALSE)))</f>
        <v/>
      </c>
    </row>
    <row r="112" spans="1:12" x14ac:dyDescent="0.2">
      <c r="A112" s="143">
        <f>VLOOKUP(B112,'Select Practices'!$W$10:$X$197,2,FALSE)</f>
        <v>175</v>
      </c>
      <c r="C112" s="138" t="str">
        <f>IF(C$6="","",IF($B112="","",HLOOKUP(C$6,CPPE!$A$1:$CY$175,$A112,FALSE)))</f>
        <v/>
      </c>
      <c r="D112" s="138" t="str">
        <f>IF(D$6="","",IF($B112="","",HLOOKUP(D$6,CPPE!$A$1:$CY$175,$A112,FALSE)))</f>
        <v/>
      </c>
      <c r="E112" s="138" t="str">
        <f>IF(E$6="","",IF($B112="","",HLOOKUP(E$6,CPPE!$A$1:$CY$175,$A112,FALSE)))</f>
        <v/>
      </c>
      <c r="F112" s="138" t="str">
        <f>IF(F$6="","",IF($B112="","",HLOOKUP(F$6,CPPE!$A$1:$CY$175,$A112,FALSE)))</f>
        <v/>
      </c>
      <c r="G112" s="138" t="str">
        <f>IF(G$6="","",IF($B112="","",HLOOKUP(G$6,CPPE!$A$1:$CY$175,$A112,FALSE)))</f>
        <v/>
      </c>
      <c r="H112" s="138" t="str">
        <f>IF(H$6="","",IF($B112="","",HLOOKUP(H$6,CPPE!$A$1:$CY$175,$A112,FALSE)))</f>
        <v/>
      </c>
      <c r="I112" s="138" t="str">
        <f>IF(I$6="","",IF($B112="","",HLOOKUP(I$6,CPPE!$A$1:$CY$175,$A112,FALSE)))</f>
        <v/>
      </c>
      <c r="J112" s="138" t="str">
        <f>IF(J$6="","",IF($B112="","",HLOOKUP(J$6,CPPE!$A$1:$CY$175,$A112,FALSE)))</f>
        <v/>
      </c>
      <c r="K112" s="138" t="str">
        <f>IF(K$6="","",IF($B112="","",HLOOKUP(K$6,CPPE!$A$1:$CY$175,$A112,FALSE)))</f>
        <v/>
      </c>
      <c r="L112" s="138" t="str">
        <f>IF(L$6="","",IF($B112="","",HLOOKUP(L$6,CPPE!$A$1:$CY$175,$A112,FALSE)))</f>
        <v/>
      </c>
    </row>
    <row r="113" spans="1:12" x14ac:dyDescent="0.2">
      <c r="A113" s="143">
        <f>VLOOKUP(B113,'Select Practices'!$W$10:$X$197,2,FALSE)</f>
        <v>175</v>
      </c>
      <c r="C113" s="138" t="str">
        <f>IF(C$6="","",IF($B113="","",HLOOKUP(C$6,CPPE!$A$1:$CY$175,$A113,FALSE)))</f>
        <v/>
      </c>
      <c r="D113" s="138" t="str">
        <f>IF(D$6="","",IF($B113="","",HLOOKUP(D$6,CPPE!$A$1:$CY$175,$A113,FALSE)))</f>
        <v/>
      </c>
      <c r="E113" s="138" t="str">
        <f>IF(E$6="","",IF($B113="","",HLOOKUP(E$6,CPPE!$A$1:$CY$175,$A113,FALSE)))</f>
        <v/>
      </c>
      <c r="F113" s="138" t="str">
        <f>IF(F$6="","",IF($B113="","",HLOOKUP(F$6,CPPE!$A$1:$CY$175,$A113,FALSE)))</f>
        <v/>
      </c>
      <c r="G113" s="138" t="str">
        <f>IF(G$6="","",IF($B113="","",HLOOKUP(G$6,CPPE!$A$1:$CY$175,$A113,FALSE)))</f>
        <v/>
      </c>
      <c r="H113" s="138" t="str">
        <f>IF(H$6="","",IF($B113="","",HLOOKUP(H$6,CPPE!$A$1:$CY$175,$A113,FALSE)))</f>
        <v/>
      </c>
      <c r="I113" s="138" t="str">
        <f>IF(I$6="","",IF($B113="","",HLOOKUP(I$6,CPPE!$A$1:$CY$175,$A113,FALSE)))</f>
        <v/>
      </c>
      <c r="J113" s="138" t="str">
        <f>IF(J$6="","",IF($B113="","",HLOOKUP(J$6,CPPE!$A$1:$CY$175,$A113,FALSE)))</f>
        <v/>
      </c>
      <c r="K113" s="138" t="str">
        <f>IF(K$6="","",IF($B113="","",HLOOKUP(K$6,CPPE!$A$1:$CY$175,$A113,FALSE)))</f>
        <v/>
      </c>
      <c r="L113" s="138" t="str">
        <f>IF(L$6="","",IF($B113="","",HLOOKUP(L$6,CPPE!$A$1:$CY$175,$A113,FALSE)))</f>
        <v/>
      </c>
    </row>
    <row r="114" spans="1:12" x14ac:dyDescent="0.2">
      <c r="A114" s="143">
        <f>VLOOKUP(B114,'Select Practices'!$W$10:$X$197,2,FALSE)</f>
        <v>175</v>
      </c>
      <c r="C114" s="138" t="str">
        <f>IF(C$6="","",IF($B114="","",HLOOKUP(C$6,CPPE!$A$1:$CY$175,$A114,FALSE)))</f>
        <v/>
      </c>
      <c r="D114" s="138" t="str">
        <f>IF(D$6="","",IF($B114="","",HLOOKUP(D$6,CPPE!$A$1:$CY$175,$A114,FALSE)))</f>
        <v/>
      </c>
      <c r="E114" s="138" t="str">
        <f>IF(E$6="","",IF($B114="","",HLOOKUP(E$6,CPPE!$A$1:$CY$175,$A114,FALSE)))</f>
        <v/>
      </c>
      <c r="F114" s="138" t="str">
        <f>IF(F$6="","",IF($B114="","",HLOOKUP(F$6,CPPE!$A$1:$CY$175,$A114,FALSE)))</f>
        <v/>
      </c>
      <c r="G114" s="138" t="str">
        <f>IF(G$6="","",IF($B114="","",HLOOKUP(G$6,CPPE!$A$1:$CY$175,$A114,FALSE)))</f>
        <v/>
      </c>
      <c r="H114" s="138" t="str">
        <f>IF(H$6="","",IF($B114="","",HLOOKUP(H$6,CPPE!$A$1:$CY$175,$A114,FALSE)))</f>
        <v/>
      </c>
      <c r="I114" s="138" t="str">
        <f>IF(I$6="","",IF($B114="","",HLOOKUP(I$6,CPPE!$A$1:$CY$175,$A114,FALSE)))</f>
        <v/>
      </c>
      <c r="J114" s="138" t="str">
        <f>IF(J$6="","",IF($B114="","",HLOOKUP(J$6,CPPE!$A$1:$CY$175,$A114,FALSE)))</f>
        <v/>
      </c>
      <c r="K114" s="138" t="str">
        <f>IF(K$6="","",IF($B114="","",HLOOKUP(K$6,CPPE!$A$1:$CY$175,$A114,FALSE)))</f>
        <v/>
      </c>
      <c r="L114" s="138" t="str">
        <f>IF(L$6="","",IF($B114="","",HLOOKUP(L$6,CPPE!$A$1:$CY$175,$A114,FALSE)))</f>
        <v/>
      </c>
    </row>
    <row r="115" spans="1:12" x14ac:dyDescent="0.2">
      <c r="A115" s="143">
        <f>VLOOKUP(B115,'Select Practices'!$W$10:$X$197,2,FALSE)</f>
        <v>175</v>
      </c>
      <c r="C115" s="138" t="str">
        <f>IF(C$6="","",IF($B115="","",HLOOKUP(C$6,CPPE!$A$1:$CY$175,$A115,FALSE)))</f>
        <v/>
      </c>
      <c r="D115" s="138" t="str">
        <f>IF(D$6="","",IF($B115="","",HLOOKUP(D$6,CPPE!$A$1:$CY$175,$A115,FALSE)))</f>
        <v/>
      </c>
      <c r="E115" s="138" t="str">
        <f>IF(E$6="","",IF($B115="","",HLOOKUP(E$6,CPPE!$A$1:$CY$175,$A115,FALSE)))</f>
        <v/>
      </c>
      <c r="F115" s="138" t="str">
        <f>IF(F$6="","",IF($B115="","",HLOOKUP(F$6,CPPE!$A$1:$CY$175,$A115,FALSE)))</f>
        <v/>
      </c>
      <c r="G115" s="138" t="str">
        <f>IF(G$6="","",IF($B115="","",HLOOKUP(G$6,CPPE!$A$1:$CY$175,$A115,FALSE)))</f>
        <v/>
      </c>
      <c r="H115" s="138" t="str">
        <f>IF(H$6="","",IF($B115="","",HLOOKUP(H$6,CPPE!$A$1:$CY$175,$A115,FALSE)))</f>
        <v/>
      </c>
      <c r="I115" s="138" t="str">
        <f>IF(I$6="","",IF($B115="","",HLOOKUP(I$6,CPPE!$A$1:$CY$175,$A115,FALSE)))</f>
        <v/>
      </c>
      <c r="J115" s="138" t="str">
        <f>IF(J$6="","",IF($B115="","",HLOOKUP(J$6,CPPE!$A$1:$CY$175,$A115,FALSE)))</f>
        <v/>
      </c>
      <c r="K115" s="138" t="str">
        <f>IF(K$6="","",IF($B115="","",HLOOKUP(K$6,CPPE!$A$1:$CY$175,$A115,FALSE)))</f>
        <v/>
      </c>
      <c r="L115" s="138" t="str">
        <f>IF(L$6="","",IF($B115="","",HLOOKUP(L$6,CPPE!$A$1:$CY$175,$A115,FALSE)))</f>
        <v/>
      </c>
    </row>
    <row r="116" spans="1:12" x14ac:dyDescent="0.2">
      <c r="A116" s="143">
        <f>VLOOKUP(B116,'Select Practices'!$W$10:$X$197,2,FALSE)</f>
        <v>175</v>
      </c>
      <c r="C116" s="138" t="str">
        <f>IF(C$6="","",IF($B116="","",HLOOKUP(C$6,CPPE!$A$1:$CY$175,$A116,FALSE)))</f>
        <v/>
      </c>
      <c r="D116" s="138" t="str">
        <f>IF(D$6="","",IF($B116="","",HLOOKUP(D$6,CPPE!$A$1:$CY$175,$A116,FALSE)))</f>
        <v/>
      </c>
      <c r="E116" s="138" t="str">
        <f>IF(E$6="","",IF($B116="","",HLOOKUP(E$6,CPPE!$A$1:$CY$175,$A116,FALSE)))</f>
        <v/>
      </c>
      <c r="F116" s="138" t="str">
        <f>IF(F$6="","",IF($B116="","",HLOOKUP(F$6,CPPE!$A$1:$CY$175,$A116,FALSE)))</f>
        <v/>
      </c>
      <c r="G116" s="138" t="str">
        <f>IF(G$6="","",IF($B116="","",HLOOKUP(G$6,CPPE!$A$1:$CY$175,$A116,FALSE)))</f>
        <v/>
      </c>
      <c r="H116" s="138" t="str">
        <f>IF(H$6="","",IF($B116="","",HLOOKUP(H$6,CPPE!$A$1:$CY$175,$A116,FALSE)))</f>
        <v/>
      </c>
      <c r="I116" s="138" t="str">
        <f>IF(I$6="","",IF($B116="","",HLOOKUP(I$6,CPPE!$A$1:$CY$175,$A116,FALSE)))</f>
        <v/>
      </c>
      <c r="J116" s="138" t="str">
        <f>IF(J$6="","",IF($B116="","",HLOOKUP(J$6,CPPE!$A$1:$CY$175,$A116,FALSE)))</f>
        <v/>
      </c>
      <c r="K116" s="138" t="str">
        <f>IF(K$6="","",IF($B116="","",HLOOKUP(K$6,CPPE!$A$1:$CY$175,$A116,FALSE)))</f>
        <v/>
      </c>
      <c r="L116" s="138" t="str">
        <f>IF(L$6="","",IF($B116="","",HLOOKUP(L$6,CPPE!$A$1:$CY$175,$A116,FALSE)))</f>
        <v/>
      </c>
    </row>
    <row r="117" spans="1:12" x14ac:dyDescent="0.2">
      <c r="A117" s="143">
        <f>VLOOKUP(B117,'Select Practices'!$W$10:$X$197,2,FALSE)</f>
        <v>175</v>
      </c>
      <c r="C117" s="138" t="str">
        <f>IF(C$6="","",IF($B117="","",HLOOKUP(C$6,CPPE!$A$1:$CY$175,$A117,FALSE)))</f>
        <v/>
      </c>
      <c r="D117" s="138" t="str">
        <f>IF(D$6="","",IF($B117="","",HLOOKUP(D$6,CPPE!$A$1:$CY$175,$A117,FALSE)))</f>
        <v/>
      </c>
      <c r="E117" s="138" t="str">
        <f>IF(E$6="","",IF($B117="","",HLOOKUP(E$6,CPPE!$A$1:$CY$175,$A117,FALSE)))</f>
        <v/>
      </c>
      <c r="F117" s="138" t="str">
        <f>IF(F$6="","",IF($B117="","",HLOOKUP(F$6,CPPE!$A$1:$CY$175,$A117,FALSE)))</f>
        <v/>
      </c>
      <c r="G117" s="138" t="str">
        <f>IF(G$6="","",IF($B117="","",HLOOKUP(G$6,CPPE!$A$1:$CY$175,$A117,FALSE)))</f>
        <v/>
      </c>
      <c r="H117" s="138" t="str">
        <f>IF(H$6="","",IF($B117="","",HLOOKUP(H$6,CPPE!$A$1:$CY$175,$A117,FALSE)))</f>
        <v/>
      </c>
      <c r="I117" s="138" t="str">
        <f>IF(I$6="","",IF($B117="","",HLOOKUP(I$6,CPPE!$A$1:$CY$175,$A117,FALSE)))</f>
        <v/>
      </c>
      <c r="J117" s="138" t="str">
        <f>IF(J$6="","",IF($B117="","",HLOOKUP(J$6,CPPE!$A$1:$CY$175,$A117,FALSE)))</f>
        <v/>
      </c>
      <c r="K117" s="138" t="str">
        <f>IF(K$6="","",IF($B117="","",HLOOKUP(K$6,CPPE!$A$1:$CY$175,$A117,FALSE)))</f>
        <v/>
      </c>
      <c r="L117" s="138" t="str">
        <f>IF(L$6="","",IF($B117="","",HLOOKUP(L$6,CPPE!$A$1:$CY$175,$A117,FALSE)))</f>
        <v/>
      </c>
    </row>
    <row r="118" spans="1:12" x14ac:dyDescent="0.2">
      <c r="A118" s="143">
        <f>VLOOKUP(B118,'Select Practices'!$W$10:$X$197,2,FALSE)</f>
        <v>175</v>
      </c>
      <c r="C118" s="138" t="str">
        <f>IF(C$6="","",IF($B118="","",HLOOKUP(C$6,CPPE!$A$1:$CY$175,$A118,FALSE)))</f>
        <v/>
      </c>
      <c r="D118" s="138" t="str">
        <f>IF(D$6="","",IF($B118="","",HLOOKUP(D$6,CPPE!$A$1:$CY$175,$A118,FALSE)))</f>
        <v/>
      </c>
      <c r="E118" s="138" t="str">
        <f>IF(E$6="","",IF($B118="","",HLOOKUP(E$6,CPPE!$A$1:$CY$175,$A118,FALSE)))</f>
        <v/>
      </c>
      <c r="F118" s="138" t="str">
        <f>IF(F$6="","",IF($B118="","",HLOOKUP(F$6,CPPE!$A$1:$CY$175,$A118,FALSE)))</f>
        <v/>
      </c>
      <c r="G118" s="138" t="str">
        <f>IF(G$6="","",IF($B118="","",HLOOKUP(G$6,CPPE!$A$1:$CY$175,$A118,FALSE)))</f>
        <v/>
      </c>
      <c r="H118" s="138" t="str">
        <f>IF(H$6="","",IF($B118="","",HLOOKUP(H$6,CPPE!$A$1:$CY$175,$A118,FALSE)))</f>
        <v/>
      </c>
      <c r="I118" s="138" t="str">
        <f>IF(I$6="","",IF($B118="","",HLOOKUP(I$6,CPPE!$A$1:$CY$175,$A118,FALSE)))</f>
        <v/>
      </c>
      <c r="J118" s="138" t="str">
        <f>IF(J$6="","",IF($B118="","",HLOOKUP(J$6,CPPE!$A$1:$CY$175,$A118,FALSE)))</f>
        <v/>
      </c>
      <c r="K118" s="138" t="str">
        <f>IF(K$6="","",IF($B118="","",HLOOKUP(K$6,CPPE!$A$1:$CY$175,$A118,FALSE)))</f>
        <v/>
      </c>
      <c r="L118" s="138" t="str">
        <f>IF(L$6="","",IF($B118="","",HLOOKUP(L$6,CPPE!$A$1:$CY$175,$A118,FALSE)))</f>
        <v/>
      </c>
    </row>
    <row r="119" spans="1:12" x14ac:dyDescent="0.2">
      <c r="A119" s="143">
        <f>VLOOKUP(B119,'Select Practices'!$W$10:$X$197,2,FALSE)</f>
        <v>175</v>
      </c>
      <c r="C119" s="138" t="str">
        <f>IF(C$6="","",IF($B119="","",HLOOKUP(C$6,CPPE!$A$1:$CY$175,$A119,FALSE)))</f>
        <v/>
      </c>
      <c r="D119" s="138" t="str">
        <f>IF(D$6="","",IF($B119="","",HLOOKUP(D$6,CPPE!$A$1:$CY$175,$A119,FALSE)))</f>
        <v/>
      </c>
      <c r="E119" s="138" t="str">
        <f>IF(E$6="","",IF($B119="","",HLOOKUP(E$6,CPPE!$A$1:$CY$175,$A119,FALSE)))</f>
        <v/>
      </c>
      <c r="F119" s="138" t="str">
        <f>IF(F$6="","",IF($B119="","",HLOOKUP(F$6,CPPE!$A$1:$CY$175,$A119,FALSE)))</f>
        <v/>
      </c>
      <c r="G119" s="138" t="str">
        <f>IF(G$6="","",IF($B119="","",HLOOKUP(G$6,CPPE!$A$1:$CY$175,$A119,FALSE)))</f>
        <v/>
      </c>
      <c r="H119" s="138" t="str">
        <f>IF(H$6="","",IF($B119="","",HLOOKUP(H$6,CPPE!$A$1:$CY$175,$A119,FALSE)))</f>
        <v/>
      </c>
      <c r="I119" s="138" t="str">
        <f>IF(I$6="","",IF($B119="","",HLOOKUP(I$6,CPPE!$A$1:$CY$175,$A119,FALSE)))</f>
        <v/>
      </c>
      <c r="J119" s="138" t="str">
        <f>IF(J$6="","",IF($B119="","",HLOOKUP(J$6,CPPE!$A$1:$CY$175,$A119,FALSE)))</f>
        <v/>
      </c>
      <c r="K119" s="138" t="str">
        <f>IF(K$6="","",IF($B119="","",HLOOKUP(K$6,CPPE!$A$1:$CY$175,$A119,FALSE)))</f>
        <v/>
      </c>
      <c r="L119" s="138" t="str">
        <f>IF(L$6="","",IF($B119="","",HLOOKUP(L$6,CPPE!$A$1:$CY$175,$A119,FALSE)))</f>
        <v/>
      </c>
    </row>
    <row r="120" spans="1:12" x14ac:dyDescent="0.2">
      <c r="A120" s="143">
        <f>VLOOKUP(B120,'Select Practices'!$W$10:$X$197,2,FALSE)</f>
        <v>175</v>
      </c>
      <c r="C120" s="138" t="str">
        <f>IF(C$6="","",IF($B120="","",HLOOKUP(C$6,CPPE!$A$1:$CY$175,$A120,FALSE)))</f>
        <v/>
      </c>
      <c r="D120" s="138" t="str">
        <f>IF(D$6="","",IF($B120="","",HLOOKUP(D$6,CPPE!$A$1:$CY$175,$A120,FALSE)))</f>
        <v/>
      </c>
      <c r="E120" s="138" t="str">
        <f>IF(E$6="","",IF($B120="","",HLOOKUP(E$6,CPPE!$A$1:$CY$175,$A120,FALSE)))</f>
        <v/>
      </c>
      <c r="F120" s="138" t="str">
        <f>IF(F$6="","",IF($B120="","",HLOOKUP(F$6,CPPE!$A$1:$CY$175,$A120,FALSE)))</f>
        <v/>
      </c>
      <c r="G120" s="138" t="str">
        <f>IF(G$6="","",IF($B120="","",HLOOKUP(G$6,CPPE!$A$1:$CY$175,$A120,FALSE)))</f>
        <v/>
      </c>
      <c r="H120" s="138" t="str">
        <f>IF(H$6="","",IF($B120="","",HLOOKUP(H$6,CPPE!$A$1:$CY$175,$A120,FALSE)))</f>
        <v/>
      </c>
      <c r="I120" s="138" t="str">
        <f>IF(I$6="","",IF($B120="","",HLOOKUP(I$6,CPPE!$A$1:$CY$175,$A120,FALSE)))</f>
        <v/>
      </c>
      <c r="J120" s="138" t="str">
        <f>IF(J$6="","",IF($B120="","",HLOOKUP(J$6,CPPE!$A$1:$CY$175,$A120,FALSE)))</f>
        <v/>
      </c>
      <c r="K120" s="138" t="str">
        <f>IF(K$6="","",IF($B120="","",HLOOKUP(K$6,CPPE!$A$1:$CY$175,$A120,FALSE)))</f>
        <v/>
      </c>
      <c r="L120" s="138" t="str">
        <f>IF(L$6="","",IF($B120="","",HLOOKUP(L$6,CPPE!$A$1:$CY$175,$A120,FALSE)))</f>
        <v/>
      </c>
    </row>
    <row r="121" spans="1:12" x14ac:dyDescent="0.2">
      <c r="A121" s="143">
        <f>VLOOKUP(B121,'Select Practices'!$W$10:$X$197,2,FALSE)</f>
        <v>175</v>
      </c>
      <c r="C121" s="138" t="str">
        <f>IF(C$6="","",IF($B121="","",HLOOKUP(C$6,CPPE!$A$1:$CY$175,$A121,FALSE)))</f>
        <v/>
      </c>
      <c r="D121" s="138" t="str">
        <f>IF(D$6="","",IF($B121="","",HLOOKUP(D$6,CPPE!$A$1:$CY$175,$A121,FALSE)))</f>
        <v/>
      </c>
      <c r="E121" s="138" t="str">
        <f>IF(E$6="","",IF($B121="","",HLOOKUP(E$6,CPPE!$A$1:$CY$175,$A121,FALSE)))</f>
        <v/>
      </c>
      <c r="F121" s="138" t="str">
        <f>IF(F$6="","",IF($B121="","",HLOOKUP(F$6,CPPE!$A$1:$CY$175,$A121,FALSE)))</f>
        <v/>
      </c>
      <c r="G121" s="138" t="str">
        <f>IF(G$6="","",IF($B121="","",HLOOKUP(G$6,CPPE!$A$1:$CY$175,$A121,FALSE)))</f>
        <v/>
      </c>
      <c r="H121" s="138" t="str">
        <f>IF(H$6="","",IF($B121="","",HLOOKUP(H$6,CPPE!$A$1:$CY$175,$A121,FALSE)))</f>
        <v/>
      </c>
      <c r="I121" s="138" t="str">
        <f>IF(I$6="","",IF($B121="","",HLOOKUP(I$6,CPPE!$A$1:$CY$175,$A121,FALSE)))</f>
        <v/>
      </c>
      <c r="J121" s="138" t="str">
        <f>IF(J$6="","",IF($B121="","",HLOOKUP(J$6,CPPE!$A$1:$CY$175,$A121,FALSE)))</f>
        <v/>
      </c>
      <c r="K121" s="138" t="str">
        <f>IF(K$6="","",IF($B121="","",HLOOKUP(K$6,CPPE!$A$1:$CY$175,$A121,FALSE)))</f>
        <v/>
      </c>
      <c r="L121" s="138" t="str">
        <f>IF(L$6="","",IF($B121="","",HLOOKUP(L$6,CPPE!$A$1:$CY$175,$A121,FALSE)))</f>
        <v/>
      </c>
    </row>
    <row r="122" spans="1:12" x14ac:dyDescent="0.2">
      <c r="A122" s="143">
        <f>VLOOKUP(B122,'Select Practices'!$W$10:$X$197,2,FALSE)</f>
        <v>175</v>
      </c>
      <c r="C122" s="138" t="str">
        <f>IF(C$6="","",IF($B122="","",HLOOKUP(C$6,CPPE!$A$1:$CY$175,$A122,FALSE)))</f>
        <v/>
      </c>
      <c r="D122" s="138" t="str">
        <f>IF(D$6="","",IF($B122="","",HLOOKUP(D$6,CPPE!$A$1:$CY$175,$A122,FALSE)))</f>
        <v/>
      </c>
      <c r="E122" s="138" t="str">
        <f>IF(E$6="","",IF($B122="","",HLOOKUP(E$6,CPPE!$A$1:$CY$175,$A122,FALSE)))</f>
        <v/>
      </c>
      <c r="F122" s="138" t="str">
        <f>IF(F$6="","",IF($B122="","",HLOOKUP(F$6,CPPE!$A$1:$CY$175,$A122,FALSE)))</f>
        <v/>
      </c>
      <c r="G122" s="138" t="str">
        <f>IF(G$6="","",IF($B122="","",HLOOKUP(G$6,CPPE!$A$1:$CY$175,$A122,FALSE)))</f>
        <v/>
      </c>
      <c r="H122" s="138" t="str">
        <f>IF(H$6="","",IF($B122="","",HLOOKUP(H$6,CPPE!$A$1:$CY$175,$A122,FALSE)))</f>
        <v/>
      </c>
      <c r="I122" s="138" t="str">
        <f>IF(I$6="","",IF($B122="","",HLOOKUP(I$6,CPPE!$A$1:$CY$175,$A122,FALSE)))</f>
        <v/>
      </c>
      <c r="J122" s="138" t="str">
        <f>IF(J$6="","",IF($B122="","",HLOOKUP(J$6,CPPE!$A$1:$CY$175,$A122,FALSE)))</f>
        <v/>
      </c>
      <c r="K122" s="138" t="str">
        <f>IF(K$6="","",IF($B122="","",HLOOKUP(K$6,CPPE!$A$1:$CY$175,$A122,FALSE)))</f>
        <v/>
      </c>
      <c r="L122" s="138" t="str">
        <f>IF(L$6="","",IF($B122="","",HLOOKUP(L$6,CPPE!$A$1:$CY$175,$A122,FALSE)))</f>
        <v/>
      </c>
    </row>
    <row r="123" spans="1:12" x14ac:dyDescent="0.2">
      <c r="A123" s="143">
        <f>VLOOKUP(B123,'Select Practices'!$W$10:$X$197,2,FALSE)</f>
        <v>175</v>
      </c>
      <c r="C123" s="138" t="str">
        <f>IF(C$6="","",IF($B123="","",HLOOKUP(C$6,CPPE!$A$1:$CY$175,$A123,FALSE)))</f>
        <v/>
      </c>
      <c r="D123" s="138" t="str">
        <f>IF(D$6="","",IF($B123="","",HLOOKUP(D$6,CPPE!$A$1:$CY$175,$A123,FALSE)))</f>
        <v/>
      </c>
      <c r="E123" s="138" t="str">
        <f>IF(E$6="","",IF($B123="","",HLOOKUP(E$6,CPPE!$A$1:$CY$175,$A123,FALSE)))</f>
        <v/>
      </c>
      <c r="F123" s="138" t="str">
        <f>IF(F$6="","",IF($B123="","",HLOOKUP(F$6,CPPE!$A$1:$CY$175,$A123,FALSE)))</f>
        <v/>
      </c>
      <c r="G123" s="138" t="str">
        <f>IF(G$6="","",IF($B123="","",HLOOKUP(G$6,CPPE!$A$1:$CY$175,$A123,FALSE)))</f>
        <v/>
      </c>
      <c r="H123" s="138" t="str">
        <f>IF(H$6="","",IF($B123="","",HLOOKUP(H$6,CPPE!$A$1:$CY$175,$A123,FALSE)))</f>
        <v/>
      </c>
      <c r="I123" s="138" t="str">
        <f>IF(I$6="","",IF($B123="","",HLOOKUP(I$6,CPPE!$A$1:$CY$175,$A123,FALSE)))</f>
        <v/>
      </c>
      <c r="J123" s="138" t="str">
        <f>IF(J$6="","",IF($B123="","",HLOOKUP(J$6,CPPE!$A$1:$CY$175,$A123,FALSE)))</f>
        <v/>
      </c>
      <c r="K123" s="138" t="str">
        <f>IF(K$6="","",IF($B123="","",HLOOKUP(K$6,CPPE!$A$1:$CY$175,$A123,FALSE)))</f>
        <v/>
      </c>
      <c r="L123" s="138" t="str">
        <f>IF(L$6="","",IF($B123="","",HLOOKUP(L$6,CPPE!$A$1:$CY$175,$A123,FALSE)))</f>
        <v/>
      </c>
    </row>
    <row r="124" spans="1:12" x14ac:dyDescent="0.2">
      <c r="A124" s="143">
        <f>VLOOKUP(B124,'Select Practices'!$W$10:$X$197,2,FALSE)</f>
        <v>175</v>
      </c>
      <c r="C124" s="138" t="str">
        <f>IF(C$6="","",IF($B124="","",HLOOKUP(C$6,CPPE!$A$1:$CY$175,$A124,FALSE)))</f>
        <v/>
      </c>
      <c r="D124" s="138" t="str">
        <f>IF(D$6="","",IF($B124="","",HLOOKUP(D$6,CPPE!$A$1:$CY$175,$A124,FALSE)))</f>
        <v/>
      </c>
      <c r="E124" s="138" t="str">
        <f>IF(E$6="","",IF($B124="","",HLOOKUP(E$6,CPPE!$A$1:$CY$175,$A124,FALSE)))</f>
        <v/>
      </c>
      <c r="F124" s="138" t="str">
        <f>IF(F$6="","",IF($B124="","",HLOOKUP(F$6,CPPE!$A$1:$CY$175,$A124,FALSE)))</f>
        <v/>
      </c>
      <c r="G124" s="138" t="str">
        <f>IF(G$6="","",IF($B124="","",HLOOKUP(G$6,CPPE!$A$1:$CY$175,$A124,FALSE)))</f>
        <v/>
      </c>
      <c r="H124" s="138" t="str">
        <f>IF(H$6="","",IF($B124="","",HLOOKUP(H$6,CPPE!$A$1:$CY$175,$A124,FALSE)))</f>
        <v/>
      </c>
      <c r="I124" s="138" t="str">
        <f>IF(I$6="","",IF($B124="","",HLOOKUP(I$6,CPPE!$A$1:$CY$175,$A124,FALSE)))</f>
        <v/>
      </c>
      <c r="J124" s="138" t="str">
        <f>IF(J$6="","",IF($B124="","",HLOOKUP(J$6,CPPE!$A$1:$CY$175,$A124,FALSE)))</f>
        <v/>
      </c>
      <c r="K124" s="138" t="str">
        <f>IF(K$6="","",IF($B124="","",HLOOKUP(K$6,CPPE!$A$1:$CY$175,$A124,FALSE)))</f>
        <v/>
      </c>
      <c r="L124" s="138" t="str">
        <f>IF(L$6="","",IF($B124="","",HLOOKUP(L$6,CPPE!$A$1:$CY$175,$A124,FALSE)))</f>
        <v/>
      </c>
    </row>
    <row r="125" spans="1:12" x14ac:dyDescent="0.2">
      <c r="A125" s="143">
        <f>VLOOKUP(B125,'Select Practices'!$W$10:$X$197,2,FALSE)</f>
        <v>175</v>
      </c>
      <c r="C125" s="138" t="str">
        <f>IF(C$6="","",IF($B125="","",HLOOKUP(C$6,CPPE!$A$1:$CY$175,$A125,FALSE)))</f>
        <v/>
      </c>
      <c r="D125" s="138" t="str">
        <f>IF(D$6="","",IF($B125="","",HLOOKUP(D$6,CPPE!$A$1:$CY$175,$A125,FALSE)))</f>
        <v/>
      </c>
      <c r="E125" s="138" t="str">
        <f>IF(E$6="","",IF($B125="","",HLOOKUP(E$6,CPPE!$A$1:$CY$175,$A125,FALSE)))</f>
        <v/>
      </c>
      <c r="F125" s="138" t="str">
        <f>IF(F$6="","",IF($B125="","",HLOOKUP(F$6,CPPE!$A$1:$CY$175,$A125,FALSE)))</f>
        <v/>
      </c>
      <c r="G125" s="138" t="str">
        <f>IF(G$6="","",IF($B125="","",HLOOKUP(G$6,CPPE!$A$1:$CY$175,$A125,FALSE)))</f>
        <v/>
      </c>
      <c r="H125" s="138" t="str">
        <f>IF(H$6="","",IF($B125="","",HLOOKUP(H$6,CPPE!$A$1:$CY$175,$A125,FALSE)))</f>
        <v/>
      </c>
      <c r="I125" s="138" t="str">
        <f>IF(I$6="","",IF($B125="","",HLOOKUP(I$6,CPPE!$A$1:$CY$175,$A125,FALSE)))</f>
        <v/>
      </c>
      <c r="J125" s="138" t="str">
        <f>IF(J$6="","",IF($B125="","",HLOOKUP(J$6,CPPE!$A$1:$CY$175,$A125,FALSE)))</f>
        <v/>
      </c>
      <c r="K125" s="138" t="str">
        <f>IF(K$6="","",IF($B125="","",HLOOKUP(K$6,CPPE!$A$1:$CY$175,$A125,FALSE)))</f>
        <v/>
      </c>
      <c r="L125" s="138" t="str">
        <f>IF(L$6="","",IF($B125="","",HLOOKUP(L$6,CPPE!$A$1:$CY$175,$A125,FALSE)))</f>
        <v/>
      </c>
    </row>
    <row r="126" spans="1:12" x14ac:dyDescent="0.2">
      <c r="A126" s="143">
        <f>VLOOKUP(B126,'Select Practices'!$W$10:$X$197,2,FALSE)</f>
        <v>175</v>
      </c>
      <c r="C126" s="138" t="str">
        <f>IF(C$6="","",IF($B126="","",HLOOKUP(C$6,CPPE!$A$1:$CY$175,$A126,FALSE)))</f>
        <v/>
      </c>
      <c r="D126" s="138" t="str">
        <f>IF(D$6="","",IF($B126="","",HLOOKUP(D$6,CPPE!$A$1:$CY$175,$A126,FALSE)))</f>
        <v/>
      </c>
      <c r="E126" s="138" t="str">
        <f>IF(E$6="","",IF($B126="","",HLOOKUP(E$6,CPPE!$A$1:$CY$175,$A126,FALSE)))</f>
        <v/>
      </c>
      <c r="F126" s="138" t="str">
        <f>IF(F$6="","",IF($B126="","",HLOOKUP(F$6,CPPE!$A$1:$CY$175,$A126,FALSE)))</f>
        <v/>
      </c>
      <c r="G126" s="138" t="str">
        <f>IF(G$6="","",IF($B126="","",HLOOKUP(G$6,CPPE!$A$1:$CY$175,$A126,FALSE)))</f>
        <v/>
      </c>
      <c r="H126" s="138" t="str">
        <f>IF(H$6="","",IF($B126="","",HLOOKUP(H$6,CPPE!$A$1:$CY$175,$A126,FALSE)))</f>
        <v/>
      </c>
      <c r="I126" s="138" t="str">
        <f>IF(I$6="","",IF($B126="","",HLOOKUP(I$6,CPPE!$A$1:$CY$175,$A126,FALSE)))</f>
        <v/>
      </c>
      <c r="J126" s="138" t="str">
        <f>IF(J$6="","",IF($B126="","",HLOOKUP(J$6,CPPE!$A$1:$CY$175,$A126,FALSE)))</f>
        <v/>
      </c>
      <c r="K126" s="138" t="str">
        <f>IF(K$6="","",IF($B126="","",HLOOKUP(K$6,CPPE!$A$1:$CY$175,$A126,FALSE)))</f>
        <v/>
      </c>
      <c r="L126" s="138" t="str">
        <f>IF(L$6="","",IF($B126="","",HLOOKUP(L$6,CPPE!$A$1:$CY$175,$A126,FALSE)))</f>
        <v/>
      </c>
    </row>
    <row r="127" spans="1:12" x14ac:dyDescent="0.2">
      <c r="A127" s="143">
        <f>VLOOKUP(B127,'Select Practices'!$W$10:$X$197,2,FALSE)</f>
        <v>175</v>
      </c>
      <c r="C127" s="138" t="str">
        <f>IF(C$6="","",IF($B127="","",HLOOKUP(C$6,CPPE!$A$1:$CY$175,$A127,FALSE)))</f>
        <v/>
      </c>
      <c r="D127" s="138" t="str">
        <f>IF(D$6="","",IF($B127="","",HLOOKUP(D$6,CPPE!$A$1:$CY$175,$A127,FALSE)))</f>
        <v/>
      </c>
      <c r="E127" s="138" t="str">
        <f>IF(E$6="","",IF($B127="","",HLOOKUP(E$6,CPPE!$A$1:$CY$175,$A127,FALSE)))</f>
        <v/>
      </c>
      <c r="F127" s="138" t="str">
        <f>IF(F$6="","",IF($B127="","",HLOOKUP(F$6,CPPE!$A$1:$CY$175,$A127,FALSE)))</f>
        <v/>
      </c>
      <c r="G127" s="138" t="str">
        <f>IF(G$6="","",IF($B127="","",HLOOKUP(G$6,CPPE!$A$1:$CY$175,$A127,FALSE)))</f>
        <v/>
      </c>
      <c r="H127" s="138" t="str">
        <f>IF(H$6="","",IF($B127="","",HLOOKUP(H$6,CPPE!$A$1:$CY$175,$A127,FALSE)))</f>
        <v/>
      </c>
      <c r="I127" s="138" t="str">
        <f>IF(I$6="","",IF($B127="","",HLOOKUP(I$6,CPPE!$A$1:$CY$175,$A127,FALSE)))</f>
        <v/>
      </c>
      <c r="J127" s="138" t="str">
        <f>IF(J$6="","",IF($B127="","",HLOOKUP(J$6,CPPE!$A$1:$CY$175,$A127,FALSE)))</f>
        <v/>
      </c>
      <c r="K127" s="138" t="str">
        <f>IF(K$6="","",IF($B127="","",HLOOKUP(K$6,CPPE!$A$1:$CY$175,$A127,FALSE)))</f>
        <v/>
      </c>
      <c r="L127" s="138" t="str">
        <f>IF(L$6="","",IF($B127="","",HLOOKUP(L$6,CPPE!$A$1:$CY$175,$A127,FALSE)))</f>
        <v/>
      </c>
    </row>
    <row r="128" spans="1:12" x14ac:dyDescent="0.2">
      <c r="A128" s="143">
        <f>VLOOKUP(B128,'Select Practices'!$W$10:$X$197,2,FALSE)</f>
        <v>175</v>
      </c>
      <c r="C128" s="138" t="str">
        <f>IF(C$6="","",IF($B128="","",HLOOKUP(C$6,CPPE!$A$1:$CY$175,$A128,FALSE)))</f>
        <v/>
      </c>
      <c r="D128" s="138" t="str">
        <f>IF(D$6="","",IF($B128="","",HLOOKUP(D$6,CPPE!$A$1:$CY$175,$A128,FALSE)))</f>
        <v/>
      </c>
      <c r="E128" s="138" t="str">
        <f>IF(E$6="","",IF($B128="","",HLOOKUP(E$6,CPPE!$A$1:$CY$175,$A128,FALSE)))</f>
        <v/>
      </c>
      <c r="F128" s="138" t="str">
        <f>IF(F$6="","",IF($B128="","",HLOOKUP(F$6,CPPE!$A$1:$CY$175,$A128,FALSE)))</f>
        <v/>
      </c>
      <c r="G128" s="138" t="str">
        <f>IF(G$6="","",IF($B128="","",HLOOKUP(G$6,CPPE!$A$1:$CY$175,$A128,FALSE)))</f>
        <v/>
      </c>
      <c r="H128" s="138" t="str">
        <f>IF(H$6="","",IF($B128="","",HLOOKUP(H$6,CPPE!$A$1:$CY$175,$A128,FALSE)))</f>
        <v/>
      </c>
      <c r="I128" s="138" t="str">
        <f>IF(I$6="","",IF($B128="","",HLOOKUP(I$6,CPPE!$A$1:$CY$175,$A128,FALSE)))</f>
        <v/>
      </c>
      <c r="J128" s="138" t="str">
        <f>IF(J$6="","",IF($B128="","",HLOOKUP(J$6,CPPE!$A$1:$CY$175,$A128,FALSE)))</f>
        <v/>
      </c>
      <c r="K128" s="138" t="str">
        <f>IF(K$6="","",IF($B128="","",HLOOKUP(K$6,CPPE!$A$1:$CY$175,$A128,FALSE)))</f>
        <v/>
      </c>
      <c r="L128" s="138" t="str">
        <f>IF(L$6="","",IF($B128="","",HLOOKUP(L$6,CPPE!$A$1:$CY$175,$A128,FALSE)))</f>
        <v/>
      </c>
    </row>
    <row r="129" spans="1:12" x14ac:dyDescent="0.2">
      <c r="A129" s="143">
        <f>VLOOKUP(B129,'Select Practices'!$W$10:$X$197,2,FALSE)</f>
        <v>175</v>
      </c>
      <c r="C129" s="138" t="str">
        <f>IF(C$6="","",IF($B129="","",HLOOKUP(C$6,CPPE!$A$1:$CY$175,$A129,FALSE)))</f>
        <v/>
      </c>
      <c r="D129" s="138" t="str">
        <f>IF(D$6="","",IF($B129="","",HLOOKUP(D$6,CPPE!$A$1:$CY$175,$A129,FALSE)))</f>
        <v/>
      </c>
      <c r="E129" s="138" t="str">
        <f>IF(E$6="","",IF($B129="","",HLOOKUP(E$6,CPPE!$A$1:$CY$175,$A129,FALSE)))</f>
        <v/>
      </c>
      <c r="F129" s="138" t="str">
        <f>IF(F$6="","",IF($B129="","",HLOOKUP(F$6,CPPE!$A$1:$CY$175,$A129,FALSE)))</f>
        <v/>
      </c>
      <c r="G129" s="138" t="str">
        <f>IF(G$6="","",IF($B129="","",HLOOKUP(G$6,CPPE!$A$1:$CY$175,$A129,FALSE)))</f>
        <v/>
      </c>
      <c r="H129" s="138" t="str">
        <f>IF(H$6="","",IF($B129="","",HLOOKUP(H$6,CPPE!$A$1:$CY$175,$A129,FALSE)))</f>
        <v/>
      </c>
      <c r="I129" s="138" t="str">
        <f>IF(I$6="","",IF($B129="","",HLOOKUP(I$6,CPPE!$A$1:$CY$175,$A129,FALSE)))</f>
        <v/>
      </c>
      <c r="J129" s="138" t="str">
        <f>IF(J$6="","",IF($B129="","",HLOOKUP(J$6,CPPE!$A$1:$CY$175,$A129,FALSE)))</f>
        <v/>
      </c>
      <c r="K129" s="138" t="str">
        <f>IF(K$6="","",IF($B129="","",HLOOKUP(K$6,CPPE!$A$1:$CY$175,$A129,FALSE)))</f>
        <v/>
      </c>
      <c r="L129" s="138" t="str">
        <f>IF(L$6="","",IF($B129="","",HLOOKUP(L$6,CPPE!$A$1:$CY$175,$A129,FALSE)))</f>
        <v/>
      </c>
    </row>
    <row r="130" spans="1:12" x14ac:dyDescent="0.2">
      <c r="A130" s="143">
        <f>VLOOKUP(B130,'Select Practices'!$W$10:$X$197,2,FALSE)</f>
        <v>175</v>
      </c>
      <c r="C130" s="138" t="str">
        <f>IF(C$6="","",IF($B130="","",HLOOKUP(C$6,CPPE!$A$1:$CY$175,$A130,FALSE)))</f>
        <v/>
      </c>
      <c r="D130" s="138" t="str">
        <f>IF(D$6="","",IF($B130="","",HLOOKUP(D$6,CPPE!$A$1:$CY$175,$A130,FALSE)))</f>
        <v/>
      </c>
      <c r="E130" s="138" t="str">
        <f>IF(E$6="","",IF($B130="","",HLOOKUP(E$6,CPPE!$A$1:$CY$175,$A130,FALSE)))</f>
        <v/>
      </c>
      <c r="F130" s="138" t="str">
        <f>IF(F$6="","",IF($B130="","",HLOOKUP(F$6,CPPE!$A$1:$CY$175,$A130,FALSE)))</f>
        <v/>
      </c>
      <c r="G130" s="138" t="str">
        <f>IF(G$6="","",IF($B130="","",HLOOKUP(G$6,CPPE!$A$1:$CY$175,$A130,FALSE)))</f>
        <v/>
      </c>
      <c r="H130" s="138" t="str">
        <f>IF(H$6="","",IF($B130="","",HLOOKUP(H$6,CPPE!$A$1:$CY$175,$A130,FALSE)))</f>
        <v/>
      </c>
      <c r="I130" s="138" t="str">
        <f>IF(I$6="","",IF($B130="","",HLOOKUP(I$6,CPPE!$A$1:$CY$175,$A130,FALSE)))</f>
        <v/>
      </c>
      <c r="J130" s="138" t="str">
        <f>IF(J$6="","",IF($B130="","",HLOOKUP(J$6,CPPE!$A$1:$CY$175,$A130,FALSE)))</f>
        <v/>
      </c>
      <c r="K130" s="138" t="str">
        <f>IF(K$6="","",IF($B130="","",HLOOKUP(K$6,CPPE!$A$1:$CY$175,$A130,FALSE)))</f>
        <v/>
      </c>
      <c r="L130" s="138" t="str">
        <f>IF(L$6="","",IF($B130="","",HLOOKUP(L$6,CPPE!$A$1:$CY$175,$A130,FALSE)))</f>
        <v/>
      </c>
    </row>
    <row r="131" spans="1:12" x14ac:dyDescent="0.2">
      <c r="A131" s="143">
        <f>VLOOKUP(B131,'Select Practices'!$W$10:$X$197,2,FALSE)</f>
        <v>175</v>
      </c>
      <c r="C131" s="138" t="str">
        <f>IF(C$6="","",IF($B131="","",HLOOKUP(C$6,CPPE!$A$1:$CY$175,$A131,FALSE)))</f>
        <v/>
      </c>
      <c r="D131" s="138" t="str">
        <f>IF(D$6="","",IF($B131="","",HLOOKUP(D$6,CPPE!$A$1:$CY$175,$A131,FALSE)))</f>
        <v/>
      </c>
      <c r="E131" s="138" t="str">
        <f>IF(E$6="","",IF($B131="","",HLOOKUP(E$6,CPPE!$A$1:$CY$175,$A131,FALSE)))</f>
        <v/>
      </c>
      <c r="F131" s="138" t="str">
        <f>IF(F$6="","",IF($B131="","",HLOOKUP(F$6,CPPE!$A$1:$CY$175,$A131,FALSE)))</f>
        <v/>
      </c>
      <c r="G131" s="138" t="str">
        <f>IF(G$6="","",IF($B131="","",HLOOKUP(G$6,CPPE!$A$1:$CY$175,$A131,FALSE)))</f>
        <v/>
      </c>
      <c r="H131" s="138" t="str">
        <f>IF(H$6="","",IF($B131="","",HLOOKUP(H$6,CPPE!$A$1:$CY$175,$A131,FALSE)))</f>
        <v/>
      </c>
      <c r="I131" s="138" t="str">
        <f>IF(I$6="","",IF($B131="","",HLOOKUP(I$6,CPPE!$A$1:$CY$175,$A131,FALSE)))</f>
        <v/>
      </c>
      <c r="J131" s="138" t="str">
        <f>IF(J$6="","",IF($B131="","",HLOOKUP(J$6,CPPE!$A$1:$CY$175,$A131,FALSE)))</f>
        <v/>
      </c>
      <c r="K131" s="138" t="str">
        <f>IF(K$6="","",IF($B131="","",HLOOKUP(K$6,CPPE!$A$1:$CY$175,$A131,FALSE)))</f>
        <v/>
      </c>
      <c r="L131" s="138" t="str">
        <f>IF(L$6="","",IF($B131="","",HLOOKUP(L$6,CPPE!$A$1:$CY$175,$A131,FALSE)))</f>
        <v/>
      </c>
    </row>
    <row r="132" spans="1:12" x14ac:dyDescent="0.2">
      <c r="A132" s="143">
        <f>VLOOKUP(B132,'Select Practices'!$W$10:$X$197,2,FALSE)</f>
        <v>175</v>
      </c>
      <c r="C132" s="138" t="str">
        <f>IF(C$6="","",IF($B132="","",HLOOKUP(C$6,CPPE!$A$1:$CY$175,$A132,FALSE)))</f>
        <v/>
      </c>
      <c r="D132" s="138" t="str">
        <f>IF(D$6="","",IF($B132="","",HLOOKUP(D$6,CPPE!$A$1:$CY$175,$A132,FALSE)))</f>
        <v/>
      </c>
      <c r="E132" s="138" t="str">
        <f>IF(E$6="","",IF($B132="","",HLOOKUP(E$6,CPPE!$A$1:$CY$175,$A132,FALSE)))</f>
        <v/>
      </c>
      <c r="F132" s="138" t="str">
        <f>IF(F$6="","",IF($B132="","",HLOOKUP(F$6,CPPE!$A$1:$CY$175,$A132,FALSE)))</f>
        <v/>
      </c>
      <c r="G132" s="138" t="str">
        <f>IF(G$6="","",IF($B132="","",HLOOKUP(G$6,CPPE!$A$1:$CY$175,$A132,FALSE)))</f>
        <v/>
      </c>
      <c r="H132" s="138" t="str">
        <f>IF(H$6="","",IF($B132="","",HLOOKUP(H$6,CPPE!$A$1:$CY$175,$A132,FALSE)))</f>
        <v/>
      </c>
      <c r="I132" s="138" t="str">
        <f>IF(I$6="","",IF($B132="","",HLOOKUP(I$6,CPPE!$A$1:$CY$175,$A132,FALSE)))</f>
        <v/>
      </c>
      <c r="J132" s="138" t="str">
        <f>IF(J$6="","",IF($B132="","",HLOOKUP(J$6,CPPE!$A$1:$CY$175,$A132,FALSE)))</f>
        <v/>
      </c>
      <c r="K132" s="138" t="str">
        <f>IF(K$6="","",IF($B132="","",HLOOKUP(K$6,CPPE!$A$1:$CY$175,$A132,FALSE)))</f>
        <v/>
      </c>
      <c r="L132" s="138" t="str">
        <f>IF(L$6="","",IF($B132="","",HLOOKUP(L$6,CPPE!$A$1:$CY$175,$A132,FALSE)))</f>
        <v/>
      </c>
    </row>
    <row r="133" spans="1:12" x14ac:dyDescent="0.2">
      <c r="A133" s="143">
        <f>VLOOKUP(B133,'Select Practices'!$W$10:$X$197,2,FALSE)</f>
        <v>175</v>
      </c>
      <c r="C133" s="138" t="str">
        <f>IF(C$6="","",IF($B133="","",HLOOKUP(C$6,CPPE!$A$1:$CY$175,$A133,FALSE)))</f>
        <v/>
      </c>
      <c r="D133" s="138" t="str">
        <f>IF(D$6="","",IF($B133="","",HLOOKUP(D$6,CPPE!$A$1:$CY$175,$A133,FALSE)))</f>
        <v/>
      </c>
      <c r="E133" s="138" t="str">
        <f>IF(E$6="","",IF($B133="","",HLOOKUP(E$6,CPPE!$A$1:$CY$175,$A133,FALSE)))</f>
        <v/>
      </c>
      <c r="F133" s="138" t="str">
        <f>IF(F$6="","",IF($B133="","",HLOOKUP(F$6,CPPE!$A$1:$CY$175,$A133,FALSE)))</f>
        <v/>
      </c>
      <c r="G133" s="138" t="str">
        <f>IF(G$6="","",IF($B133="","",HLOOKUP(G$6,CPPE!$A$1:$CY$175,$A133,FALSE)))</f>
        <v/>
      </c>
      <c r="H133" s="138" t="str">
        <f>IF(H$6="","",IF($B133="","",HLOOKUP(H$6,CPPE!$A$1:$CY$175,$A133,FALSE)))</f>
        <v/>
      </c>
      <c r="I133" s="138" t="str">
        <f>IF(I$6="","",IF($B133="","",HLOOKUP(I$6,CPPE!$A$1:$CY$175,$A133,FALSE)))</f>
        <v/>
      </c>
      <c r="J133" s="138" t="str">
        <f>IF(J$6="","",IF($B133="","",HLOOKUP(J$6,CPPE!$A$1:$CY$175,$A133,FALSE)))</f>
        <v/>
      </c>
      <c r="K133" s="138" t="str">
        <f>IF(K$6="","",IF($B133="","",HLOOKUP(K$6,CPPE!$A$1:$CY$175,$A133,FALSE)))</f>
        <v/>
      </c>
      <c r="L133" s="138" t="str">
        <f>IF(L$6="","",IF($B133="","",HLOOKUP(L$6,CPPE!$A$1:$CY$175,$A133,FALSE)))</f>
        <v/>
      </c>
    </row>
    <row r="134" spans="1:12" x14ac:dyDescent="0.2">
      <c r="A134" s="143">
        <f>VLOOKUP(B134,'Select Practices'!$W$10:$X$197,2,FALSE)</f>
        <v>175</v>
      </c>
      <c r="C134" s="138" t="str">
        <f>IF(C$6="","",IF($B134="","",HLOOKUP(C$6,CPPE!$A$1:$CY$175,$A134,FALSE)))</f>
        <v/>
      </c>
      <c r="D134" s="138" t="str">
        <f>IF(D$6="","",IF($B134="","",HLOOKUP(D$6,CPPE!$A$1:$CY$175,$A134,FALSE)))</f>
        <v/>
      </c>
      <c r="E134" s="138" t="str">
        <f>IF(E$6="","",IF($B134="","",HLOOKUP(E$6,CPPE!$A$1:$CY$175,$A134,FALSE)))</f>
        <v/>
      </c>
      <c r="F134" s="138" t="str">
        <f>IF(F$6="","",IF($B134="","",HLOOKUP(F$6,CPPE!$A$1:$CY$175,$A134,FALSE)))</f>
        <v/>
      </c>
      <c r="G134" s="138" t="str">
        <f>IF(G$6="","",IF($B134="","",HLOOKUP(G$6,CPPE!$A$1:$CY$175,$A134,FALSE)))</f>
        <v/>
      </c>
      <c r="H134" s="138" t="str">
        <f>IF(H$6="","",IF($B134="","",HLOOKUP(H$6,CPPE!$A$1:$CY$175,$A134,FALSE)))</f>
        <v/>
      </c>
      <c r="I134" s="138" t="str">
        <f>IF(I$6="","",IF($B134="","",HLOOKUP(I$6,CPPE!$A$1:$CY$175,$A134,FALSE)))</f>
        <v/>
      </c>
      <c r="J134" s="138" t="str">
        <f>IF(J$6="","",IF($B134="","",HLOOKUP(J$6,CPPE!$A$1:$CY$175,$A134,FALSE)))</f>
        <v/>
      </c>
      <c r="K134" s="138" t="str">
        <f>IF(K$6="","",IF($B134="","",HLOOKUP(K$6,CPPE!$A$1:$CY$175,$A134,FALSE)))</f>
        <v/>
      </c>
      <c r="L134" s="138" t="str">
        <f>IF(L$6="","",IF($B134="","",HLOOKUP(L$6,CPPE!$A$1:$CY$175,$A134,FALSE)))</f>
        <v/>
      </c>
    </row>
    <row r="135" spans="1:12" x14ac:dyDescent="0.2">
      <c r="A135" s="143">
        <f>VLOOKUP(B135,'Select Practices'!$W$10:$X$197,2,FALSE)</f>
        <v>175</v>
      </c>
      <c r="C135" s="138" t="str">
        <f>IF(C$6="","",IF($B135="","",HLOOKUP(C$6,CPPE!$A$1:$CY$175,$A135,FALSE)))</f>
        <v/>
      </c>
      <c r="D135" s="138" t="str">
        <f>IF(D$6="","",IF($B135="","",HLOOKUP(D$6,CPPE!$A$1:$CY$175,$A135,FALSE)))</f>
        <v/>
      </c>
      <c r="E135" s="138" t="str">
        <f>IF(E$6="","",IF($B135="","",HLOOKUP(E$6,CPPE!$A$1:$CY$175,$A135,FALSE)))</f>
        <v/>
      </c>
      <c r="F135" s="138" t="str">
        <f>IF(F$6="","",IF($B135="","",HLOOKUP(F$6,CPPE!$A$1:$CY$175,$A135,FALSE)))</f>
        <v/>
      </c>
      <c r="G135" s="138" t="str">
        <f>IF(G$6="","",IF($B135="","",HLOOKUP(G$6,CPPE!$A$1:$CY$175,$A135,FALSE)))</f>
        <v/>
      </c>
      <c r="H135" s="138" t="str">
        <f>IF(H$6="","",IF($B135="","",HLOOKUP(H$6,CPPE!$A$1:$CY$175,$A135,FALSE)))</f>
        <v/>
      </c>
      <c r="I135" s="138" t="str">
        <f>IF(I$6="","",IF($B135="","",HLOOKUP(I$6,CPPE!$A$1:$CY$175,$A135,FALSE)))</f>
        <v/>
      </c>
      <c r="J135" s="138" t="str">
        <f>IF(J$6="","",IF($B135="","",HLOOKUP(J$6,CPPE!$A$1:$CY$175,$A135,FALSE)))</f>
        <v/>
      </c>
      <c r="K135" s="138" t="str">
        <f>IF(K$6="","",IF($B135="","",HLOOKUP(K$6,CPPE!$A$1:$CY$175,$A135,FALSE)))</f>
        <v/>
      </c>
      <c r="L135" s="138" t="str">
        <f>IF(L$6="","",IF($B135="","",HLOOKUP(L$6,CPPE!$A$1:$CY$175,$A135,FALSE)))</f>
        <v/>
      </c>
    </row>
    <row r="136" spans="1:12" x14ac:dyDescent="0.2">
      <c r="A136" s="143">
        <f>VLOOKUP(B136,'Select Practices'!$W$10:$X$197,2,FALSE)</f>
        <v>175</v>
      </c>
      <c r="C136" s="138" t="str">
        <f>IF(C$6="","",IF($B136="","",HLOOKUP(C$6,CPPE!$A$1:$CY$175,$A136,FALSE)))</f>
        <v/>
      </c>
      <c r="D136" s="138" t="str">
        <f>IF(D$6="","",IF($B136="","",HLOOKUP(D$6,CPPE!$A$1:$CY$175,$A136,FALSE)))</f>
        <v/>
      </c>
      <c r="E136" s="138" t="str">
        <f>IF(E$6="","",IF($B136="","",HLOOKUP(E$6,CPPE!$A$1:$CY$175,$A136,FALSE)))</f>
        <v/>
      </c>
      <c r="F136" s="138" t="str">
        <f>IF(F$6="","",IF($B136="","",HLOOKUP(F$6,CPPE!$A$1:$CY$175,$A136,FALSE)))</f>
        <v/>
      </c>
      <c r="G136" s="138" t="str">
        <f>IF(G$6="","",IF($B136="","",HLOOKUP(G$6,CPPE!$A$1:$CY$175,$A136,FALSE)))</f>
        <v/>
      </c>
      <c r="H136" s="138" t="str">
        <f>IF(H$6="","",IF($B136="","",HLOOKUP(H$6,CPPE!$A$1:$CY$175,$A136,FALSE)))</f>
        <v/>
      </c>
      <c r="I136" s="138" t="str">
        <f>IF(I$6="","",IF($B136="","",HLOOKUP(I$6,CPPE!$A$1:$CY$175,$A136,FALSE)))</f>
        <v/>
      </c>
      <c r="J136" s="138" t="str">
        <f>IF(J$6="","",IF($B136="","",HLOOKUP(J$6,CPPE!$A$1:$CY$175,$A136,FALSE)))</f>
        <v/>
      </c>
      <c r="K136" s="138" t="str">
        <f>IF(K$6="","",IF($B136="","",HLOOKUP(K$6,CPPE!$A$1:$CY$175,$A136,FALSE)))</f>
        <v/>
      </c>
      <c r="L136" s="138" t="str">
        <f>IF(L$6="","",IF($B136="","",HLOOKUP(L$6,CPPE!$A$1:$CY$175,$A136,FALSE)))</f>
        <v/>
      </c>
    </row>
    <row r="137" spans="1:12" x14ac:dyDescent="0.2">
      <c r="A137" s="143">
        <f>VLOOKUP(B137,'Select Practices'!$W$10:$X$197,2,FALSE)</f>
        <v>175</v>
      </c>
      <c r="C137" s="138" t="str">
        <f>IF(C$6="","",IF($B137="","",HLOOKUP(C$6,CPPE!$A$1:$CY$175,$A137,FALSE)))</f>
        <v/>
      </c>
      <c r="D137" s="138" t="str">
        <f>IF(D$6="","",IF($B137="","",HLOOKUP(D$6,CPPE!$A$1:$CY$175,$A137,FALSE)))</f>
        <v/>
      </c>
      <c r="E137" s="138" t="str">
        <f>IF(E$6="","",IF($B137="","",HLOOKUP(E$6,CPPE!$A$1:$CY$175,$A137,FALSE)))</f>
        <v/>
      </c>
      <c r="F137" s="138" t="str">
        <f>IF(F$6="","",IF($B137="","",HLOOKUP(F$6,CPPE!$A$1:$CY$175,$A137,FALSE)))</f>
        <v/>
      </c>
      <c r="G137" s="138" t="str">
        <f>IF(G$6="","",IF($B137="","",HLOOKUP(G$6,CPPE!$A$1:$CY$175,$A137,FALSE)))</f>
        <v/>
      </c>
      <c r="H137" s="138" t="str">
        <f>IF(H$6="","",IF($B137="","",HLOOKUP(H$6,CPPE!$A$1:$CY$175,$A137,FALSE)))</f>
        <v/>
      </c>
      <c r="I137" s="138" t="str">
        <f>IF(I$6="","",IF($B137="","",HLOOKUP(I$6,CPPE!$A$1:$CY$175,$A137,FALSE)))</f>
        <v/>
      </c>
      <c r="J137" s="138" t="str">
        <f>IF(J$6="","",IF($B137="","",HLOOKUP(J$6,CPPE!$A$1:$CY$175,$A137,FALSE)))</f>
        <v/>
      </c>
      <c r="K137" s="138" t="str">
        <f>IF(K$6="","",IF($B137="","",HLOOKUP(K$6,CPPE!$A$1:$CY$175,$A137,FALSE)))</f>
        <v/>
      </c>
      <c r="L137" s="138" t="str">
        <f>IF(L$6="","",IF($B137="","",HLOOKUP(L$6,CPPE!$A$1:$CY$175,$A137,FALSE)))</f>
        <v/>
      </c>
    </row>
    <row r="138" spans="1:12" x14ac:dyDescent="0.2">
      <c r="A138" s="143">
        <f>VLOOKUP(B138,'Select Practices'!$W$10:$X$197,2,FALSE)</f>
        <v>175</v>
      </c>
      <c r="C138" s="138" t="str">
        <f>IF(C$6="","",IF($B138="","",HLOOKUP(C$6,CPPE!$A$1:$CY$175,$A138,FALSE)))</f>
        <v/>
      </c>
      <c r="D138" s="138" t="str">
        <f>IF(D$6="","",IF($B138="","",HLOOKUP(D$6,CPPE!$A$1:$CY$175,$A138,FALSE)))</f>
        <v/>
      </c>
      <c r="E138" s="138" t="str">
        <f>IF(E$6="","",IF($B138="","",HLOOKUP(E$6,CPPE!$A$1:$CY$175,$A138,FALSE)))</f>
        <v/>
      </c>
      <c r="F138" s="138" t="str">
        <f>IF(F$6="","",IF($B138="","",HLOOKUP(F$6,CPPE!$A$1:$CY$175,$A138,FALSE)))</f>
        <v/>
      </c>
      <c r="G138" s="138" t="str">
        <f>IF(G$6="","",IF($B138="","",HLOOKUP(G$6,CPPE!$A$1:$CY$175,$A138,FALSE)))</f>
        <v/>
      </c>
      <c r="H138" s="138" t="str">
        <f>IF(H$6="","",IF($B138="","",HLOOKUP(H$6,CPPE!$A$1:$CY$175,$A138,FALSE)))</f>
        <v/>
      </c>
      <c r="I138" s="138" t="str">
        <f>IF(I$6="","",IF($B138="","",HLOOKUP(I$6,CPPE!$A$1:$CY$175,$A138,FALSE)))</f>
        <v/>
      </c>
      <c r="J138" s="138" t="str">
        <f>IF(J$6="","",IF($B138="","",HLOOKUP(J$6,CPPE!$A$1:$CY$175,$A138,FALSE)))</f>
        <v/>
      </c>
      <c r="K138" s="138" t="str">
        <f>IF(K$6="","",IF($B138="","",HLOOKUP(K$6,CPPE!$A$1:$CY$175,$A138,FALSE)))</f>
        <v/>
      </c>
      <c r="L138" s="138" t="str">
        <f>IF(L$6="","",IF($B138="","",HLOOKUP(L$6,CPPE!$A$1:$CY$175,$A138,FALSE)))</f>
        <v/>
      </c>
    </row>
    <row r="139" spans="1:12" x14ac:dyDescent="0.2">
      <c r="A139" s="143">
        <f>VLOOKUP(B139,'Select Practices'!$W$10:$X$197,2,FALSE)</f>
        <v>175</v>
      </c>
      <c r="C139" s="138" t="str">
        <f>IF(C$6="","",IF($B139="","",HLOOKUP(C$6,CPPE!$A$1:$CY$175,$A139,FALSE)))</f>
        <v/>
      </c>
      <c r="D139" s="138" t="str">
        <f>IF(D$6="","",IF($B139="","",HLOOKUP(D$6,CPPE!$A$1:$CY$175,$A139,FALSE)))</f>
        <v/>
      </c>
      <c r="E139" s="138" t="str">
        <f>IF(E$6="","",IF($B139="","",HLOOKUP(E$6,CPPE!$A$1:$CY$175,$A139,FALSE)))</f>
        <v/>
      </c>
      <c r="F139" s="138" t="str">
        <f>IF(F$6="","",IF($B139="","",HLOOKUP(F$6,CPPE!$A$1:$CY$175,$A139,FALSE)))</f>
        <v/>
      </c>
      <c r="G139" s="138" t="str">
        <f>IF(G$6="","",IF($B139="","",HLOOKUP(G$6,CPPE!$A$1:$CY$175,$A139,FALSE)))</f>
        <v/>
      </c>
      <c r="H139" s="138" t="str">
        <f>IF(H$6="","",IF($B139="","",HLOOKUP(H$6,CPPE!$A$1:$CY$175,$A139,FALSE)))</f>
        <v/>
      </c>
      <c r="I139" s="138" t="str">
        <f>IF(I$6="","",IF($B139="","",HLOOKUP(I$6,CPPE!$A$1:$CY$175,$A139,FALSE)))</f>
        <v/>
      </c>
      <c r="J139" s="138" t="str">
        <f>IF(J$6="","",IF($B139="","",HLOOKUP(J$6,CPPE!$A$1:$CY$175,$A139,FALSE)))</f>
        <v/>
      </c>
      <c r="K139" s="138" t="str">
        <f>IF(K$6="","",IF($B139="","",HLOOKUP(K$6,CPPE!$A$1:$CY$175,$A139,FALSE)))</f>
        <v/>
      </c>
      <c r="L139" s="138" t="str">
        <f>IF(L$6="","",IF($B139="","",HLOOKUP(L$6,CPPE!$A$1:$CY$175,$A139,FALSE)))</f>
        <v/>
      </c>
    </row>
    <row r="140" spans="1:12" x14ac:dyDescent="0.2">
      <c r="A140" s="143">
        <f>VLOOKUP(B140,'Select Practices'!$W$10:$X$197,2,FALSE)</f>
        <v>175</v>
      </c>
      <c r="C140" s="138" t="str">
        <f>IF(C$6="","",IF($B140="","",HLOOKUP(C$6,CPPE!$A$1:$CY$175,$A140,FALSE)))</f>
        <v/>
      </c>
      <c r="D140" s="138" t="str">
        <f>IF(D$6="","",IF($B140="","",HLOOKUP(D$6,CPPE!$A$1:$CY$175,$A140,FALSE)))</f>
        <v/>
      </c>
      <c r="E140" s="138" t="str">
        <f>IF(E$6="","",IF($B140="","",HLOOKUP(E$6,CPPE!$A$1:$CY$175,$A140,FALSE)))</f>
        <v/>
      </c>
      <c r="F140" s="138" t="str">
        <f>IF(F$6="","",IF($B140="","",HLOOKUP(F$6,CPPE!$A$1:$CY$175,$A140,FALSE)))</f>
        <v/>
      </c>
      <c r="G140" s="138" t="str">
        <f>IF(G$6="","",IF($B140="","",HLOOKUP(G$6,CPPE!$A$1:$CY$175,$A140,FALSE)))</f>
        <v/>
      </c>
      <c r="H140" s="138" t="str">
        <f>IF(H$6="","",IF($B140="","",HLOOKUP(H$6,CPPE!$A$1:$CY$175,$A140,FALSE)))</f>
        <v/>
      </c>
      <c r="I140" s="138" t="str">
        <f>IF(I$6="","",IF($B140="","",HLOOKUP(I$6,CPPE!$A$1:$CY$175,$A140,FALSE)))</f>
        <v/>
      </c>
      <c r="J140" s="138" t="str">
        <f>IF(J$6="","",IF($B140="","",HLOOKUP(J$6,CPPE!$A$1:$CY$175,$A140,FALSE)))</f>
        <v/>
      </c>
      <c r="K140" s="138" t="str">
        <f>IF(K$6="","",IF($B140="","",HLOOKUP(K$6,CPPE!$A$1:$CY$175,$A140,FALSE)))</f>
        <v/>
      </c>
      <c r="L140" s="138" t="str">
        <f>IF(L$6="","",IF($B140="","",HLOOKUP(L$6,CPPE!$A$1:$CY$175,$A140,FALSE)))</f>
        <v/>
      </c>
    </row>
    <row r="141" spans="1:12" x14ac:dyDescent="0.2">
      <c r="A141" s="143">
        <f>VLOOKUP(B141,'Select Practices'!$W$10:$X$197,2,FALSE)</f>
        <v>175</v>
      </c>
      <c r="C141" s="138" t="str">
        <f>IF(C$6="","",IF($B141="","",HLOOKUP(C$6,CPPE!$A$1:$CY$175,$A141,FALSE)))</f>
        <v/>
      </c>
      <c r="D141" s="138" t="str">
        <f>IF(D$6="","",IF($B141="","",HLOOKUP(D$6,CPPE!$A$1:$CY$175,$A141,FALSE)))</f>
        <v/>
      </c>
      <c r="E141" s="138" t="str">
        <f>IF(E$6="","",IF($B141="","",HLOOKUP(E$6,CPPE!$A$1:$CY$175,$A141,FALSE)))</f>
        <v/>
      </c>
      <c r="F141" s="138" t="str">
        <f>IF(F$6="","",IF($B141="","",HLOOKUP(F$6,CPPE!$A$1:$CY$175,$A141,FALSE)))</f>
        <v/>
      </c>
      <c r="G141" s="138" t="str">
        <f>IF(G$6="","",IF($B141="","",HLOOKUP(G$6,CPPE!$A$1:$CY$175,$A141,FALSE)))</f>
        <v/>
      </c>
      <c r="H141" s="138" t="str">
        <f>IF(H$6="","",IF($B141="","",HLOOKUP(H$6,CPPE!$A$1:$CY$175,$A141,FALSE)))</f>
        <v/>
      </c>
      <c r="I141" s="138" t="str">
        <f>IF(I$6="","",IF($B141="","",HLOOKUP(I$6,CPPE!$A$1:$CY$175,$A141,FALSE)))</f>
        <v/>
      </c>
      <c r="J141" s="138" t="str">
        <f>IF(J$6="","",IF($B141="","",HLOOKUP(J$6,CPPE!$A$1:$CY$175,$A141,FALSE)))</f>
        <v/>
      </c>
      <c r="K141" s="138" t="str">
        <f>IF(K$6="","",IF($B141="","",HLOOKUP(K$6,CPPE!$A$1:$CY$175,$A141,FALSE)))</f>
        <v/>
      </c>
      <c r="L141" s="138" t="str">
        <f>IF(L$6="","",IF($B141="","",HLOOKUP(L$6,CPPE!$A$1:$CY$175,$A141,FALSE)))</f>
        <v/>
      </c>
    </row>
    <row r="142" spans="1:12" x14ac:dyDescent="0.2">
      <c r="A142" s="143">
        <f>VLOOKUP(B142,'Select Practices'!$W$10:$X$197,2,FALSE)</f>
        <v>175</v>
      </c>
      <c r="C142" s="138" t="str">
        <f>IF(C$6="","",IF($B142="","",HLOOKUP(C$6,CPPE!$A$1:$CY$175,$A142,FALSE)))</f>
        <v/>
      </c>
      <c r="D142" s="138" t="str">
        <f>IF(D$6="","",IF($B142="","",HLOOKUP(D$6,CPPE!$A$1:$CY$175,$A142,FALSE)))</f>
        <v/>
      </c>
      <c r="E142" s="138" t="str">
        <f>IF(E$6="","",IF($B142="","",HLOOKUP(E$6,CPPE!$A$1:$CY$175,$A142,FALSE)))</f>
        <v/>
      </c>
      <c r="F142" s="138" t="str">
        <f>IF(F$6="","",IF($B142="","",HLOOKUP(F$6,CPPE!$A$1:$CY$175,$A142,FALSE)))</f>
        <v/>
      </c>
      <c r="G142" s="138" t="str">
        <f>IF(G$6="","",IF($B142="","",HLOOKUP(G$6,CPPE!$A$1:$CY$175,$A142,FALSE)))</f>
        <v/>
      </c>
      <c r="H142" s="138" t="str">
        <f>IF(H$6="","",IF($B142="","",HLOOKUP(H$6,CPPE!$A$1:$CY$175,$A142,FALSE)))</f>
        <v/>
      </c>
      <c r="I142" s="138" t="str">
        <f>IF(I$6="","",IF($B142="","",HLOOKUP(I$6,CPPE!$A$1:$CY$175,$A142,FALSE)))</f>
        <v/>
      </c>
      <c r="J142" s="138" t="str">
        <f>IF(J$6="","",IF($B142="","",HLOOKUP(J$6,CPPE!$A$1:$CY$175,$A142,FALSE)))</f>
        <v/>
      </c>
      <c r="K142" s="138" t="str">
        <f>IF(K$6="","",IF($B142="","",HLOOKUP(K$6,CPPE!$A$1:$CY$175,$A142,FALSE)))</f>
        <v/>
      </c>
      <c r="L142" s="138" t="str">
        <f>IF(L$6="","",IF($B142="","",HLOOKUP(L$6,CPPE!$A$1:$CY$175,$A142,FALSE)))</f>
        <v/>
      </c>
    </row>
    <row r="143" spans="1:12" x14ac:dyDescent="0.2">
      <c r="A143" s="143">
        <f>VLOOKUP(B143,'Select Practices'!$W$10:$X$197,2,FALSE)</f>
        <v>175</v>
      </c>
      <c r="C143" s="138" t="str">
        <f>IF(C$6="","",IF($B143="","",HLOOKUP(C$6,CPPE!$A$1:$CY$175,$A143,FALSE)))</f>
        <v/>
      </c>
      <c r="D143" s="138" t="str">
        <f>IF(D$6="","",IF($B143="","",HLOOKUP(D$6,CPPE!$A$1:$CY$175,$A143,FALSE)))</f>
        <v/>
      </c>
      <c r="E143" s="138" t="str">
        <f>IF(E$6="","",IF($B143="","",HLOOKUP(E$6,CPPE!$A$1:$CY$175,$A143,FALSE)))</f>
        <v/>
      </c>
      <c r="F143" s="138" t="str">
        <f>IF(F$6="","",IF($B143="","",HLOOKUP(F$6,CPPE!$A$1:$CY$175,$A143,FALSE)))</f>
        <v/>
      </c>
      <c r="G143" s="138" t="str">
        <f>IF(G$6="","",IF($B143="","",HLOOKUP(G$6,CPPE!$A$1:$CY$175,$A143,FALSE)))</f>
        <v/>
      </c>
      <c r="H143" s="138" t="str">
        <f>IF(H$6="","",IF($B143="","",HLOOKUP(H$6,CPPE!$A$1:$CY$175,$A143,FALSE)))</f>
        <v/>
      </c>
      <c r="I143" s="138" t="str">
        <f>IF(I$6="","",IF($B143="","",HLOOKUP(I$6,CPPE!$A$1:$CY$175,$A143,FALSE)))</f>
        <v/>
      </c>
      <c r="J143" s="138" t="str">
        <f>IF(J$6="","",IF($B143="","",HLOOKUP(J$6,CPPE!$A$1:$CY$175,$A143,FALSE)))</f>
        <v/>
      </c>
      <c r="K143" s="138" t="str">
        <f>IF(K$6="","",IF($B143="","",HLOOKUP(K$6,CPPE!$A$1:$CY$175,$A143,FALSE)))</f>
        <v/>
      </c>
      <c r="L143" s="138" t="str">
        <f>IF(L$6="","",IF($B143="","",HLOOKUP(L$6,CPPE!$A$1:$CY$175,$A143,FALSE)))</f>
        <v/>
      </c>
    </row>
    <row r="144" spans="1:12" x14ac:dyDescent="0.2">
      <c r="A144" s="143">
        <f>VLOOKUP(B144,'Select Practices'!$W$10:$X$197,2,FALSE)</f>
        <v>175</v>
      </c>
      <c r="C144" s="138" t="str">
        <f>IF(C$6="","",IF($B144="","",HLOOKUP(C$6,CPPE!$A$1:$CY$175,$A144,FALSE)))</f>
        <v/>
      </c>
      <c r="D144" s="138" t="str">
        <f>IF(D$6="","",IF($B144="","",HLOOKUP(D$6,CPPE!$A$1:$CY$175,$A144,FALSE)))</f>
        <v/>
      </c>
      <c r="E144" s="138" t="str">
        <f>IF(E$6="","",IF($B144="","",HLOOKUP(E$6,CPPE!$A$1:$CY$175,$A144,FALSE)))</f>
        <v/>
      </c>
      <c r="F144" s="138" t="str">
        <f>IF(F$6="","",IF($B144="","",HLOOKUP(F$6,CPPE!$A$1:$CY$175,$A144,FALSE)))</f>
        <v/>
      </c>
      <c r="G144" s="138" t="str">
        <f>IF(G$6="","",IF($B144="","",HLOOKUP(G$6,CPPE!$A$1:$CY$175,$A144,FALSE)))</f>
        <v/>
      </c>
      <c r="H144" s="138" t="str">
        <f>IF(H$6="","",IF($B144="","",HLOOKUP(H$6,CPPE!$A$1:$CY$175,$A144,FALSE)))</f>
        <v/>
      </c>
      <c r="I144" s="138" t="str">
        <f>IF(I$6="","",IF($B144="","",HLOOKUP(I$6,CPPE!$A$1:$CY$175,$A144,FALSE)))</f>
        <v/>
      </c>
      <c r="J144" s="138" t="str">
        <f>IF(J$6="","",IF($B144="","",HLOOKUP(J$6,CPPE!$A$1:$CY$175,$A144,FALSE)))</f>
        <v/>
      </c>
      <c r="K144" s="138" t="str">
        <f>IF(K$6="","",IF($B144="","",HLOOKUP(K$6,CPPE!$A$1:$CY$175,$A144,FALSE)))</f>
        <v/>
      </c>
      <c r="L144" s="138" t="str">
        <f>IF(L$6="","",IF($B144="","",HLOOKUP(L$6,CPPE!$A$1:$CY$175,$A144,FALSE)))</f>
        <v/>
      </c>
    </row>
    <row r="145" spans="1:12" x14ac:dyDescent="0.2">
      <c r="A145" s="143">
        <f>VLOOKUP(B145,'Select Practices'!$W$10:$X$197,2,FALSE)</f>
        <v>175</v>
      </c>
      <c r="C145" s="138" t="str">
        <f>IF(C$6="","",IF($B145="","",HLOOKUP(C$6,CPPE!$A$1:$CY$175,$A145,FALSE)))</f>
        <v/>
      </c>
      <c r="D145" s="138" t="str">
        <f>IF(D$6="","",IF($B145="","",HLOOKUP(D$6,CPPE!$A$1:$CY$175,$A145,FALSE)))</f>
        <v/>
      </c>
      <c r="E145" s="138" t="str">
        <f>IF(E$6="","",IF($B145="","",HLOOKUP(E$6,CPPE!$A$1:$CY$175,$A145,FALSE)))</f>
        <v/>
      </c>
      <c r="F145" s="138" t="str">
        <f>IF(F$6="","",IF($B145="","",HLOOKUP(F$6,CPPE!$A$1:$CY$175,$A145,FALSE)))</f>
        <v/>
      </c>
      <c r="G145" s="138" t="str">
        <f>IF(G$6="","",IF($B145="","",HLOOKUP(G$6,CPPE!$A$1:$CY$175,$A145,FALSE)))</f>
        <v/>
      </c>
      <c r="H145" s="138" t="str">
        <f>IF(H$6="","",IF($B145="","",HLOOKUP(H$6,CPPE!$A$1:$CY$175,$A145,FALSE)))</f>
        <v/>
      </c>
      <c r="I145" s="138" t="str">
        <f>IF(I$6="","",IF($B145="","",HLOOKUP(I$6,CPPE!$A$1:$CY$175,$A145,FALSE)))</f>
        <v/>
      </c>
      <c r="J145" s="138" t="str">
        <f>IF(J$6="","",IF($B145="","",HLOOKUP(J$6,CPPE!$A$1:$CY$175,$A145,FALSE)))</f>
        <v/>
      </c>
      <c r="K145" s="138" t="str">
        <f>IF(K$6="","",IF($B145="","",HLOOKUP(K$6,CPPE!$A$1:$CY$175,$A145,FALSE)))</f>
        <v/>
      </c>
      <c r="L145" s="138" t="str">
        <f>IF(L$6="","",IF($B145="","",HLOOKUP(L$6,CPPE!$A$1:$CY$175,$A145,FALSE)))</f>
        <v/>
      </c>
    </row>
    <row r="146" spans="1:12" x14ac:dyDescent="0.2">
      <c r="A146" s="143">
        <f>VLOOKUP(B146,'Select Practices'!$W$10:$X$197,2,FALSE)</f>
        <v>175</v>
      </c>
      <c r="C146" s="138" t="str">
        <f>IF(C$6="","",IF($B146="","",HLOOKUP(C$6,CPPE!$A$1:$CY$175,$A146,FALSE)))</f>
        <v/>
      </c>
      <c r="D146" s="138" t="str">
        <f>IF(D$6="","",IF($B146="","",HLOOKUP(D$6,CPPE!$A$1:$CY$175,$A146,FALSE)))</f>
        <v/>
      </c>
      <c r="E146" s="138" t="str">
        <f>IF(E$6="","",IF($B146="","",HLOOKUP(E$6,CPPE!$A$1:$CY$175,$A146,FALSE)))</f>
        <v/>
      </c>
      <c r="F146" s="138" t="str">
        <f>IF(F$6="","",IF($B146="","",HLOOKUP(F$6,CPPE!$A$1:$CY$175,$A146,FALSE)))</f>
        <v/>
      </c>
      <c r="G146" s="138" t="str">
        <f>IF(G$6="","",IF($B146="","",HLOOKUP(G$6,CPPE!$A$1:$CY$175,$A146,FALSE)))</f>
        <v/>
      </c>
      <c r="H146" s="138" t="str">
        <f>IF(H$6="","",IF($B146="","",HLOOKUP(H$6,CPPE!$A$1:$CY$175,$A146,FALSE)))</f>
        <v/>
      </c>
      <c r="I146" s="138" t="str">
        <f>IF(I$6="","",IF($B146="","",HLOOKUP(I$6,CPPE!$A$1:$CY$175,$A146,FALSE)))</f>
        <v/>
      </c>
      <c r="J146" s="138" t="str">
        <f>IF(J$6="","",IF($B146="","",HLOOKUP(J$6,CPPE!$A$1:$CY$175,$A146,FALSE)))</f>
        <v/>
      </c>
      <c r="K146" s="138" t="str">
        <f>IF(K$6="","",IF($B146="","",HLOOKUP(K$6,CPPE!$A$1:$CY$175,$A146,FALSE)))</f>
        <v/>
      </c>
      <c r="L146" s="138" t="str">
        <f>IF(L$6="","",IF($B146="","",HLOOKUP(L$6,CPPE!$A$1:$CY$175,$A146,FALSE)))</f>
        <v/>
      </c>
    </row>
    <row r="147" spans="1:12" x14ac:dyDescent="0.2">
      <c r="A147" s="143">
        <f>VLOOKUP(B147,'Select Practices'!$W$10:$X$197,2,FALSE)</f>
        <v>175</v>
      </c>
      <c r="C147" s="138" t="str">
        <f>IF(C$6="","",IF($B147="","",HLOOKUP(C$6,CPPE!$A$1:$CY$175,$A147,FALSE)))</f>
        <v/>
      </c>
      <c r="D147" s="138" t="str">
        <f>IF(D$6="","",IF($B147="","",HLOOKUP(D$6,CPPE!$A$1:$CY$175,$A147,FALSE)))</f>
        <v/>
      </c>
      <c r="E147" s="138" t="str">
        <f>IF(E$6="","",IF($B147="","",HLOOKUP(E$6,CPPE!$A$1:$CY$175,$A147,FALSE)))</f>
        <v/>
      </c>
      <c r="F147" s="138" t="str">
        <f>IF(F$6="","",IF($B147="","",HLOOKUP(F$6,CPPE!$A$1:$CY$175,$A147,FALSE)))</f>
        <v/>
      </c>
      <c r="G147" s="138" t="str">
        <f>IF(G$6="","",IF($B147="","",HLOOKUP(G$6,CPPE!$A$1:$CY$175,$A147,FALSE)))</f>
        <v/>
      </c>
      <c r="H147" s="138" t="str">
        <f>IF(H$6="","",IF($B147="","",HLOOKUP(H$6,CPPE!$A$1:$CY$175,$A147,FALSE)))</f>
        <v/>
      </c>
      <c r="I147" s="138" t="str">
        <f>IF(I$6="","",IF($B147="","",HLOOKUP(I$6,CPPE!$A$1:$CY$175,$A147,FALSE)))</f>
        <v/>
      </c>
      <c r="J147" s="138" t="str">
        <f>IF(J$6="","",IF($B147="","",HLOOKUP(J$6,CPPE!$A$1:$CY$175,$A147,FALSE)))</f>
        <v/>
      </c>
      <c r="K147" s="138" t="str">
        <f>IF(K$6="","",IF($B147="","",HLOOKUP(K$6,CPPE!$A$1:$CY$175,$A147,FALSE)))</f>
        <v/>
      </c>
      <c r="L147" s="138" t="str">
        <f>IF(L$6="","",IF($B147="","",HLOOKUP(L$6,CPPE!$A$1:$CY$175,$A147,FALSE)))</f>
        <v/>
      </c>
    </row>
    <row r="148" spans="1:12" x14ac:dyDescent="0.2">
      <c r="A148" s="143">
        <f>VLOOKUP(B148,'Select Practices'!$W$10:$X$197,2,FALSE)</f>
        <v>175</v>
      </c>
      <c r="C148" s="138" t="str">
        <f>IF(C$6="","",IF($B148="","",HLOOKUP(C$6,CPPE!$A$1:$CY$175,$A148,FALSE)))</f>
        <v/>
      </c>
      <c r="D148" s="138" t="str">
        <f>IF(D$6="","",IF($B148="","",HLOOKUP(D$6,CPPE!$A$1:$CY$175,$A148,FALSE)))</f>
        <v/>
      </c>
      <c r="E148" s="138" t="str">
        <f>IF(E$6="","",IF($B148="","",HLOOKUP(E$6,CPPE!$A$1:$CY$175,$A148,FALSE)))</f>
        <v/>
      </c>
      <c r="F148" s="138" t="str">
        <f>IF(F$6="","",IF($B148="","",HLOOKUP(F$6,CPPE!$A$1:$CY$175,$A148,FALSE)))</f>
        <v/>
      </c>
      <c r="G148" s="138" t="str">
        <f>IF(G$6="","",IF($B148="","",HLOOKUP(G$6,CPPE!$A$1:$CY$175,$A148,FALSE)))</f>
        <v/>
      </c>
      <c r="H148" s="138" t="str">
        <f>IF(H$6="","",IF($B148="","",HLOOKUP(H$6,CPPE!$A$1:$CY$175,$A148,FALSE)))</f>
        <v/>
      </c>
      <c r="I148" s="138" t="str">
        <f>IF(I$6="","",IF($B148="","",HLOOKUP(I$6,CPPE!$A$1:$CY$175,$A148,FALSE)))</f>
        <v/>
      </c>
      <c r="J148" s="138" t="str">
        <f>IF(J$6="","",IF($B148="","",HLOOKUP(J$6,CPPE!$A$1:$CY$175,$A148,FALSE)))</f>
        <v/>
      </c>
      <c r="K148" s="138" t="str">
        <f>IF(K$6="","",IF($B148="","",HLOOKUP(K$6,CPPE!$A$1:$CY$175,$A148,FALSE)))</f>
        <v/>
      </c>
      <c r="L148" s="138" t="str">
        <f>IF(L$6="","",IF($B148="","",HLOOKUP(L$6,CPPE!$A$1:$CY$175,$A148,FALSE)))</f>
        <v/>
      </c>
    </row>
    <row r="149" spans="1:12" x14ac:dyDescent="0.2">
      <c r="A149" s="143">
        <f>VLOOKUP(B149,'Select Practices'!$W$10:$X$197,2,FALSE)</f>
        <v>175</v>
      </c>
      <c r="C149" s="138" t="str">
        <f>IF(C$6="","",IF($B149="","",HLOOKUP(C$6,CPPE!$A$1:$CY$175,$A149,FALSE)))</f>
        <v/>
      </c>
      <c r="D149" s="138" t="str">
        <f>IF(D$6="","",IF($B149="","",HLOOKUP(D$6,CPPE!$A$1:$CY$175,$A149,FALSE)))</f>
        <v/>
      </c>
      <c r="E149" s="138" t="str">
        <f>IF(E$6="","",IF($B149="","",HLOOKUP(E$6,CPPE!$A$1:$CY$175,$A149,FALSE)))</f>
        <v/>
      </c>
      <c r="F149" s="138" t="str">
        <f>IF(F$6="","",IF($B149="","",HLOOKUP(F$6,CPPE!$A$1:$CY$175,$A149,FALSE)))</f>
        <v/>
      </c>
      <c r="G149" s="138" t="str">
        <f>IF(G$6="","",IF($B149="","",HLOOKUP(G$6,CPPE!$A$1:$CY$175,$A149,FALSE)))</f>
        <v/>
      </c>
      <c r="H149" s="138" t="str">
        <f>IF(H$6="","",IF($B149="","",HLOOKUP(H$6,CPPE!$A$1:$CY$175,$A149,FALSE)))</f>
        <v/>
      </c>
      <c r="I149" s="138" t="str">
        <f>IF(I$6="","",IF($B149="","",HLOOKUP(I$6,CPPE!$A$1:$CY$175,$A149,FALSE)))</f>
        <v/>
      </c>
      <c r="J149" s="138" t="str">
        <f>IF(J$6="","",IF($B149="","",HLOOKUP(J$6,CPPE!$A$1:$CY$175,$A149,FALSE)))</f>
        <v/>
      </c>
      <c r="K149" s="138" t="str">
        <f>IF(K$6="","",IF($B149="","",HLOOKUP(K$6,CPPE!$A$1:$CY$175,$A149,FALSE)))</f>
        <v/>
      </c>
      <c r="L149" s="138" t="str">
        <f>IF(L$6="","",IF($B149="","",HLOOKUP(L$6,CPPE!$A$1:$CY$175,$A149,FALSE)))</f>
        <v/>
      </c>
    </row>
    <row r="150" spans="1:12" x14ac:dyDescent="0.2">
      <c r="A150" s="143">
        <f>VLOOKUP(B150,'Select Practices'!$W$10:$X$197,2,FALSE)</f>
        <v>175</v>
      </c>
      <c r="C150" s="138" t="str">
        <f>IF(C$6="","",IF($B150="","",HLOOKUP(C$6,CPPE!$A$1:$CY$175,$A150,FALSE)))</f>
        <v/>
      </c>
      <c r="D150" s="138" t="str">
        <f>IF(D$6="","",IF($B150="","",HLOOKUP(D$6,CPPE!$A$1:$CY$175,$A150,FALSE)))</f>
        <v/>
      </c>
      <c r="E150" s="138" t="str">
        <f>IF(E$6="","",IF($B150="","",HLOOKUP(E$6,CPPE!$A$1:$CY$175,$A150,FALSE)))</f>
        <v/>
      </c>
      <c r="F150" s="138" t="str">
        <f>IF(F$6="","",IF($B150="","",HLOOKUP(F$6,CPPE!$A$1:$CY$175,$A150,FALSE)))</f>
        <v/>
      </c>
      <c r="G150" s="138" t="str">
        <f>IF(G$6="","",IF($B150="","",HLOOKUP(G$6,CPPE!$A$1:$CY$175,$A150,FALSE)))</f>
        <v/>
      </c>
      <c r="H150" s="138" t="str">
        <f>IF(H$6="","",IF($B150="","",HLOOKUP(H$6,CPPE!$A$1:$CY$175,$A150,FALSE)))</f>
        <v/>
      </c>
      <c r="I150" s="138" t="str">
        <f>IF(I$6="","",IF($B150="","",HLOOKUP(I$6,CPPE!$A$1:$CY$175,$A150,FALSE)))</f>
        <v/>
      </c>
      <c r="J150" s="138" t="str">
        <f>IF(J$6="","",IF($B150="","",HLOOKUP(J$6,CPPE!$A$1:$CY$175,$A150,FALSE)))</f>
        <v/>
      </c>
      <c r="K150" s="138" t="str">
        <f>IF(K$6="","",IF($B150="","",HLOOKUP(K$6,CPPE!$A$1:$CY$175,$A150,FALSE)))</f>
        <v/>
      </c>
      <c r="L150" s="138" t="str">
        <f>IF(L$6="","",IF($B150="","",HLOOKUP(L$6,CPPE!$A$1:$CY$175,$A150,FALSE)))</f>
        <v/>
      </c>
    </row>
    <row r="151" spans="1:12" x14ac:dyDescent="0.2">
      <c r="A151" s="143">
        <f>VLOOKUP(B151,'Select Practices'!$W$10:$X$197,2,FALSE)</f>
        <v>175</v>
      </c>
      <c r="C151" s="138" t="str">
        <f>IF(C$6="","",IF($B151="","",HLOOKUP(C$6,CPPE!$A$1:$CY$175,$A151,FALSE)))</f>
        <v/>
      </c>
      <c r="D151" s="138" t="str">
        <f>IF(D$6="","",IF($B151="","",HLOOKUP(D$6,CPPE!$A$1:$CY$175,$A151,FALSE)))</f>
        <v/>
      </c>
      <c r="E151" s="138" t="str">
        <f>IF(E$6="","",IF($B151="","",HLOOKUP(E$6,CPPE!$A$1:$CY$175,$A151,FALSE)))</f>
        <v/>
      </c>
      <c r="F151" s="138" t="str">
        <f>IF(F$6="","",IF($B151="","",HLOOKUP(F$6,CPPE!$A$1:$CY$175,$A151,FALSE)))</f>
        <v/>
      </c>
      <c r="G151" s="138" t="str">
        <f>IF(G$6="","",IF($B151="","",HLOOKUP(G$6,CPPE!$A$1:$CY$175,$A151,FALSE)))</f>
        <v/>
      </c>
      <c r="H151" s="138" t="str">
        <f>IF(H$6="","",IF($B151="","",HLOOKUP(H$6,CPPE!$A$1:$CY$175,$A151,FALSE)))</f>
        <v/>
      </c>
      <c r="I151" s="138" t="str">
        <f>IF(I$6="","",IF($B151="","",HLOOKUP(I$6,CPPE!$A$1:$CY$175,$A151,FALSE)))</f>
        <v/>
      </c>
      <c r="J151" s="138" t="str">
        <f>IF(J$6="","",IF($B151="","",HLOOKUP(J$6,CPPE!$A$1:$CY$175,$A151,FALSE)))</f>
        <v/>
      </c>
      <c r="K151" s="138" t="str">
        <f>IF(K$6="","",IF($B151="","",HLOOKUP(K$6,CPPE!$A$1:$CY$175,$A151,FALSE)))</f>
        <v/>
      </c>
      <c r="L151" s="138" t="str">
        <f>IF(L$6="","",IF($B151="","",HLOOKUP(L$6,CPPE!$A$1:$CY$175,$A151,FALSE)))</f>
        <v/>
      </c>
    </row>
    <row r="152" spans="1:12" x14ac:dyDescent="0.2">
      <c r="A152" s="143">
        <f>VLOOKUP(B152,'Select Practices'!$W$10:$X$197,2,FALSE)</f>
        <v>175</v>
      </c>
      <c r="C152" s="138" t="str">
        <f>IF(C$6="","",IF($B152="","",HLOOKUP(C$6,CPPE!$A$1:$CY$175,$A152,FALSE)))</f>
        <v/>
      </c>
      <c r="D152" s="138" t="str">
        <f>IF(D$6="","",IF($B152="","",HLOOKUP(D$6,CPPE!$A$1:$CY$175,$A152,FALSE)))</f>
        <v/>
      </c>
      <c r="E152" s="138" t="str">
        <f>IF(E$6="","",IF($B152="","",HLOOKUP(E$6,CPPE!$A$1:$CY$175,$A152,FALSE)))</f>
        <v/>
      </c>
      <c r="F152" s="138" t="str">
        <f>IF(F$6="","",IF($B152="","",HLOOKUP(F$6,CPPE!$A$1:$CY$175,$A152,FALSE)))</f>
        <v/>
      </c>
      <c r="G152" s="138" t="str">
        <f>IF(G$6="","",IF($B152="","",HLOOKUP(G$6,CPPE!$A$1:$CY$175,$A152,FALSE)))</f>
        <v/>
      </c>
      <c r="H152" s="138" t="str">
        <f>IF(H$6="","",IF($B152="","",HLOOKUP(H$6,CPPE!$A$1:$CY$175,$A152,FALSE)))</f>
        <v/>
      </c>
      <c r="I152" s="138" t="str">
        <f>IF(I$6="","",IF($B152="","",HLOOKUP(I$6,CPPE!$A$1:$CY$175,$A152,FALSE)))</f>
        <v/>
      </c>
      <c r="J152" s="138" t="str">
        <f>IF(J$6="","",IF($B152="","",HLOOKUP(J$6,CPPE!$A$1:$CY$175,$A152,FALSE)))</f>
        <v/>
      </c>
      <c r="K152" s="138" t="str">
        <f>IF(K$6="","",IF($B152="","",HLOOKUP(K$6,CPPE!$A$1:$CY$175,$A152,FALSE)))</f>
        <v/>
      </c>
      <c r="L152" s="138" t="str">
        <f>IF(L$6="","",IF($B152="","",HLOOKUP(L$6,CPPE!$A$1:$CY$175,$A152,FALSE)))</f>
        <v/>
      </c>
    </row>
    <row r="153" spans="1:12" x14ac:dyDescent="0.2">
      <c r="A153" s="143">
        <f>VLOOKUP(B153,'Select Practices'!$W$10:$X$197,2,FALSE)</f>
        <v>175</v>
      </c>
      <c r="C153" s="138" t="str">
        <f>IF(C$6="","",IF($B153="","",HLOOKUP(C$6,CPPE!$A$1:$CY$175,$A153,FALSE)))</f>
        <v/>
      </c>
      <c r="D153" s="138" t="str">
        <f>IF(D$6="","",IF($B153="","",HLOOKUP(D$6,CPPE!$A$1:$CY$175,$A153,FALSE)))</f>
        <v/>
      </c>
      <c r="E153" s="138" t="str">
        <f>IF(E$6="","",IF($B153="","",HLOOKUP(E$6,CPPE!$A$1:$CY$175,$A153,FALSE)))</f>
        <v/>
      </c>
      <c r="F153" s="138" t="str">
        <f>IF(F$6="","",IF($B153="","",HLOOKUP(F$6,CPPE!$A$1:$CY$175,$A153,FALSE)))</f>
        <v/>
      </c>
      <c r="G153" s="138" t="str">
        <f>IF(G$6="","",IF($B153="","",HLOOKUP(G$6,CPPE!$A$1:$CY$175,$A153,FALSE)))</f>
        <v/>
      </c>
      <c r="H153" s="138" t="str">
        <f>IF(H$6="","",IF($B153="","",HLOOKUP(H$6,CPPE!$A$1:$CY$175,$A153,FALSE)))</f>
        <v/>
      </c>
      <c r="I153" s="138" t="str">
        <f>IF(I$6="","",IF($B153="","",HLOOKUP(I$6,CPPE!$A$1:$CY$175,$A153,FALSE)))</f>
        <v/>
      </c>
      <c r="J153" s="138" t="str">
        <f>IF(J$6="","",IF($B153="","",HLOOKUP(J$6,CPPE!$A$1:$CY$175,$A153,FALSE)))</f>
        <v/>
      </c>
      <c r="K153" s="138" t="str">
        <f>IF(K$6="","",IF($B153="","",HLOOKUP(K$6,CPPE!$A$1:$CY$175,$A153,FALSE)))</f>
        <v/>
      </c>
      <c r="L153" s="138" t="str">
        <f>IF(L$6="","",IF($B153="","",HLOOKUP(L$6,CPPE!$A$1:$CY$175,$A153,FALSE)))</f>
        <v/>
      </c>
    </row>
    <row r="154" spans="1:12" x14ac:dyDescent="0.2">
      <c r="A154" s="143">
        <f>VLOOKUP(B154,'Select Practices'!$W$10:$X$197,2,FALSE)</f>
        <v>175</v>
      </c>
      <c r="C154" s="138" t="str">
        <f>IF(C$6="","",IF($B154="","",HLOOKUP(C$6,CPPE!$A$1:$CY$175,$A154,FALSE)))</f>
        <v/>
      </c>
      <c r="D154" s="138" t="str">
        <f>IF(D$6="","",IF($B154="","",HLOOKUP(D$6,CPPE!$A$1:$CY$175,$A154,FALSE)))</f>
        <v/>
      </c>
      <c r="E154" s="138" t="str">
        <f>IF(E$6="","",IF($B154="","",HLOOKUP(E$6,CPPE!$A$1:$CY$175,$A154,FALSE)))</f>
        <v/>
      </c>
      <c r="F154" s="138" t="str">
        <f>IF(F$6="","",IF($B154="","",HLOOKUP(F$6,CPPE!$A$1:$CY$175,$A154,FALSE)))</f>
        <v/>
      </c>
      <c r="G154" s="138" t="str">
        <f>IF(G$6="","",IF($B154="","",HLOOKUP(G$6,CPPE!$A$1:$CY$175,$A154,FALSE)))</f>
        <v/>
      </c>
      <c r="H154" s="138" t="str">
        <f>IF(H$6="","",IF($B154="","",HLOOKUP(H$6,CPPE!$A$1:$CY$175,$A154,FALSE)))</f>
        <v/>
      </c>
      <c r="I154" s="138" t="str">
        <f>IF(I$6="","",IF($B154="","",HLOOKUP(I$6,CPPE!$A$1:$CY$175,$A154,FALSE)))</f>
        <v/>
      </c>
      <c r="J154" s="138" t="str">
        <f>IF(J$6="","",IF($B154="","",HLOOKUP(J$6,CPPE!$A$1:$CY$175,$A154,FALSE)))</f>
        <v/>
      </c>
      <c r="K154" s="138" t="str">
        <f>IF(K$6="","",IF($B154="","",HLOOKUP(K$6,CPPE!$A$1:$CY$175,$A154,FALSE)))</f>
        <v/>
      </c>
      <c r="L154" s="138" t="str">
        <f>IF(L$6="","",IF($B154="","",HLOOKUP(L$6,CPPE!$A$1:$CY$175,$A154,FALSE)))</f>
        <v/>
      </c>
    </row>
    <row r="155" spans="1:12" x14ac:dyDescent="0.2">
      <c r="A155" s="143">
        <f>VLOOKUP(B155,'Select Practices'!$W$10:$X$197,2,FALSE)</f>
        <v>175</v>
      </c>
      <c r="C155" s="138" t="str">
        <f>IF(C$6="","",IF($B155="","",HLOOKUP(C$6,CPPE!$A$1:$CY$175,$A155,FALSE)))</f>
        <v/>
      </c>
      <c r="D155" s="138" t="str">
        <f>IF(D$6="","",IF($B155="","",HLOOKUP(D$6,CPPE!$A$1:$CY$175,$A155,FALSE)))</f>
        <v/>
      </c>
      <c r="E155" s="138" t="str">
        <f>IF(E$6="","",IF($B155="","",HLOOKUP(E$6,CPPE!$A$1:$CY$175,$A155,FALSE)))</f>
        <v/>
      </c>
      <c r="F155" s="138" t="str">
        <f>IF(F$6="","",IF($B155="","",HLOOKUP(F$6,CPPE!$A$1:$CY$175,$A155,FALSE)))</f>
        <v/>
      </c>
      <c r="G155" s="138" t="str">
        <f>IF(G$6="","",IF($B155="","",HLOOKUP(G$6,CPPE!$A$1:$CY$175,$A155,FALSE)))</f>
        <v/>
      </c>
      <c r="H155" s="138" t="str">
        <f>IF(H$6="","",IF($B155="","",HLOOKUP(H$6,CPPE!$A$1:$CY$175,$A155,FALSE)))</f>
        <v/>
      </c>
      <c r="I155" s="138" t="str">
        <f>IF(I$6="","",IF($B155="","",HLOOKUP(I$6,CPPE!$A$1:$CY$175,$A155,FALSE)))</f>
        <v/>
      </c>
      <c r="J155" s="138" t="str">
        <f>IF(J$6="","",IF($B155="","",HLOOKUP(J$6,CPPE!$A$1:$CY$175,$A155,FALSE)))</f>
        <v/>
      </c>
      <c r="K155" s="138" t="str">
        <f>IF(K$6="","",IF($B155="","",HLOOKUP(K$6,CPPE!$A$1:$CY$175,$A155,FALSE)))</f>
        <v/>
      </c>
      <c r="L155" s="138" t="str">
        <f>IF(L$6="","",IF($B155="","",HLOOKUP(L$6,CPPE!$A$1:$CY$175,$A155,FALSE)))</f>
        <v/>
      </c>
    </row>
    <row r="156" spans="1:12" x14ac:dyDescent="0.2">
      <c r="A156" s="143">
        <f>VLOOKUP(B156,'Select Practices'!$W$10:$X$197,2,FALSE)</f>
        <v>175</v>
      </c>
      <c r="C156" s="138" t="str">
        <f>IF(C$6="","",IF($B156="","",HLOOKUP(C$6,CPPE!$A$1:$CY$175,$A156,FALSE)))</f>
        <v/>
      </c>
      <c r="D156" s="138" t="str">
        <f>IF(D$6="","",IF($B156="","",HLOOKUP(D$6,CPPE!$A$1:$CY$175,$A156,FALSE)))</f>
        <v/>
      </c>
      <c r="E156" s="138" t="str">
        <f>IF(E$6="","",IF($B156="","",HLOOKUP(E$6,CPPE!$A$1:$CY$175,$A156,FALSE)))</f>
        <v/>
      </c>
      <c r="F156" s="138" t="str">
        <f>IF(F$6="","",IF($B156="","",HLOOKUP(F$6,CPPE!$A$1:$CY$175,$A156,FALSE)))</f>
        <v/>
      </c>
      <c r="G156" s="138" t="str">
        <f>IF(G$6="","",IF($B156="","",HLOOKUP(G$6,CPPE!$A$1:$CY$175,$A156,FALSE)))</f>
        <v/>
      </c>
      <c r="H156" s="138" t="str">
        <f>IF(H$6="","",IF($B156="","",HLOOKUP(H$6,CPPE!$A$1:$CY$175,$A156,FALSE)))</f>
        <v/>
      </c>
      <c r="I156" s="138" t="str">
        <f>IF(I$6="","",IF($B156="","",HLOOKUP(I$6,CPPE!$A$1:$CY$175,$A156,FALSE)))</f>
        <v/>
      </c>
      <c r="J156" s="138" t="str">
        <f>IF(J$6="","",IF($B156="","",HLOOKUP(J$6,CPPE!$A$1:$CY$175,$A156,FALSE)))</f>
        <v/>
      </c>
      <c r="K156" s="138" t="str">
        <f>IF(K$6="","",IF($B156="","",HLOOKUP(K$6,CPPE!$A$1:$CY$175,$A156,FALSE)))</f>
        <v/>
      </c>
      <c r="L156" s="138" t="str">
        <f>IF(L$6="","",IF($B156="","",HLOOKUP(L$6,CPPE!$A$1:$CY$175,$A156,FALSE)))</f>
        <v/>
      </c>
    </row>
    <row r="157" spans="1:12" x14ac:dyDescent="0.2">
      <c r="A157" s="143">
        <f>VLOOKUP(B157,'Select Practices'!$W$10:$X$197,2,FALSE)</f>
        <v>175</v>
      </c>
      <c r="C157" s="138" t="str">
        <f>IF(C$6="","",IF($B157="","",HLOOKUP(C$6,CPPE!$A$1:$CY$175,$A157,FALSE)))</f>
        <v/>
      </c>
      <c r="D157" s="138" t="str">
        <f>IF(D$6="","",IF($B157="","",HLOOKUP(D$6,CPPE!$A$1:$CY$175,$A157,FALSE)))</f>
        <v/>
      </c>
      <c r="E157" s="138" t="str">
        <f>IF(E$6="","",IF($B157="","",HLOOKUP(E$6,CPPE!$A$1:$CY$175,$A157,FALSE)))</f>
        <v/>
      </c>
      <c r="F157" s="138" t="str">
        <f>IF(F$6="","",IF($B157="","",HLOOKUP(F$6,CPPE!$A$1:$CY$175,$A157,FALSE)))</f>
        <v/>
      </c>
      <c r="G157" s="138" t="str">
        <f>IF(G$6="","",IF($B157="","",HLOOKUP(G$6,CPPE!$A$1:$CY$175,$A157,FALSE)))</f>
        <v/>
      </c>
      <c r="H157" s="138" t="str">
        <f>IF(H$6="","",IF($B157="","",HLOOKUP(H$6,CPPE!$A$1:$CY$175,$A157,FALSE)))</f>
        <v/>
      </c>
      <c r="I157" s="138" t="str">
        <f>IF(I$6="","",IF($B157="","",HLOOKUP(I$6,CPPE!$A$1:$CY$175,$A157,FALSE)))</f>
        <v/>
      </c>
      <c r="J157" s="138" t="str">
        <f>IF(J$6="","",IF($B157="","",HLOOKUP(J$6,CPPE!$A$1:$CY$175,$A157,FALSE)))</f>
        <v/>
      </c>
      <c r="K157" s="138" t="str">
        <f>IF(K$6="","",IF($B157="","",HLOOKUP(K$6,CPPE!$A$1:$CY$175,$A157,FALSE)))</f>
        <v/>
      </c>
      <c r="L157" s="138" t="str">
        <f>IF(L$6="","",IF($B157="","",HLOOKUP(L$6,CPPE!$A$1:$CY$175,$A157,FALSE)))</f>
        <v/>
      </c>
    </row>
    <row r="158" spans="1:12" x14ac:dyDescent="0.2">
      <c r="A158" s="143">
        <f>VLOOKUP(B158,'Select Practices'!$W$10:$X$197,2,FALSE)</f>
        <v>175</v>
      </c>
      <c r="C158" s="138" t="str">
        <f>IF(C$6="","",IF($B158="","",HLOOKUP(C$6,CPPE!$A$1:$CY$175,$A158,FALSE)))</f>
        <v/>
      </c>
      <c r="D158" s="138" t="str">
        <f>IF(D$6="","",IF($B158="","",HLOOKUP(D$6,CPPE!$A$1:$CY$175,$A158,FALSE)))</f>
        <v/>
      </c>
      <c r="E158" s="138" t="str">
        <f>IF(E$6="","",IF($B158="","",HLOOKUP(E$6,CPPE!$A$1:$CY$175,$A158,FALSE)))</f>
        <v/>
      </c>
      <c r="F158" s="138" t="str">
        <f>IF(F$6="","",IF($B158="","",HLOOKUP(F$6,CPPE!$A$1:$CY$175,$A158,FALSE)))</f>
        <v/>
      </c>
      <c r="G158" s="138" t="str">
        <f>IF(G$6="","",IF($B158="","",HLOOKUP(G$6,CPPE!$A$1:$CY$175,$A158,FALSE)))</f>
        <v/>
      </c>
      <c r="H158" s="138" t="str">
        <f>IF(H$6="","",IF($B158="","",HLOOKUP(H$6,CPPE!$A$1:$CY$175,$A158,FALSE)))</f>
        <v/>
      </c>
      <c r="I158" s="138" t="str">
        <f>IF(I$6="","",IF($B158="","",HLOOKUP(I$6,CPPE!$A$1:$CY$175,$A158,FALSE)))</f>
        <v/>
      </c>
      <c r="J158" s="138" t="str">
        <f>IF(J$6="","",IF($B158="","",HLOOKUP(J$6,CPPE!$A$1:$CY$175,$A158,FALSE)))</f>
        <v/>
      </c>
      <c r="K158" s="138" t="str">
        <f>IF(K$6="","",IF($B158="","",HLOOKUP(K$6,CPPE!$A$1:$CY$175,$A158,FALSE)))</f>
        <v/>
      </c>
      <c r="L158" s="138" t="str">
        <f>IF(L$6="","",IF($B158="","",HLOOKUP(L$6,CPPE!$A$1:$CY$175,$A158,FALSE)))</f>
        <v/>
      </c>
    </row>
    <row r="159" spans="1:12" x14ac:dyDescent="0.2">
      <c r="A159" s="143">
        <f>VLOOKUP(B159,'Select Practices'!$W$10:$X$197,2,FALSE)</f>
        <v>175</v>
      </c>
      <c r="C159" s="138" t="str">
        <f>IF(C$6="","",IF($B159="","",HLOOKUP(C$6,CPPE!$A$1:$CY$175,$A159,FALSE)))</f>
        <v/>
      </c>
      <c r="D159" s="138" t="str">
        <f>IF(D$6="","",IF($B159="","",HLOOKUP(D$6,CPPE!$A$1:$CY$175,$A159,FALSE)))</f>
        <v/>
      </c>
      <c r="E159" s="138" t="str">
        <f>IF(E$6="","",IF($B159="","",HLOOKUP(E$6,CPPE!$A$1:$CY$175,$A159,FALSE)))</f>
        <v/>
      </c>
      <c r="F159" s="138" t="str">
        <f>IF(F$6="","",IF($B159="","",HLOOKUP(F$6,CPPE!$A$1:$CY$175,$A159,FALSE)))</f>
        <v/>
      </c>
      <c r="G159" s="138" t="str">
        <f>IF(G$6="","",IF($B159="","",HLOOKUP(G$6,CPPE!$A$1:$CY$175,$A159,FALSE)))</f>
        <v/>
      </c>
      <c r="H159" s="138" t="str">
        <f>IF(H$6="","",IF($B159="","",HLOOKUP(H$6,CPPE!$A$1:$CY$175,$A159,FALSE)))</f>
        <v/>
      </c>
      <c r="I159" s="138" t="str">
        <f>IF(I$6="","",IF($B159="","",HLOOKUP(I$6,CPPE!$A$1:$CY$175,$A159,FALSE)))</f>
        <v/>
      </c>
      <c r="J159" s="138" t="str">
        <f>IF(J$6="","",IF($B159="","",HLOOKUP(J$6,CPPE!$A$1:$CY$175,$A159,FALSE)))</f>
        <v/>
      </c>
      <c r="K159" s="138" t="str">
        <f>IF(K$6="","",IF($B159="","",HLOOKUP(K$6,CPPE!$A$1:$CY$175,$A159,FALSE)))</f>
        <v/>
      </c>
      <c r="L159" s="138" t="str">
        <f>IF(L$6="","",IF($B159="","",HLOOKUP(L$6,CPPE!$A$1:$CY$175,$A159,FALSE)))</f>
        <v/>
      </c>
    </row>
    <row r="160" spans="1:12" x14ac:dyDescent="0.2">
      <c r="A160" s="143">
        <f>VLOOKUP(B160,'Select Practices'!$W$10:$X$197,2,FALSE)</f>
        <v>175</v>
      </c>
      <c r="C160" s="138" t="str">
        <f>IF(C$6="","",IF($B160="","",HLOOKUP(C$6,CPPE!$A$1:$CY$175,$A160,FALSE)))</f>
        <v/>
      </c>
      <c r="D160" s="138" t="str">
        <f>IF(D$6="","",IF($B160="","",HLOOKUP(D$6,CPPE!$A$1:$CY$175,$A160,FALSE)))</f>
        <v/>
      </c>
      <c r="E160" s="138" t="str">
        <f>IF(E$6="","",IF($B160="","",HLOOKUP(E$6,CPPE!$A$1:$CY$175,$A160,FALSE)))</f>
        <v/>
      </c>
      <c r="F160" s="138" t="str">
        <f>IF(F$6="","",IF($B160="","",HLOOKUP(F$6,CPPE!$A$1:$CY$175,$A160,FALSE)))</f>
        <v/>
      </c>
      <c r="G160" s="138" t="str">
        <f>IF(G$6="","",IF($B160="","",HLOOKUP(G$6,CPPE!$A$1:$CY$175,$A160,FALSE)))</f>
        <v/>
      </c>
      <c r="H160" s="138" t="str">
        <f>IF(H$6="","",IF($B160="","",HLOOKUP(H$6,CPPE!$A$1:$CY$175,$A160,FALSE)))</f>
        <v/>
      </c>
      <c r="I160" s="138" t="str">
        <f>IF(I$6="","",IF($B160="","",HLOOKUP(I$6,CPPE!$A$1:$CY$175,$A160,FALSE)))</f>
        <v/>
      </c>
      <c r="J160" s="138" t="str">
        <f>IF(J$6="","",IF($B160="","",HLOOKUP(J$6,CPPE!$A$1:$CY$175,$A160,FALSE)))</f>
        <v/>
      </c>
      <c r="K160" s="138" t="str">
        <f>IF(K$6="","",IF($B160="","",HLOOKUP(K$6,CPPE!$A$1:$CY$175,$A160,FALSE)))</f>
        <v/>
      </c>
      <c r="L160" s="138" t="str">
        <f>IF(L$6="","",IF($B160="","",HLOOKUP(L$6,CPPE!$A$1:$CY$175,$A160,FALSE)))</f>
        <v/>
      </c>
    </row>
    <row r="161" spans="1:12" x14ac:dyDescent="0.2">
      <c r="A161" s="143">
        <f>VLOOKUP(B161,'Select Practices'!$W$10:$X$197,2,FALSE)</f>
        <v>175</v>
      </c>
      <c r="C161" s="138" t="str">
        <f>IF(C$6="","",IF($B161="","",HLOOKUP(C$6,CPPE!$A$1:$CY$175,$A161,FALSE)))</f>
        <v/>
      </c>
      <c r="D161" s="138" t="str">
        <f>IF(D$6="","",IF($B161="","",HLOOKUP(D$6,CPPE!$A$1:$CY$175,$A161,FALSE)))</f>
        <v/>
      </c>
      <c r="E161" s="138" t="str">
        <f>IF(E$6="","",IF($B161="","",HLOOKUP(E$6,CPPE!$A$1:$CY$175,$A161,FALSE)))</f>
        <v/>
      </c>
      <c r="F161" s="138" t="str">
        <f>IF(F$6="","",IF($B161="","",HLOOKUP(F$6,CPPE!$A$1:$CY$175,$A161,FALSE)))</f>
        <v/>
      </c>
      <c r="G161" s="138" t="str">
        <f>IF(G$6="","",IF($B161="","",HLOOKUP(G$6,CPPE!$A$1:$CY$175,$A161,FALSE)))</f>
        <v/>
      </c>
      <c r="H161" s="138" t="str">
        <f>IF(H$6="","",IF($B161="","",HLOOKUP(H$6,CPPE!$A$1:$CY$175,$A161,FALSE)))</f>
        <v/>
      </c>
      <c r="I161" s="138" t="str">
        <f>IF(I$6="","",IF($B161="","",HLOOKUP(I$6,CPPE!$A$1:$CY$175,$A161,FALSE)))</f>
        <v/>
      </c>
      <c r="J161" s="138" t="str">
        <f>IF(J$6="","",IF($B161="","",HLOOKUP(J$6,CPPE!$A$1:$CY$175,$A161,FALSE)))</f>
        <v/>
      </c>
      <c r="K161" s="138" t="str">
        <f>IF(K$6="","",IF($B161="","",HLOOKUP(K$6,CPPE!$A$1:$CY$175,$A161,FALSE)))</f>
        <v/>
      </c>
      <c r="L161" s="138" t="str">
        <f>IF(L$6="","",IF($B161="","",HLOOKUP(L$6,CPPE!$A$1:$CY$175,$A161,FALSE)))</f>
        <v/>
      </c>
    </row>
    <row r="162" spans="1:12" x14ac:dyDescent="0.2">
      <c r="A162" s="143">
        <f>VLOOKUP(B162,'Select Practices'!$W$10:$X$197,2,FALSE)</f>
        <v>175</v>
      </c>
      <c r="C162" s="138" t="str">
        <f>IF(C$6="","",IF($B162="","",HLOOKUP(C$6,CPPE!$A$1:$CY$175,$A162,FALSE)))</f>
        <v/>
      </c>
      <c r="D162" s="138" t="str">
        <f>IF(D$6="","",IF($B162="","",HLOOKUP(D$6,CPPE!$A$1:$CY$175,$A162,FALSE)))</f>
        <v/>
      </c>
      <c r="E162" s="138" t="str">
        <f>IF(E$6="","",IF($B162="","",HLOOKUP(E$6,CPPE!$A$1:$CY$175,$A162,FALSE)))</f>
        <v/>
      </c>
      <c r="F162" s="138" t="str">
        <f>IF(F$6="","",IF($B162="","",HLOOKUP(F$6,CPPE!$A$1:$CY$175,$A162,FALSE)))</f>
        <v/>
      </c>
      <c r="G162" s="138" t="str">
        <f>IF(G$6="","",IF($B162="","",HLOOKUP(G$6,CPPE!$A$1:$CY$175,$A162,FALSE)))</f>
        <v/>
      </c>
      <c r="H162" s="138" t="str">
        <f>IF(H$6="","",IF($B162="","",HLOOKUP(H$6,CPPE!$A$1:$CY$175,$A162,FALSE)))</f>
        <v/>
      </c>
      <c r="I162" s="138" t="str">
        <f>IF(I$6="","",IF($B162="","",HLOOKUP(I$6,CPPE!$A$1:$CY$175,$A162,FALSE)))</f>
        <v/>
      </c>
      <c r="J162" s="138" t="str">
        <f>IF(J$6="","",IF($B162="","",HLOOKUP(J$6,CPPE!$A$1:$CY$175,$A162,FALSE)))</f>
        <v/>
      </c>
      <c r="K162" s="138" t="str">
        <f>IF(K$6="","",IF($B162="","",HLOOKUP(K$6,CPPE!$A$1:$CY$175,$A162,FALSE)))</f>
        <v/>
      </c>
      <c r="L162" s="138" t="str">
        <f>IF(L$6="","",IF($B162="","",HLOOKUP(L$6,CPPE!$A$1:$CY$175,$A162,FALSE)))</f>
        <v/>
      </c>
    </row>
    <row r="163" spans="1:12" x14ac:dyDescent="0.2">
      <c r="A163" s="143">
        <f>VLOOKUP(B163,'Select Practices'!$W$10:$X$197,2,FALSE)</f>
        <v>175</v>
      </c>
      <c r="C163" s="138" t="str">
        <f>IF(C$6="","",IF($B163="","",HLOOKUP(C$6,CPPE!$A$1:$CY$175,$A163,FALSE)))</f>
        <v/>
      </c>
      <c r="D163" s="138" t="str">
        <f>IF(D$6="","",IF($B163="","",HLOOKUP(D$6,CPPE!$A$1:$CY$175,$A163,FALSE)))</f>
        <v/>
      </c>
      <c r="E163" s="138" t="str">
        <f>IF(E$6="","",IF($B163="","",HLOOKUP(E$6,CPPE!$A$1:$CY$175,$A163,FALSE)))</f>
        <v/>
      </c>
      <c r="F163" s="138" t="str">
        <f>IF(F$6="","",IF($B163="","",HLOOKUP(F$6,CPPE!$A$1:$CY$175,$A163,FALSE)))</f>
        <v/>
      </c>
      <c r="G163" s="138" t="str">
        <f>IF(G$6="","",IF($B163="","",HLOOKUP(G$6,CPPE!$A$1:$CY$175,$A163,FALSE)))</f>
        <v/>
      </c>
      <c r="H163" s="138" t="str">
        <f>IF(H$6="","",IF($B163="","",HLOOKUP(H$6,CPPE!$A$1:$CY$175,$A163,FALSE)))</f>
        <v/>
      </c>
      <c r="I163" s="138" t="str">
        <f>IF(I$6="","",IF($B163="","",HLOOKUP(I$6,CPPE!$A$1:$CY$175,$A163,FALSE)))</f>
        <v/>
      </c>
      <c r="J163" s="138" t="str">
        <f>IF(J$6="","",IF($B163="","",HLOOKUP(J$6,CPPE!$A$1:$CY$175,$A163,FALSE)))</f>
        <v/>
      </c>
      <c r="K163" s="138" t="str">
        <f>IF(K$6="","",IF($B163="","",HLOOKUP(K$6,CPPE!$A$1:$CY$175,$A163,FALSE)))</f>
        <v/>
      </c>
      <c r="L163" s="138" t="str">
        <f>IF(L$6="","",IF($B163="","",HLOOKUP(L$6,CPPE!$A$1:$CY$175,$A163,FALSE)))</f>
        <v/>
      </c>
    </row>
    <row r="164" spans="1:12" x14ac:dyDescent="0.2">
      <c r="A164" s="143">
        <f>VLOOKUP(B164,'Select Practices'!$W$10:$X$197,2,FALSE)</f>
        <v>175</v>
      </c>
      <c r="C164" s="138" t="str">
        <f>IF(C$6="","",IF($B164="","",HLOOKUP(C$6,CPPE!$A$1:$CY$175,$A164,FALSE)))</f>
        <v/>
      </c>
      <c r="D164" s="138" t="str">
        <f>IF(D$6="","",IF($B164="","",HLOOKUP(D$6,CPPE!$A$1:$CY$175,$A164,FALSE)))</f>
        <v/>
      </c>
      <c r="E164" s="138" t="str">
        <f>IF(E$6="","",IF($B164="","",HLOOKUP(E$6,CPPE!$A$1:$CY$175,$A164,FALSE)))</f>
        <v/>
      </c>
      <c r="F164" s="138" t="str">
        <f>IF(F$6="","",IF($B164="","",HLOOKUP(F$6,CPPE!$A$1:$CY$175,$A164,FALSE)))</f>
        <v/>
      </c>
      <c r="G164" s="138" t="str">
        <f>IF(G$6="","",IF($B164="","",HLOOKUP(G$6,CPPE!$A$1:$CY$175,$A164,FALSE)))</f>
        <v/>
      </c>
      <c r="H164" s="138" t="str">
        <f>IF(H$6="","",IF($B164="","",HLOOKUP(H$6,CPPE!$A$1:$CY$175,$A164,FALSE)))</f>
        <v/>
      </c>
      <c r="I164" s="138" t="str">
        <f>IF(I$6="","",IF($B164="","",HLOOKUP(I$6,CPPE!$A$1:$CY$175,$A164,FALSE)))</f>
        <v/>
      </c>
      <c r="J164" s="138" t="str">
        <f>IF(J$6="","",IF($B164="","",HLOOKUP(J$6,CPPE!$A$1:$CY$175,$A164,FALSE)))</f>
        <v/>
      </c>
      <c r="K164" s="138" t="str">
        <f>IF(K$6="","",IF($B164="","",HLOOKUP(K$6,CPPE!$A$1:$CY$175,$A164,FALSE)))</f>
        <v/>
      </c>
      <c r="L164" s="138" t="str">
        <f>IF(L$6="","",IF($B164="","",HLOOKUP(L$6,CPPE!$A$1:$CY$175,$A164,FALSE)))</f>
        <v/>
      </c>
    </row>
    <row r="165" spans="1:12" x14ac:dyDescent="0.2">
      <c r="A165" s="143">
        <f>VLOOKUP(B165,'Select Practices'!$W$10:$X$197,2,FALSE)</f>
        <v>175</v>
      </c>
      <c r="C165" s="138" t="str">
        <f>IF(C$6="","",IF($B165="","",HLOOKUP(C$6,CPPE!$A$1:$CY$175,$A165,FALSE)))</f>
        <v/>
      </c>
      <c r="D165" s="138" t="str">
        <f>IF(D$6="","",IF($B165="","",HLOOKUP(D$6,CPPE!$A$1:$CY$175,$A165,FALSE)))</f>
        <v/>
      </c>
      <c r="E165" s="138" t="str">
        <f>IF(E$6="","",IF($B165="","",HLOOKUP(E$6,CPPE!$A$1:$CY$175,$A165,FALSE)))</f>
        <v/>
      </c>
      <c r="F165" s="138" t="str">
        <f>IF(F$6="","",IF($B165="","",HLOOKUP(F$6,CPPE!$A$1:$CY$175,$A165,FALSE)))</f>
        <v/>
      </c>
      <c r="G165" s="138" t="str">
        <f>IF(G$6="","",IF($B165="","",HLOOKUP(G$6,CPPE!$A$1:$CY$175,$A165,FALSE)))</f>
        <v/>
      </c>
      <c r="H165" s="138" t="str">
        <f>IF(H$6="","",IF($B165="","",HLOOKUP(H$6,CPPE!$A$1:$CY$175,$A165,FALSE)))</f>
        <v/>
      </c>
      <c r="I165" s="138" t="str">
        <f>IF(I$6="","",IF($B165="","",HLOOKUP(I$6,CPPE!$A$1:$CY$175,$A165,FALSE)))</f>
        <v/>
      </c>
      <c r="J165" s="138" t="str">
        <f>IF(J$6="","",IF($B165="","",HLOOKUP(J$6,CPPE!$A$1:$CY$175,$A165,FALSE)))</f>
        <v/>
      </c>
      <c r="K165" s="138" t="str">
        <f>IF(K$6="","",IF($B165="","",HLOOKUP(K$6,CPPE!$A$1:$CY$175,$A165,FALSE)))</f>
        <v/>
      </c>
      <c r="L165" s="138" t="str">
        <f>IF(L$6="","",IF($B165="","",HLOOKUP(L$6,CPPE!$A$1:$CY$175,$A165,FALSE)))</f>
        <v/>
      </c>
    </row>
    <row r="166" spans="1:12" x14ac:dyDescent="0.2">
      <c r="A166" s="143">
        <f>VLOOKUP(B166,'Select Practices'!$W$10:$X$197,2,FALSE)</f>
        <v>175</v>
      </c>
      <c r="C166" s="138" t="str">
        <f>IF(C$6="","",IF($B166="","",HLOOKUP(C$6,CPPE!$A$1:$CY$175,$A166,FALSE)))</f>
        <v/>
      </c>
      <c r="D166" s="138" t="str">
        <f>IF(D$6="","",IF($B166="","",HLOOKUP(D$6,CPPE!$A$1:$CY$175,$A166,FALSE)))</f>
        <v/>
      </c>
      <c r="E166" s="138" t="str">
        <f>IF(E$6="","",IF($B166="","",HLOOKUP(E$6,CPPE!$A$1:$CY$175,$A166,FALSE)))</f>
        <v/>
      </c>
      <c r="F166" s="138" t="str">
        <f>IF(F$6="","",IF($B166="","",HLOOKUP(F$6,CPPE!$A$1:$CY$175,$A166,FALSE)))</f>
        <v/>
      </c>
      <c r="G166" s="138" t="str">
        <f>IF(G$6="","",IF($B166="","",HLOOKUP(G$6,CPPE!$A$1:$CY$175,$A166,FALSE)))</f>
        <v/>
      </c>
      <c r="H166" s="138" t="str">
        <f>IF(H$6="","",IF($B166="","",HLOOKUP(H$6,CPPE!$A$1:$CY$175,$A166,FALSE)))</f>
        <v/>
      </c>
      <c r="I166" s="138" t="str">
        <f>IF(I$6="","",IF($B166="","",HLOOKUP(I$6,CPPE!$A$1:$CY$175,$A166,FALSE)))</f>
        <v/>
      </c>
      <c r="J166" s="138" t="str">
        <f>IF(J$6="","",IF($B166="","",HLOOKUP(J$6,CPPE!$A$1:$CY$175,$A166,FALSE)))</f>
        <v/>
      </c>
      <c r="K166" s="138" t="str">
        <f>IF(K$6="","",IF($B166="","",HLOOKUP(K$6,CPPE!$A$1:$CY$175,$A166,FALSE)))</f>
        <v/>
      </c>
      <c r="L166" s="138" t="str">
        <f>IF(L$6="","",IF($B166="","",HLOOKUP(L$6,CPPE!$A$1:$CY$175,$A166,FALSE)))</f>
        <v/>
      </c>
    </row>
    <row r="167" spans="1:12" x14ac:dyDescent="0.2">
      <c r="A167" s="143">
        <f>VLOOKUP(B167,'Select Practices'!$W$10:$X$197,2,FALSE)</f>
        <v>175</v>
      </c>
      <c r="C167" s="138" t="str">
        <f>IF(C$6="","",IF($B167="","",HLOOKUP(C$6,CPPE!$A$1:$CY$175,$A167,FALSE)))</f>
        <v/>
      </c>
      <c r="D167" s="138" t="str">
        <f>IF(D$6="","",IF($B167="","",HLOOKUP(D$6,CPPE!$A$1:$CY$175,$A167,FALSE)))</f>
        <v/>
      </c>
      <c r="E167" s="138" t="str">
        <f>IF(E$6="","",IF($B167="","",HLOOKUP(E$6,CPPE!$A$1:$CY$175,$A167,FALSE)))</f>
        <v/>
      </c>
      <c r="F167" s="138" t="str">
        <f>IF(F$6="","",IF($B167="","",HLOOKUP(F$6,CPPE!$A$1:$CY$175,$A167,FALSE)))</f>
        <v/>
      </c>
      <c r="G167" s="138" t="str">
        <f>IF(G$6="","",IF($B167="","",HLOOKUP(G$6,CPPE!$A$1:$CY$175,$A167,FALSE)))</f>
        <v/>
      </c>
      <c r="H167" s="138" t="str">
        <f>IF(H$6="","",IF($B167="","",HLOOKUP(H$6,CPPE!$A$1:$CY$175,$A167,FALSE)))</f>
        <v/>
      </c>
      <c r="I167" s="138" t="str">
        <f>IF(I$6="","",IF($B167="","",HLOOKUP(I$6,CPPE!$A$1:$CY$175,$A167,FALSE)))</f>
        <v/>
      </c>
      <c r="J167" s="138" t="str">
        <f>IF(J$6="","",IF($B167="","",HLOOKUP(J$6,CPPE!$A$1:$CY$175,$A167,FALSE)))</f>
        <v/>
      </c>
      <c r="K167" s="138" t="str">
        <f>IF(K$6="","",IF($B167="","",HLOOKUP(K$6,CPPE!$A$1:$CY$175,$A167,FALSE)))</f>
        <v/>
      </c>
      <c r="L167" s="138" t="str">
        <f>IF(L$6="","",IF($B167="","",HLOOKUP(L$6,CPPE!$A$1:$CY$175,$A167,FALSE)))</f>
        <v/>
      </c>
    </row>
    <row r="168" spans="1:12" x14ac:dyDescent="0.2">
      <c r="A168" s="143">
        <f>VLOOKUP(B168,'Select Practices'!$W$10:$X$197,2,FALSE)</f>
        <v>175</v>
      </c>
      <c r="C168" s="138" t="str">
        <f>IF(C$6="","",IF($B168="","",HLOOKUP(C$6,CPPE!$A$1:$CY$175,$A168,FALSE)))</f>
        <v/>
      </c>
      <c r="D168" s="138" t="str">
        <f>IF(D$6="","",IF($B168="","",HLOOKUP(D$6,CPPE!$A$1:$CY$175,$A168,FALSE)))</f>
        <v/>
      </c>
      <c r="E168" s="138" t="str">
        <f>IF(E$6="","",IF($B168="","",HLOOKUP(E$6,CPPE!$A$1:$CY$175,$A168,FALSE)))</f>
        <v/>
      </c>
      <c r="F168" s="138" t="str">
        <f>IF(F$6="","",IF($B168="","",HLOOKUP(F$6,CPPE!$A$1:$CY$175,$A168,FALSE)))</f>
        <v/>
      </c>
      <c r="G168" s="138" t="str">
        <f>IF(G$6="","",IF($B168="","",HLOOKUP(G$6,CPPE!$A$1:$CY$175,$A168,FALSE)))</f>
        <v/>
      </c>
      <c r="H168" s="138" t="str">
        <f>IF(H$6="","",IF($B168="","",HLOOKUP(H$6,CPPE!$A$1:$CY$175,$A168,FALSE)))</f>
        <v/>
      </c>
      <c r="I168" s="138" t="str">
        <f>IF(I$6="","",IF($B168="","",HLOOKUP(I$6,CPPE!$A$1:$CY$175,$A168,FALSE)))</f>
        <v/>
      </c>
      <c r="J168" s="138" t="str">
        <f>IF(J$6="","",IF($B168="","",HLOOKUP(J$6,CPPE!$A$1:$CY$175,$A168,FALSE)))</f>
        <v/>
      </c>
      <c r="K168" s="138" t="str">
        <f>IF(K$6="","",IF($B168="","",HLOOKUP(K$6,CPPE!$A$1:$CY$175,$A168,FALSE)))</f>
        <v/>
      </c>
      <c r="L168" s="138" t="str">
        <f>IF(L$6="","",IF($B168="","",HLOOKUP(L$6,CPPE!$A$1:$CY$175,$A168,FALSE)))</f>
        <v/>
      </c>
    </row>
    <row r="169" spans="1:12" x14ac:dyDescent="0.2">
      <c r="A169" s="143">
        <f>VLOOKUP(B169,'Select Practices'!$W$10:$X$197,2,FALSE)</f>
        <v>175</v>
      </c>
      <c r="C169" s="138" t="str">
        <f>IF(C$6="","",IF($B169="","",HLOOKUP(C$6,CPPE!$A$1:$CY$175,$A169,FALSE)))</f>
        <v/>
      </c>
      <c r="D169" s="138" t="str">
        <f>IF(D$6="","",IF($B169="","",HLOOKUP(D$6,CPPE!$A$1:$CY$175,$A169,FALSE)))</f>
        <v/>
      </c>
      <c r="E169" s="138" t="str">
        <f>IF(E$6="","",IF($B169="","",HLOOKUP(E$6,CPPE!$A$1:$CY$175,$A169,FALSE)))</f>
        <v/>
      </c>
      <c r="F169" s="138" t="str">
        <f>IF(F$6="","",IF($B169="","",HLOOKUP(F$6,CPPE!$A$1:$CY$175,$A169,FALSE)))</f>
        <v/>
      </c>
      <c r="G169" s="138" t="str">
        <f>IF(G$6="","",IF($B169="","",HLOOKUP(G$6,CPPE!$A$1:$CY$175,$A169,FALSE)))</f>
        <v/>
      </c>
      <c r="H169" s="138" t="str">
        <f>IF(H$6="","",IF($B169="","",HLOOKUP(H$6,CPPE!$A$1:$CY$175,$A169,FALSE)))</f>
        <v/>
      </c>
      <c r="I169" s="138" t="str">
        <f>IF(I$6="","",IF($B169="","",HLOOKUP(I$6,CPPE!$A$1:$CY$175,$A169,FALSE)))</f>
        <v/>
      </c>
      <c r="J169" s="138" t="str">
        <f>IF(J$6="","",IF($B169="","",HLOOKUP(J$6,CPPE!$A$1:$CY$175,$A169,FALSE)))</f>
        <v/>
      </c>
      <c r="K169" s="138" t="str">
        <f>IF(K$6="","",IF($B169="","",HLOOKUP(K$6,CPPE!$A$1:$CY$175,$A169,FALSE)))</f>
        <v/>
      </c>
      <c r="L169" s="138" t="str">
        <f>IF(L$6="","",IF($B169="","",HLOOKUP(L$6,CPPE!$A$1:$CY$175,$A169,FALSE)))</f>
        <v/>
      </c>
    </row>
    <row r="170" spans="1:12" x14ac:dyDescent="0.2">
      <c r="A170" s="143">
        <f>VLOOKUP(B170,'Select Practices'!$W$10:$X$197,2,FALSE)</f>
        <v>175</v>
      </c>
      <c r="C170" s="138" t="str">
        <f>IF(C$6="","",IF($B170="","",HLOOKUP(C$6,CPPE!$A$1:$CY$175,$A170,FALSE)))</f>
        <v/>
      </c>
      <c r="D170" s="138" t="str">
        <f>IF(D$6="","",IF($B170="","",HLOOKUP(D$6,CPPE!$A$1:$CY$175,$A170,FALSE)))</f>
        <v/>
      </c>
      <c r="E170" s="138" t="str">
        <f>IF(E$6="","",IF($B170="","",HLOOKUP(E$6,CPPE!$A$1:$CY$175,$A170,FALSE)))</f>
        <v/>
      </c>
      <c r="F170" s="138" t="str">
        <f>IF(F$6="","",IF($B170="","",HLOOKUP(F$6,CPPE!$A$1:$CY$175,$A170,FALSE)))</f>
        <v/>
      </c>
      <c r="G170" s="138" t="str">
        <f>IF(G$6="","",IF($B170="","",HLOOKUP(G$6,CPPE!$A$1:$CY$175,$A170,FALSE)))</f>
        <v/>
      </c>
      <c r="H170" s="138" t="str">
        <f>IF(H$6="","",IF($B170="","",HLOOKUP(H$6,CPPE!$A$1:$CY$175,$A170,FALSE)))</f>
        <v/>
      </c>
      <c r="I170" s="138" t="str">
        <f>IF(I$6="","",IF($B170="","",HLOOKUP(I$6,CPPE!$A$1:$CY$175,$A170,FALSE)))</f>
        <v/>
      </c>
      <c r="J170" s="138" t="str">
        <f>IF(J$6="","",IF($B170="","",HLOOKUP(J$6,CPPE!$A$1:$CY$175,$A170,FALSE)))</f>
        <v/>
      </c>
      <c r="K170" s="138" t="str">
        <f>IF(K$6="","",IF($B170="","",HLOOKUP(K$6,CPPE!$A$1:$CY$175,$A170,FALSE)))</f>
        <v/>
      </c>
      <c r="L170" s="138" t="str">
        <f>IF(L$6="","",IF($B170="","",HLOOKUP(L$6,CPPE!$A$1:$CY$175,$A170,FALSE)))</f>
        <v/>
      </c>
    </row>
    <row r="171" spans="1:12" x14ac:dyDescent="0.2">
      <c r="A171" s="143">
        <f>VLOOKUP(B171,'Select Practices'!$W$10:$X$197,2,FALSE)</f>
        <v>175</v>
      </c>
      <c r="C171" s="138" t="str">
        <f>IF(C$6="","",IF($B171="","",HLOOKUP(C$6,CPPE!$A$1:$CY$175,$A171,FALSE)))</f>
        <v/>
      </c>
      <c r="D171" s="138" t="str">
        <f>IF(D$6="","",IF($B171="","",HLOOKUP(D$6,CPPE!$A$1:$CY$175,$A171,FALSE)))</f>
        <v/>
      </c>
      <c r="E171" s="138" t="str">
        <f>IF(E$6="","",IF($B171="","",HLOOKUP(E$6,CPPE!$A$1:$CY$175,$A171,FALSE)))</f>
        <v/>
      </c>
      <c r="F171" s="138" t="str">
        <f>IF(F$6="","",IF($B171="","",HLOOKUP(F$6,CPPE!$A$1:$CY$175,$A171,FALSE)))</f>
        <v/>
      </c>
      <c r="G171" s="138" t="str">
        <f>IF(G$6="","",IF($B171="","",HLOOKUP(G$6,CPPE!$A$1:$CY$175,$A171,FALSE)))</f>
        <v/>
      </c>
      <c r="H171" s="138" t="str">
        <f>IF(H$6="","",IF($B171="","",HLOOKUP(H$6,CPPE!$A$1:$CY$175,$A171,FALSE)))</f>
        <v/>
      </c>
      <c r="I171" s="138" t="str">
        <f>IF(I$6="","",IF($B171="","",HLOOKUP(I$6,CPPE!$A$1:$CY$175,$A171,FALSE)))</f>
        <v/>
      </c>
      <c r="J171" s="138" t="str">
        <f>IF(J$6="","",IF($B171="","",HLOOKUP(J$6,CPPE!$A$1:$CY$175,$A171,FALSE)))</f>
        <v/>
      </c>
      <c r="K171" s="138" t="str">
        <f>IF(K$6="","",IF($B171="","",HLOOKUP(K$6,CPPE!$A$1:$CY$175,$A171,FALSE)))</f>
        <v/>
      </c>
      <c r="L171" s="138" t="str">
        <f>IF(L$6="","",IF($B171="","",HLOOKUP(L$6,CPPE!$A$1:$CY$175,$A171,FALSE)))</f>
        <v/>
      </c>
    </row>
    <row r="172" spans="1:12" x14ac:dyDescent="0.2">
      <c r="A172" s="143">
        <f>VLOOKUP(B172,'Select Practices'!$W$10:$X$197,2,FALSE)</f>
        <v>175</v>
      </c>
      <c r="C172" s="138" t="str">
        <f>IF(C$6="","",IF($B172="","",HLOOKUP(C$6,CPPE!$A$1:$CY$175,$A172,FALSE)))</f>
        <v/>
      </c>
      <c r="D172" s="138" t="str">
        <f>IF(D$6="","",IF($B172="","",HLOOKUP(D$6,CPPE!$A$1:$CY$175,$A172,FALSE)))</f>
        <v/>
      </c>
      <c r="E172" s="138" t="str">
        <f>IF(E$6="","",IF($B172="","",HLOOKUP(E$6,CPPE!$A$1:$CY$175,$A172,FALSE)))</f>
        <v/>
      </c>
      <c r="F172" s="138" t="str">
        <f>IF(F$6="","",IF($B172="","",HLOOKUP(F$6,CPPE!$A$1:$CY$175,$A172,FALSE)))</f>
        <v/>
      </c>
      <c r="G172" s="138" t="str">
        <f>IF(G$6="","",IF($B172="","",HLOOKUP(G$6,CPPE!$A$1:$CY$175,$A172,FALSE)))</f>
        <v/>
      </c>
      <c r="H172" s="138" t="str">
        <f>IF(H$6="","",IF($B172="","",HLOOKUP(H$6,CPPE!$A$1:$CY$175,$A172,FALSE)))</f>
        <v/>
      </c>
      <c r="I172" s="138" t="str">
        <f>IF(I$6="","",IF($B172="","",HLOOKUP(I$6,CPPE!$A$1:$CY$175,$A172,FALSE)))</f>
        <v/>
      </c>
      <c r="J172" s="138" t="str">
        <f>IF(J$6="","",IF($B172="","",HLOOKUP(J$6,CPPE!$A$1:$CY$175,$A172,FALSE)))</f>
        <v/>
      </c>
      <c r="K172" s="138" t="str">
        <f>IF(K$6="","",IF($B172="","",HLOOKUP(K$6,CPPE!$A$1:$CY$175,$A172,FALSE)))</f>
        <v/>
      </c>
      <c r="L172" s="138" t="str">
        <f>IF(L$6="","",IF($B172="","",HLOOKUP(L$6,CPPE!$A$1:$CY$175,$A172,FALSE)))</f>
        <v/>
      </c>
    </row>
    <row r="173" spans="1:12" x14ac:dyDescent="0.2">
      <c r="A173" s="143"/>
      <c r="C173" s="138" t="str">
        <f>IF(C$6="","",IF($B173="","",HLOOKUP(C$6,CPPE!$A$1:$CY$175,$A173,FALSE)))</f>
        <v/>
      </c>
      <c r="D173" s="138" t="str">
        <f>IF(D$6="","",IF($B173="","",HLOOKUP(D$6,CPPE!$A$1:$CY$175,$A173,FALSE)))</f>
        <v/>
      </c>
      <c r="E173" s="138" t="str">
        <f>IF(E$6="","",IF($B173="","",HLOOKUP(E$6,CPPE!$A$1:$CY$175,$A173,FALSE)))</f>
        <v/>
      </c>
      <c r="F173" s="138" t="str">
        <f>IF(F$6="","",IF($B173="","",HLOOKUP(F$6,CPPE!$A$1:$CY$175,$A173,FALSE)))</f>
        <v/>
      </c>
      <c r="G173" s="138" t="str">
        <f>IF(G$6="","",IF($B173="","",HLOOKUP(G$6,CPPE!$A$1:$CY$175,$A173,FALSE)))</f>
        <v/>
      </c>
      <c r="H173" s="138" t="str">
        <f>IF(H$6="","",IF($B173="","",HLOOKUP(H$6,CPPE!$A$1:$CY$175,$A173,FALSE)))</f>
        <v/>
      </c>
      <c r="I173" s="138" t="str">
        <f>IF(I$6="","",IF($B173="","",HLOOKUP(I$6,CPPE!$A$1:$CY$175,$A173,FALSE)))</f>
        <v/>
      </c>
      <c r="J173" s="138" t="str">
        <f>IF(J$6="","",IF($B173="","",HLOOKUP(J$6,CPPE!$A$1:$CY$175,$A173,FALSE)))</f>
        <v/>
      </c>
      <c r="K173" s="138" t="str">
        <f>IF(K$6="","",IF($B173="","",HLOOKUP(K$6,CPPE!$A$1:$CY$175,$A173,FALSE)))</f>
        <v/>
      </c>
      <c r="L173" s="138" t="str">
        <f>IF(L$6="","",IF($B173="","",HLOOKUP(L$6,CPPE!$A$1:$CY$175,$A173,FALSE)))</f>
        <v/>
      </c>
    </row>
    <row r="174" spans="1:12" x14ac:dyDescent="0.2">
      <c r="A174" s="143"/>
      <c r="C174" s="138" t="str">
        <f>IF(C$6="","",IF($B174="","",HLOOKUP(C$6,CPPE!$A$1:$CY$175,$A174,FALSE)))</f>
        <v/>
      </c>
      <c r="D174" s="138" t="str">
        <f>IF(D$6="","",IF($B174="","",HLOOKUP(D$6,CPPE!$A$1:$CY$175,$A174,FALSE)))</f>
        <v/>
      </c>
      <c r="E174" s="138" t="str">
        <f>IF(E$6="","",IF($B174="","",HLOOKUP(E$6,CPPE!$A$1:$CY$175,$A174,FALSE)))</f>
        <v/>
      </c>
      <c r="F174" s="138" t="str">
        <f>IF(F$6="","",IF($B174="","",HLOOKUP(F$6,CPPE!$A$1:$CY$175,$A174,FALSE)))</f>
        <v/>
      </c>
      <c r="G174" s="138" t="str">
        <f>IF(G$6="","",IF($B174="","",HLOOKUP(G$6,CPPE!$A$1:$CY$175,$A174,FALSE)))</f>
        <v/>
      </c>
      <c r="H174" s="138" t="str">
        <f>IF(H$6="","",IF($B174="","",HLOOKUP(H$6,CPPE!$A$1:$CY$175,$A174,FALSE)))</f>
        <v/>
      </c>
      <c r="I174" s="138" t="str">
        <f>IF(I$6="","",IF($B174="","",HLOOKUP(I$6,CPPE!$A$1:$CY$175,$A174,FALSE)))</f>
        <v/>
      </c>
      <c r="J174" s="138" t="str">
        <f>IF(J$6="","",IF($B174="","",HLOOKUP(J$6,CPPE!$A$1:$CY$175,$A174,FALSE)))</f>
        <v/>
      </c>
      <c r="K174" s="138" t="str">
        <f>IF(K$6="","",IF($B174="","",HLOOKUP(K$6,CPPE!$A$1:$CY$175,$A174,FALSE)))</f>
        <v/>
      </c>
      <c r="L174" s="138" t="str">
        <f>IF(L$6="","",IF($B174="","",HLOOKUP(L$6,CPPE!$A$1:$CY$175,$A174,FALSE)))</f>
        <v/>
      </c>
    </row>
    <row r="175" spans="1:12" x14ac:dyDescent="0.2">
      <c r="A175" s="140"/>
      <c r="B175" s="141"/>
      <c r="C175" s="142"/>
      <c r="D175" s="138"/>
      <c r="E175" s="138"/>
      <c r="F175" s="138"/>
      <c r="G175" s="138"/>
      <c r="H175" s="138"/>
      <c r="I175" s="138"/>
      <c r="J175" s="138"/>
      <c r="K175" s="138"/>
      <c r="L175" s="138"/>
    </row>
    <row r="176" spans="1:12" x14ac:dyDescent="0.2">
      <c r="A176" s="143"/>
      <c r="C176" s="138"/>
      <c r="D176" s="138"/>
      <c r="E176" s="138"/>
      <c r="F176" s="138"/>
      <c r="G176" s="138"/>
      <c r="H176" s="138"/>
      <c r="I176" s="138"/>
      <c r="J176" s="138"/>
      <c r="K176" s="138"/>
      <c r="L176" s="138"/>
    </row>
    <row r="177" spans="1:12" x14ac:dyDescent="0.2">
      <c r="A177" s="143"/>
      <c r="C177" s="138"/>
      <c r="D177" s="138"/>
      <c r="E177" s="138"/>
      <c r="F177" s="138"/>
      <c r="G177" s="138"/>
      <c r="H177" s="138"/>
      <c r="I177" s="138"/>
      <c r="J177" s="138"/>
      <c r="K177" s="138"/>
      <c r="L177" s="138"/>
    </row>
    <row r="178" spans="1:12" x14ac:dyDescent="0.2">
      <c r="A178" s="143"/>
      <c r="C178" s="138"/>
      <c r="D178" s="138"/>
      <c r="E178" s="138"/>
      <c r="F178" s="138"/>
      <c r="G178" s="138"/>
      <c r="H178" s="138"/>
      <c r="I178" s="138"/>
      <c r="J178" s="138"/>
      <c r="K178" s="138"/>
      <c r="L178" s="138"/>
    </row>
    <row r="179" spans="1:12" x14ac:dyDescent="0.2">
      <c r="A179" s="143"/>
      <c r="C179" s="138"/>
      <c r="D179" s="138"/>
      <c r="E179" s="138"/>
      <c r="F179" s="138"/>
      <c r="G179" s="138"/>
      <c r="H179" s="138"/>
      <c r="I179" s="138"/>
      <c r="J179" s="138"/>
      <c r="K179" s="138"/>
      <c r="L179" s="138"/>
    </row>
    <row r="180" spans="1:12" x14ac:dyDescent="0.2">
      <c r="A180" s="143"/>
      <c r="C180" s="138"/>
      <c r="D180" s="138"/>
      <c r="E180" s="138"/>
      <c r="F180" s="138"/>
      <c r="G180" s="138"/>
      <c r="H180" s="138"/>
      <c r="I180" s="138"/>
      <c r="J180" s="138"/>
      <c r="K180" s="138"/>
      <c r="L180" s="138"/>
    </row>
    <row r="181" spans="1:12" x14ac:dyDescent="0.2">
      <c r="A181" s="143"/>
      <c r="C181" s="138"/>
      <c r="D181" s="138"/>
      <c r="E181" s="138"/>
      <c r="F181" s="138"/>
      <c r="G181" s="138"/>
      <c r="H181" s="138"/>
      <c r="I181" s="138"/>
      <c r="J181" s="138"/>
      <c r="K181" s="138"/>
      <c r="L181" s="138"/>
    </row>
    <row r="182" spans="1:12" x14ac:dyDescent="0.2">
      <c r="A182" s="143"/>
      <c r="C182" s="138"/>
      <c r="D182" s="138"/>
      <c r="E182" s="138"/>
      <c r="F182" s="138"/>
      <c r="G182" s="138"/>
      <c r="H182" s="138"/>
      <c r="I182" s="138"/>
      <c r="J182" s="138"/>
      <c r="K182" s="138"/>
      <c r="L182" s="138"/>
    </row>
    <row r="183" spans="1:12" x14ac:dyDescent="0.2">
      <c r="A183" s="143"/>
      <c r="C183" s="138"/>
      <c r="D183" s="138"/>
      <c r="E183" s="138"/>
      <c r="F183" s="138"/>
      <c r="G183" s="138"/>
      <c r="H183" s="138"/>
      <c r="I183" s="138"/>
      <c r="J183" s="138"/>
      <c r="K183" s="138"/>
      <c r="L183" s="138"/>
    </row>
  </sheetData>
  <phoneticPr fontId="2" type="noConversion"/>
  <pageMargins left="0.75" right="0.75" top="1.75" bottom="1" header="0.7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79998168889431442"/>
  </sheetPr>
  <dimension ref="B2:BG63"/>
  <sheetViews>
    <sheetView showZeros="0" showOutlineSymbols="0" zoomScaleNormal="100" zoomScaleSheetLayoutView="100" workbookViewId="0">
      <pane xSplit="2" ySplit="6" topLeftCell="C7" activePane="bottomRight" state="frozen"/>
      <selection pane="topRight" activeCell="C1" sqref="C1"/>
      <selection pane="bottomLeft" activeCell="A7" sqref="A7"/>
      <selection pane="bottomRight" activeCell="E15" sqref="E15"/>
    </sheetView>
  </sheetViews>
  <sheetFormatPr defaultColWidth="16.83203125" defaultRowHeight="12.75" x14ac:dyDescent="0.2"/>
  <cols>
    <col min="1" max="1" width="4.1640625" style="47" customWidth="1"/>
    <col min="2" max="2" width="43.5" style="47" customWidth="1"/>
    <col min="3" max="11" width="15.83203125" style="48" customWidth="1"/>
    <col min="12" max="16384" width="16.83203125" style="47"/>
  </cols>
  <sheetData>
    <row r="2" spans="2:59" x14ac:dyDescent="0.2">
      <c r="B2" s="132" t="s">
        <v>430</v>
      </c>
    </row>
    <row r="3" spans="2:59" x14ac:dyDescent="0.2">
      <c r="B3" s="47" t="s">
        <v>467</v>
      </c>
    </row>
    <row r="5" spans="2:59" ht="13.5" thickBot="1" x14ac:dyDescent="0.25">
      <c r="B5" s="133"/>
    </row>
    <row r="6" spans="2:59" ht="102.75" thickBot="1" x14ac:dyDescent="0.25">
      <c r="B6" s="130" t="s">
        <v>427</v>
      </c>
      <c r="C6" s="131" t="str">
        <f>+CPPE!B1</f>
        <v>Sheet and Rill Erosion</v>
      </c>
      <c r="D6" s="131" t="str">
        <f>+CPPE!C1</f>
        <v>Wind Erosion</v>
      </c>
      <c r="E6" s="131" t="str">
        <f>+CPPE!D1</f>
        <v>Ephemeral Gully Erosion</v>
      </c>
      <c r="F6" s="131" t="str">
        <f>+CPPE!E1</f>
        <v>Classic Gully Erosion</v>
      </c>
      <c r="G6" s="131" t="str">
        <f>+CPPE!F1</f>
        <v>Bank Erosion from Streams, Shorelines or Water Conveyance Channels</v>
      </c>
      <c r="H6" s="131" t="str">
        <f>+CPPE!G1</f>
        <v xml:space="preserve">Subsidence </v>
      </c>
      <c r="I6" s="131" t="str">
        <f>+CPPE!H1</f>
        <v xml:space="preserve">Compaction </v>
      </c>
      <c r="J6" s="131" t="str">
        <f>+CPPE!I1</f>
        <v>Organic Matter Depletion</v>
      </c>
      <c r="K6" s="131" t="str">
        <f>+CPPE!J1</f>
        <v>Concentration of Salts or other Chemicals</v>
      </c>
      <c r="L6" s="131" t="str">
        <f>+CPPE!K1</f>
        <v>Soil Organism Habitat Loss or Degradation</v>
      </c>
      <c r="M6" s="131" t="str">
        <f>+CPPE!L1</f>
        <v>Aggregate Instability</v>
      </c>
      <c r="N6" s="131" t="str">
        <f>+CPPE!M1</f>
        <v xml:space="preserve">Ponding and Flooding </v>
      </c>
      <c r="O6" s="131" t="str">
        <f>+CPPE!N1</f>
        <v xml:space="preserve">Seasonal High Water Table </v>
      </c>
      <c r="P6" s="131" t="str">
        <f>+CPPE!O1</f>
        <v>Seeps</v>
      </c>
      <c r="Q6" s="131" t="str">
        <f>+CPPE!P1</f>
        <v>Drifted Snow</v>
      </c>
      <c r="R6" s="131" t="str">
        <f>+CPPE!Q1</f>
        <v xml:space="preserve">Naturally Available Moisture Use </v>
      </c>
      <c r="S6" s="131" t="str">
        <f>+CPPE!R1</f>
        <v>Surface Water Depletion</v>
      </c>
      <c r="T6" s="131" t="str">
        <f>+CPPE!S1</f>
        <v>Groundwater Depletion</v>
      </c>
      <c r="U6" s="131" t="str">
        <f>+CPPE!T1</f>
        <v>Inefficient Irrigation Water Use</v>
      </c>
      <c r="V6" s="131" t="str">
        <f>+CPPE!U1</f>
        <v xml:space="preserve">Nutrients Transported to Surface Water </v>
      </c>
      <c r="W6" s="131" t="str">
        <f>+CPPE!V1</f>
        <v xml:space="preserve">Nutrients Transported to Groundwater </v>
      </c>
      <c r="X6" s="131" t="str">
        <f>+CPPE!W1</f>
        <v xml:space="preserve">Pathogens and Chemicals from Manure, Bio-solids or Compost Applications Tranported to Surface Water </v>
      </c>
      <c r="Y6" s="131" t="str">
        <f>+CPPE!X1</f>
        <v xml:space="preserve">Pathogens and Chemicals from Manure, Bio-solids or Compost Applications Tranported to Groundwater </v>
      </c>
      <c r="Z6" s="131" t="str">
        <f>+CPPE!Y1</f>
        <v>Sediment Transported to Surface Water</v>
      </c>
      <c r="AA6" s="131" t="str">
        <f>+CPPE!Z1</f>
        <v>Pesticides Transported to Surface Water</v>
      </c>
      <c r="AB6" s="131" t="str">
        <f>+CPPE!AA1</f>
        <v>Pesticides Transported to Groundwater</v>
      </c>
      <c r="AC6" s="131" t="str">
        <f>+CPPE!AB1</f>
        <v>Petroleum, Heavy Metals and Other Pollutants Transported to Surface Water</v>
      </c>
      <c r="AD6" s="131" t="str">
        <f>+CPPE!AC1</f>
        <v>Petroleum, Heavy Metals and Other Pollutants Transported to Groundwater</v>
      </c>
      <c r="AE6" s="131" t="str">
        <f>+CPPE!AD1</f>
        <v>Salts Transported to Surface Water</v>
      </c>
      <c r="AF6" s="131" t="str">
        <f>+CPPE!AE1</f>
        <v>Salts Transported to Groundwater</v>
      </c>
      <c r="AG6" s="131" t="str">
        <f>+CPPE!AF1</f>
        <v>Elevated water temperature</v>
      </c>
      <c r="AH6" s="131" t="str">
        <f>+CPPE!AG1</f>
        <v>Emissions of Particulate Matter (PM) and PM Precursors</v>
      </c>
      <c r="AI6" s="131" t="str">
        <f>+CPPE!AH1</f>
        <v xml:space="preserve">Emissions of Greenhouse Gasses - GHGs </v>
      </c>
      <c r="AJ6" s="131" t="str">
        <f>+CPPE!AI1</f>
        <v>Emissions of Ozone Precursors</v>
      </c>
      <c r="AK6" s="131" t="str">
        <f>+CPPE!AJ1</f>
        <v>Objectionable Odor</v>
      </c>
      <c r="AL6" s="131" t="str">
        <f>+CPPE!AK1</f>
        <v>Emissions of Airborne Reactive Nitrogen</v>
      </c>
      <c r="AM6" s="131" t="str">
        <f>+CPPE!AL1</f>
        <v xml:space="preserve">Plant Pest Pressure </v>
      </c>
      <c r="AN6" s="131" t="str">
        <f>+CPPE!AM1</f>
        <v>Plant Productivity and Health</v>
      </c>
      <c r="AO6" s="131" t="str">
        <f>+CPPE!AN1</f>
        <v>Plant Structure and Composition</v>
      </c>
      <c r="AP6" s="131" t="str">
        <f>+CPPE!AO1</f>
        <v>Wildfire Hazard from Biomass Accumulation</v>
      </c>
      <c r="AQ6" s="131" t="str">
        <f>+CPPE!AP1</f>
        <v>Feed and Forage Imbalance</v>
      </c>
      <c r="AR6" s="131" t="str">
        <f>+CPPE!AQ1</f>
        <v>Inadequate Livestock Shelter</v>
      </c>
      <c r="AS6" s="131" t="str">
        <f>+CPPE!AR1</f>
        <v>Inadequate Livestock Water Quantity, Quality and Distribution</v>
      </c>
      <c r="AT6" s="131" t="str">
        <f>+CPPE!AS1</f>
        <v>Terrestrial Habitat for Wildlife and Invertebrates</v>
      </c>
      <c r="AU6" s="131" t="str">
        <f>+CPPE!AT1</f>
        <v>Aquatic Habitat for Fish and other Organisms</v>
      </c>
      <c r="AV6" s="131" t="str">
        <f>+CPPE!AU1</f>
        <v>Energy Efficiency of Equipment and Facilities</v>
      </c>
      <c r="AW6" s="131" t="str">
        <f>+CPPE!AV1</f>
        <v>Energy Efficiency of Farming/Ranching Practices and Field Operations</v>
      </c>
      <c r="AX6" s="131">
        <f>+CPPE!AW1</f>
        <v>0</v>
      </c>
      <c r="AY6" s="131">
        <f>+CPPE!AX1</f>
        <v>0</v>
      </c>
      <c r="AZ6" s="131">
        <f>+CPPE!AW1</f>
        <v>0</v>
      </c>
      <c r="BA6" s="131">
        <f>+CPPE!AX1</f>
        <v>0</v>
      </c>
      <c r="BB6" s="131">
        <f>+CPPE!AY1</f>
        <v>0</v>
      </c>
      <c r="BC6" s="131">
        <f>+CPPE!AZ1</f>
        <v>0</v>
      </c>
      <c r="BD6" s="131">
        <f>+CPPE!BA1</f>
        <v>0</v>
      </c>
      <c r="BE6" s="131">
        <f>+CPPE!BB1</f>
        <v>0</v>
      </c>
      <c r="BF6" s="131">
        <f>+CPPE!BC1</f>
        <v>0</v>
      </c>
      <c r="BG6" s="131">
        <f>+CPPE!BD1</f>
        <v>0</v>
      </c>
    </row>
    <row r="7" spans="2:59" x14ac:dyDescent="0.2">
      <c r="B7" s="47" t="str">
        <f>IF(Results!B7="","",Results!B7)</f>
        <v/>
      </c>
      <c r="C7" s="48" t="str">
        <f>IF($B7="","",IF(VLOOKUP($B7,CPPE!$A$2:$BO$175,2,FALSE)&lt;0,VLOOKUP($B7,CPPE!$A$2:$BO$175,2,FALSE),""))</f>
        <v/>
      </c>
      <c r="D7" s="48" t="str">
        <f>IF($B7="","",IF(VLOOKUP($B7,CPPE!$A$2:$BO$175,3,FALSE)&lt;0,VLOOKUP($B7,CPPE!$A$2:$BO$175,3,FALSE),""))</f>
        <v/>
      </c>
      <c r="E7" s="48" t="str">
        <f>IF($B7="","",IF(VLOOKUP($B7,CPPE!$A$2:$BO$175,4,FALSE)&lt;0,VLOOKUP($B7,CPPE!$A$2:$BO$175,5,FALSE),""))</f>
        <v/>
      </c>
      <c r="F7" s="48" t="str">
        <f>IF($B7="","",IF(VLOOKUP($B7,CPPE!$A$2:$BO$175,5,FALSE)&lt;0,VLOOKUP($B7,CPPE!$A$2:$BO$175,6,FALSE),""))</f>
        <v/>
      </c>
      <c r="G7" s="48" t="str">
        <f>IF($B7="","",IF(VLOOKUP($B7,CPPE!$A$2:$BO$175,6,FALSE)&lt;0,VLOOKUP($B7,CPPE!$A$2:$BO$175,6,FALSE),""))</f>
        <v/>
      </c>
      <c r="H7" s="48" t="str">
        <f>IF($B7="","",IF(VLOOKUP($B7,CPPE!$A$2:$BO$175,7,FALSE)&lt;0,VLOOKUP($B7,CPPE!$A$2:$BO$175,7,FALSE),""))</f>
        <v/>
      </c>
      <c r="I7" s="48" t="str">
        <f>IF($B7="","",IF(VLOOKUP($B7,CPPE!$A$2:$BO$175,8,FALSE)&lt;0,VLOOKUP($B7,CPPE!$A$2:$BO$175,8,FALSE),""))</f>
        <v/>
      </c>
      <c r="J7" s="48" t="str">
        <f>IF($B7="","",IF(VLOOKUP($B7,CPPE!$A$2:$BO$175,9,FALSE)&lt;0,VLOOKUP($B7,CPPE!$A$2:$BO$175,9,FALSE),""))</f>
        <v/>
      </c>
      <c r="K7" s="48" t="str">
        <f>IF($B7="","",IF(VLOOKUP($B7,CPPE!$A$2:$BO$175,10,FALSE)&lt;0,VLOOKUP($B7,CPPE!$A$2:$BO$175,10,FALSE),""))</f>
        <v/>
      </c>
      <c r="L7" s="48" t="str">
        <f>IF($B7="","",IF(VLOOKUP($B7,CPPE!$A$2:$BO$175,11,FALSE)&lt;0,VLOOKUP($B7,CPPE!$A$2:$BO$175,11,FALSE),""))</f>
        <v/>
      </c>
      <c r="M7" s="48" t="str">
        <f>IF($B7="","",IF(VLOOKUP($B7,CPPE!$A$2:$BO$175,12,FALSE)&lt;0,VLOOKUP($B7,CPPE!$A$2:$BO$175,12,FALSE),""))</f>
        <v/>
      </c>
      <c r="N7" s="48" t="str">
        <f>IF($B7="","",IF(VLOOKUP($B7,CPPE!$A$2:$BO$175,13,FALSE)&lt;0,VLOOKUP($B7,CPPE!$A$2:$BO$175,13,FALSE),""))</f>
        <v/>
      </c>
      <c r="O7" s="48" t="str">
        <f>IF($B7="","",IF(VLOOKUP($B7,CPPE!$A$2:$BO$175,14,FALSE)&lt;0,VLOOKUP($B7,CPPE!$A$2:$BO$175,14,FALSE),""))</f>
        <v/>
      </c>
      <c r="P7" s="48" t="str">
        <f>IF($B7="","",IF(VLOOKUP($B7,CPPE!$A$2:$BO$175,15,FALSE)&lt;0,VLOOKUP($B7,CPPE!$A$2:$BO$175,15,FALSE),""))</f>
        <v/>
      </c>
      <c r="Q7" s="48" t="str">
        <f>IF($B7="","",IF(VLOOKUP($B7,CPPE!$A$2:$BO$175,16,FALSE)&lt;0,VLOOKUP($B7,CPPE!$A$2:$BO$175,16,FALSE),""))</f>
        <v/>
      </c>
      <c r="R7" s="48" t="str">
        <f>IF($B7="","",IF(VLOOKUP($B7,CPPE!$A$2:$BO$175,17,FALSE)&lt;0,VLOOKUP($B7,CPPE!$A$2:$BO$175,17,FALSE),""))</f>
        <v/>
      </c>
      <c r="S7" s="48" t="str">
        <f>IF($B7="","",IF(VLOOKUP($B7,CPPE!$A$2:$BO$175,18,FALSE)&lt;0,VLOOKUP($B7,CPPE!$A$2:$BO$175,18,FALSE),""))</f>
        <v/>
      </c>
      <c r="T7" s="48" t="str">
        <f>IF($B7="","",IF(VLOOKUP($B7,CPPE!$A$2:$BO$175,19,FALSE)&lt;0,VLOOKUP($B7,CPPE!$A$2:$BO$175,19,FALSE),""))</f>
        <v/>
      </c>
      <c r="U7" s="48" t="str">
        <f>IF($B7="","",IF(VLOOKUP($B7,CPPE!$A$2:$BO$175,20,FALSE)&lt;0,VLOOKUP($B7,CPPE!$A$2:$BO$175,20,FALSE),""))</f>
        <v/>
      </c>
      <c r="V7" s="48" t="str">
        <f>IF($B7="","",IF(VLOOKUP($B7,CPPE!$A$2:$BO$175,21,FALSE)&lt;0,VLOOKUP($B7,CPPE!$A$2:$BO$175,21,FALSE),""))</f>
        <v/>
      </c>
      <c r="W7" s="48" t="str">
        <f>IF($B7="","",IF(VLOOKUP($B7,CPPE!$A$2:$BO$175,22,FALSE)&lt;0,VLOOKUP($B7,CPPE!$A$2:$BO$175,22,FALSE),""))</f>
        <v/>
      </c>
      <c r="X7" s="48" t="str">
        <f>IF($B7="","",IF(VLOOKUP($B7,CPPE!$A$2:$BO$175,23,FALSE)&lt;0,VLOOKUP($B7,CPPE!$A$2:$BO$175,23,FALSE),""))</f>
        <v/>
      </c>
      <c r="Y7" s="48" t="str">
        <f>IF($B7="","",IF(VLOOKUP($B7,CPPE!$A$2:$BO$175,24,FALSE)&lt;0,VLOOKUP($B7,CPPE!$A$2:$BO$175,24,FALSE),""))</f>
        <v/>
      </c>
      <c r="Z7" s="48" t="str">
        <f>IF($B7="","",IF(VLOOKUP($B7,CPPE!$A$2:$BO$175,25,FALSE)&lt;0,VLOOKUP($B7,CPPE!$A$2:$BO$175,25,FALSE),""))</f>
        <v/>
      </c>
      <c r="AA7" s="48" t="str">
        <f>IF($B7="","",IF(VLOOKUP($B7,CPPE!$A$2:$BO$175,26,FALSE)&lt;0,VLOOKUP($B7,CPPE!$A$2:$BO$175,26,FALSE),""))</f>
        <v/>
      </c>
      <c r="AB7" s="48" t="str">
        <f>IF($B7="","",IF(VLOOKUP($B7,CPPE!$A$2:$BO$175,27,FALSE)&lt;0,VLOOKUP($B7,CPPE!$A$2:$BO$175,27,FALSE),""))</f>
        <v/>
      </c>
      <c r="AC7" s="48" t="str">
        <f>IF($B7="","",IF(VLOOKUP($B7,CPPE!$A$2:$BO$175,28,FALSE)&lt;0,VLOOKUP($B7,CPPE!$A$2:$BO$175,28,FALSE),""))</f>
        <v/>
      </c>
      <c r="AD7" s="48" t="str">
        <f>IF($B7="","",IF(VLOOKUP($B7,CPPE!$A$2:$BO$175,29,FALSE)&lt;0,VLOOKUP($B7,CPPE!$A$2:$BO$175,29,FALSE),""))</f>
        <v/>
      </c>
      <c r="AE7" s="48" t="str">
        <f>IF($B7="","",IF(VLOOKUP($B7,CPPE!$A$2:$BO$175,30,FALSE)&lt;0,VLOOKUP($B7,CPPE!$A$2:$BO$175,30,FALSE),""))</f>
        <v/>
      </c>
      <c r="AF7" s="48" t="str">
        <f>IF($B7="","",IF(VLOOKUP($B7,CPPE!$A$2:$BO$175,31,FALSE)&lt;0,VLOOKUP($B7,CPPE!$A$2:$BO$175,31,FALSE),""))</f>
        <v/>
      </c>
      <c r="AG7" s="48" t="str">
        <f>IF($B7="","",IF(VLOOKUP($B7,CPPE!$A$2:$BO$175,32,FALSE)&lt;0,VLOOKUP($B7,CPPE!$A$2:$BO$175,32,FALSE),""))</f>
        <v/>
      </c>
      <c r="AH7" s="48" t="str">
        <f>IF($B7="","",IF(VLOOKUP($B7,CPPE!$A$2:$BO$175,33,FALSE)&lt;0,VLOOKUP($B7,CPPE!$A$2:$BO$175,33,FALSE),""))</f>
        <v/>
      </c>
      <c r="AI7" s="48" t="str">
        <f>IF($B7="","",IF(VLOOKUP($B7,CPPE!$A$2:$BO$175,34,FALSE)&lt;0,VLOOKUP($B7,CPPE!$A$2:$BO$175,34,FALSE),""))</f>
        <v/>
      </c>
      <c r="AJ7" s="48" t="str">
        <f>IF($B7="","",IF(VLOOKUP($B7,CPPE!$A$2:$BO$175,35,FALSE)&lt;0,VLOOKUP($B7,CPPE!$A$2:$BO$175,35,FALSE),""))</f>
        <v/>
      </c>
      <c r="AK7" s="48" t="str">
        <f>IF($B7="","",IF(VLOOKUP($B7,CPPE!$A$2:$BO$175,36,FALSE)&lt;0,VLOOKUP($B7,CPPE!$A$2:$BO$175,36,FALSE),""))</f>
        <v/>
      </c>
      <c r="AL7" s="48" t="str">
        <f>IF($B7="","",IF(VLOOKUP($B7,CPPE!$A$2:$BO$175,37,FALSE)&lt;0,VLOOKUP($B7,CPPE!$A$2:$BO$175,37,FALSE),""))</f>
        <v/>
      </c>
      <c r="AM7" s="48" t="str">
        <f>IF($B7="","",IF(VLOOKUP($B7,CPPE!$A$2:$BO$175,38,FALSE)&lt;0,VLOOKUP($B7,CPPE!$A$2:$BO$175,38,FALSE),""))</f>
        <v/>
      </c>
      <c r="AN7" s="48" t="str">
        <f>IF($B7="","",IF(VLOOKUP($B7,CPPE!$A$2:$BO$175,39,FALSE)&lt;0,VLOOKUP($B7,CPPE!$A$2:$BO$175,39,FALSE),""))</f>
        <v/>
      </c>
      <c r="AO7" s="48" t="str">
        <f>IF($B7="","",IF(VLOOKUP($B7,CPPE!$A$2:$BO$175,40,FALSE)&lt;0,VLOOKUP($B7,CPPE!$A$2:$BO$175,40,FALSE),""))</f>
        <v/>
      </c>
      <c r="AP7" s="48" t="str">
        <f>IF($B7="","",IF(VLOOKUP($B7,CPPE!$A$2:$BO$175,41,FALSE)&lt;0,VLOOKUP($B7,CPPE!$A$2:$BO$175,41,FALSE),""))</f>
        <v/>
      </c>
      <c r="AQ7" s="48" t="str">
        <f>IF($B7="","",IF(VLOOKUP($B7,CPPE!$A$2:$BO$175,42,FALSE)&lt;0,VLOOKUP($B7,CPPE!$A$2:$BO$175,42,FALSE),""))</f>
        <v/>
      </c>
      <c r="AR7" s="48" t="str">
        <f>IF($B7="","",IF(VLOOKUP($B7,CPPE!$A$2:$BO$175,43,FALSE)&lt;0,VLOOKUP($B7,CPPE!$A$2:$BO$175,43,FALSE),""))</f>
        <v/>
      </c>
      <c r="AS7" s="48" t="str">
        <f>IF($B7="","",IF(VLOOKUP($B7,CPPE!$A$2:$BO$175,44,FALSE)&lt;0,VLOOKUP($B7,CPPE!$A$2:$BO$175,44,FALSE),""))</f>
        <v/>
      </c>
      <c r="AT7" s="48" t="str">
        <f>IF($B7="","",IF(VLOOKUP($B7,CPPE!$A$2:$BO$175,45,FALSE)&lt;0,VLOOKUP($B7,CPPE!$A$2:$BO$175,45,FALSE),""))</f>
        <v/>
      </c>
      <c r="AU7" s="48" t="str">
        <f>IF($B7="","",IF(VLOOKUP($B7,CPPE!$A$2:$BO$175,46,FALSE)&lt;0,VLOOKUP($B7,CPPE!$A$2:$BO$175,46,FALSE),""))</f>
        <v/>
      </c>
      <c r="AV7" s="48" t="str">
        <f>IF($B7="","",IF(VLOOKUP($B7,CPPE!$A$2:$BO$175,47,FALSE)&lt;0,VLOOKUP($B7,CPPE!$A$2:$BO$175,47,FALSE),""))</f>
        <v/>
      </c>
      <c r="AW7" s="48" t="str">
        <f>IF($B7="","",IF(VLOOKUP($B7,CPPE!$A$2:$BO$175,48,FALSE)&lt;0,VLOOKUP($B7,CPPE!$A$2:$BO$175,48,FALSE),""))</f>
        <v/>
      </c>
      <c r="AX7" s="48" t="str">
        <f>IF($B7="","",IF(VLOOKUP($B7,CPPE!$A$2:$BO$175,50,FALSE)&lt;0,VLOOKUP($B7,CPPE!$A$2:$BO$175,50,FALSE),""))</f>
        <v/>
      </c>
      <c r="AY7" s="48" t="str">
        <f>IF($B7="","",IF(VLOOKUP($B7,CPPE!$A$2:$BO$175,51,FALSE)&lt;0,VLOOKUP($B7,CPPE!$A$2:$BO$175,51,FALSE),""))</f>
        <v/>
      </c>
      <c r="AZ7" s="48" t="str">
        <f>IF($B7="","",IF(VLOOKUP($B7,CPPE!$A$2:$BO$175,52,FALSE)&lt;0,VLOOKUP($B7,CPPE!$A$2:$BO$175,52,FALSE),""))</f>
        <v/>
      </c>
      <c r="BA7" s="48" t="str">
        <f>IF($B7="","",IF(VLOOKUP($B7,CPPE!$A$2:$BO$175,53,FALSE)&lt;0,VLOOKUP($B7,CPPE!$A$2:$BO$175,53,FALSE),""))</f>
        <v/>
      </c>
      <c r="BB7" s="48" t="str">
        <f>IF($B7="","",IF(VLOOKUP($B7,CPPE!$A$2:$BO$175,54,FALSE)&lt;0,VLOOKUP($B7,CPPE!$A$2:$BO$175,54,FALSE),""))</f>
        <v/>
      </c>
      <c r="BC7" s="48" t="str">
        <f>IF($B7="","",IF(VLOOKUP($B7,CPPE!$A$2:$BO$175,55,FALSE)&lt;0,VLOOKUP($B7,CPPE!$A$2:$BO$175,55,FALSE),""))</f>
        <v/>
      </c>
      <c r="BD7" s="48" t="str">
        <f>IF($B7="","",IF(VLOOKUP($B7,CPPE!$A$2:$BO$175,56,FALSE)&lt;0,VLOOKUP($B7,CPPE!$A$2:$BO$175,56,FALSE),""))</f>
        <v/>
      </c>
      <c r="BE7" s="48" t="str">
        <f>IF($B7="","",IF(VLOOKUP($B7,CPPE!$A$2:$BO$175,57,FALSE)&lt;0,VLOOKUP($B7,CPPE!$A$2:$BO$175,57,FALSE),""))</f>
        <v/>
      </c>
      <c r="BF7" s="48" t="str">
        <f>IF($B7="","",IF(VLOOKUP($B7,CPPE!$A$2:$BO$175,58,FALSE)&lt;0,VLOOKUP($B7,CPPE!$A$2:$BO$175,58,FALSE),""))</f>
        <v/>
      </c>
      <c r="BG7" s="48" t="str">
        <f>IF($B7="","",IF(VLOOKUP($B7,CPPE!$A$2:$BO$175,59,FALSE)&lt;0,VLOOKUP($B7,CPPE!$A$2:$BO$175,59,FALSE),""))</f>
        <v/>
      </c>
    </row>
    <row r="8" spans="2:59" x14ac:dyDescent="0.2">
      <c r="B8" s="47" t="str">
        <f>IF(Results!B8="","",Results!B8)</f>
        <v>612 - Tree/Shrub Establishment</v>
      </c>
      <c r="C8" s="48" t="str">
        <f>IF($B8="","",IF(VLOOKUP($B8,CPPE!$A$2:$BO$175,2,FALSE)&lt;0,VLOOKUP($B8,CPPE!$A$2:$BO$175,2,FALSE),""))</f>
        <v/>
      </c>
      <c r="D8" s="48" t="str">
        <f>IF($B8="","",IF(VLOOKUP($B8,CPPE!$A$2:$BO$175,3,FALSE)&lt;0,VLOOKUP($B8,CPPE!$A$2:$BO$175,3,FALSE),""))</f>
        <v/>
      </c>
      <c r="E8" s="48" t="str">
        <f>IF($B8="","",IF(VLOOKUP($B8,CPPE!$A$2:$BO$175,4,FALSE)&lt;0,VLOOKUP($B8,CPPE!$A$2:$BO$175,5,FALSE),""))</f>
        <v/>
      </c>
      <c r="F8" s="48" t="str">
        <f>IF($B8="","",IF(VLOOKUP($B8,CPPE!$A$2:$BO$175,5,FALSE)&lt;0,VLOOKUP($B8,CPPE!$A$2:$BO$175,6,FALSE),""))</f>
        <v/>
      </c>
      <c r="G8" s="48" t="str">
        <f>IF($B8="","",IF(VLOOKUP($B8,CPPE!$A$2:$BO$175,6,FALSE)&lt;0,VLOOKUP($B8,CPPE!$A$2:$BO$175,6,FALSE),""))</f>
        <v/>
      </c>
      <c r="H8" s="48" t="str">
        <f>IF($B8="","",IF(VLOOKUP($B8,CPPE!$A$2:$BO$175,7,FALSE)&lt;0,VLOOKUP($B8,CPPE!$A$2:$BO$175,7,FALSE),""))</f>
        <v/>
      </c>
      <c r="I8" s="48" t="str">
        <f>IF($B8="","",IF(VLOOKUP($B8,CPPE!$A$2:$BO$175,8,FALSE)&lt;0,VLOOKUP($B8,CPPE!$A$2:$BO$175,8,FALSE),""))</f>
        <v/>
      </c>
      <c r="J8" s="48" t="str">
        <f>IF($B8="","",IF(VLOOKUP($B8,CPPE!$A$2:$BO$175,9,FALSE)&lt;0,VLOOKUP($B8,CPPE!$A$2:$BO$175,9,FALSE),""))</f>
        <v/>
      </c>
      <c r="K8" s="48" t="str">
        <f>IF($B8="","",IF(VLOOKUP($B8,CPPE!$A$2:$BO$175,10,FALSE)&lt;0,VLOOKUP($B8,CPPE!$A$2:$BO$175,10,FALSE),""))</f>
        <v/>
      </c>
      <c r="L8" s="48" t="str">
        <f>IF($B8="","",IF(VLOOKUP($B8,CPPE!$A$2:$BO$175,11,FALSE)&lt;0,VLOOKUP($B8,CPPE!$A$2:$BO$175,11,FALSE),""))</f>
        <v/>
      </c>
      <c r="M8" s="48" t="str">
        <f>IF($B8="","",IF(VLOOKUP($B8,CPPE!$A$2:$BO$175,12,FALSE)&lt;0,VLOOKUP($B8,CPPE!$A$2:$BO$175,12,FALSE),""))</f>
        <v/>
      </c>
      <c r="N8" s="48" t="str">
        <f>IF($B8="","",IF(VLOOKUP($B8,CPPE!$A$2:$BO$175,13,FALSE)&lt;0,VLOOKUP($B8,CPPE!$A$2:$BO$175,13,FALSE),""))</f>
        <v/>
      </c>
      <c r="O8" s="48" t="str">
        <f>IF($B8="","",IF(VLOOKUP($B8,CPPE!$A$2:$BO$175,14,FALSE)&lt;0,VLOOKUP($B8,CPPE!$A$2:$BO$175,14,FALSE),""))</f>
        <v/>
      </c>
      <c r="P8" s="48" t="str">
        <f>IF($B8="","",IF(VLOOKUP($B8,CPPE!$A$2:$BO$175,15,FALSE)&lt;0,VLOOKUP($B8,CPPE!$A$2:$BO$175,15,FALSE),""))</f>
        <v/>
      </c>
      <c r="Q8" s="48" t="str">
        <f>IF($B8="","",IF(VLOOKUP($B8,CPPE!$A$2:$BO$175,16,FALSE)&lt;0,VLOOKUP($B8,CPPE!$A$2:$BO$175,16,FALSE),""))</f>
        <v/>
      </c>
      <c r="R8" s="48" t="str">
        <f>IF($B8="","",IF(VLOOKUP($B8,CPPE!$A$2:$BO$175,17,FALSE)&lt;0,VLOOKUP($B8,CPPE!$A$2:$BO$175,17,FALSE),""))</f>
        <v/>
      </c>
      <c r="S8" s="48" t="str">
        <f>IF($B8="","",IF(VLOOKUP($B8,CPPE!$A$2:$BO$175,18,FALSE)&lt;0,VLOOKUP($B8,CPPE!$A$2:$BO$175,18,FALSE),""))</f>
        <v/>
      </c>
      <c r="T8" s="48" t="str">
        <f>IF($B8="","",IF(VLOOKUP($B8,CPPE!$A$2:$BO$175,19,FALSE)&lt;0,VLOOKUP($B8,CPPE!$A$2:$BO$175,19,FALSE),""))</f>
        <v/>
      </c>
      <c r="U8" s="48" t="str">
        <f>IF($B8="","",IF(VLOOKUP($B8,CPPE!$A$2:$BO$175,20,FALSE)&lt;0,VLOOKUP($B8,CPPE!$A$2:$BO$175,20,FALSE),""))</f>
        <v/>
      </c>
      <c r="V8" s="48" t="str">
        <f>IF($B8="","",IF(VLOOKUP($B8,CPPE!$A$2:$BO$175,21,FALSE)&lt;0,VLOOKUP($B8,CPPE!$A$2:$BO$175,21,FALSE),""))</f>
        <v/>
      </c>
      <c r="W8" s="48" t="str">
        <f>IF($B8="","",IF(VLOOKUP($B8,CPPE!$A$2:$BO$175,22,FALSE)&lt;0,VLOOKUP($B8,CPPE!$A$2:$BO$175,22,FALSE),""))</f>
        <v/>
      </c>
      <c r="X8" s="48" t="str">
        <f>IF($B8="","",IF(VLOOKUP($B8,CPPE!$A$2:$BO$175,23,FALSE)&lt;0,VLOOKUP($B8,CPPE!$A$2:$BO$175,23,FALSE),""))</f>
        <v/>
      </c>
      <c r="Y8" s="48" t="str">
        <f>IF($B8="","",IF(VLOOKUP($B8,CPPE!$A$2:$BO$175,24,FALSE)&lt;0,VLOOKUP($B8,CPPE!$A$2:$BO$175,24,FALSE),""))</f>
        <v/>
      </c>
      <c r="Z8" s="48" t="str">
        <f>IF($B8="","",IF(VLOOKUP($B8,CPPE!$A$2:$BO$175,25,FALSE)&lt;0,VLOOKUP($B8,CPPE!$A$2:$BO$175,25,FALSE),""))</f>
        <v/>
      </c>
      <c r="AA8" s="48" t="str">
        <f>IF($B8="","",IF(VLOOKUP($B8,CPPE!$A$2:$BO$175,26,FALSE)&lt;0,VLOOKUP($B8,CPPE!$A$2:$BO$175,26,FALSE),""))</f>
        <v/>
      </c>
      <c r="AB8" s="48" t="str">
        <f>IF($B8="","",IF(VLOOKUP($B8,CPPE!$A$2:$BO$175,27,FALSE)&lt;0,VLOOKUP($B8,CPPE!$A$2:$BO$175,27,FALSE),""))</f>
        <v/>
      </c>
      <c r="AC8" s="48" t="str">
        <f>IF($B8="","",IF(VLOOKUP($B8,CPPE!$A$2:$BO$175,28,FALSE)&lt;0,VLOOKUP($B8,CPPE!$A$2:$BO$175,28,FALSE),""))</f>
        <v/>
      </c>
      <c r="AD8" s="48" t="str">
        <f>IF($B8="","",IF(VLOOKUP($B8,CPPE!$A$2:$BO$175,29,FALSE)&lt;0,VLOOKUP($B8,CPPE!$A$2:$BO$175,29,FALSE),""))</f>
        <v/>
      </c>
      <c r="AE8" s="48" t="str">
        <f>IF($B8="","",IF(VLOOKUP($B8,CPPE!$A$2:$BO$175,30,FALSE)&lt;0,VLOOKUP($B8,CPPE!$A$2:$BO$175,30,FALSE),""))</f>
        <v/>
      </c>
      <c r="AF8" s="48" t="str">
        <f>IF($B8="","",IF(VLOOKUP($B8,CPPE!$A$2:$BO$175,31,FALSE)&lt;0,VLOOKUP($B8,CPPE!$A$2:$BO$175,31,FALSE),""))</f>
        <v/>
      </c>
      <c r="AG8" s="48" t="str">
        <f>IF($B8="","",IF(VLOOKUP($B8,CPPE!$A$2:$BO$175,32,FALSE)&lt;0,VLOOKUP($B8,CPPE!$A$2:$BO$175,32,FALSE),""))</f>
        <v/>
      </c>
      <c r="AH8" s="48" t="str">
        <f>IF($B8="","",IF(VLOOKUP($B8,CPPE!$A$2:$BO$175,33,FALSE)&lt;0,VLOOKUP($B8,CPPE!$A$2:$BO$175,33,FALSE),""))</f>
        <v/>
      </c>
      <c r="AI8" s="48" t="str">
        <f>IF($B8="","",IF(VLOOKUP($B8,CPPE!$A$2:$BO$175,34,FALSE)&lt;0,VLOOKUP($B8,CPPE!$A$2:$BO$175,34,FALSE),""))</f>
        <v/>
      </c>
      <c r="AJ8" s="48" t="str">
        <f>IF($B8="","",IF(VLOOKUP($B8,CPPE!$A$2:$BO$175,35,FALSE)&lt;0,VLOOKUP($B8,CPPE!$A$2:$BO$175,35,FALSE),""))</f>
        <v/>
      </c>
      <c r="AK8" s="48" t="str">
        <f>IF($B8="","",IF(VLOOKUP($B8,CPPE!$A$2:$BO$175,36,FALSE)&lt;0,VLOOKUP($B8,CPPE!$A$2:$BO$175,36,FALSE),""))</f>
        <v/>
      </c>
      <c r="AL8" s="48" t="str">
        <f>IF($B8="","",IF(VLOOKUP($B8,CPPE!$A$2:$BO$175,37,FALSE)&lt;0,VLOOKUP($B8,CPPE!$A$2:$BO$175,37,FALSE),""))</f>
        <v/>
      </c>
      <c r="AM8" s="48" t="str">
        <f>IF($B8="","",IF(VLOOKUP($B8,CPPE!$A$2:$BO$175,38,FALSE)&lt;0,VLOOKUP($B8,CPPE!$A$2:$BO$175,38,FALSE),""))</f>
        <v/>
      </c>
      <c r="AN8" s="48" t="str">
        <f>IF($B8="","",IF(VLOOKUP($B8,CPPE!$A$2:$BO$175,39,FALSE)&lt;0,VLOOKUP($B8,CPPE!$A$2:$BO$175,39,FALSE),""))</f>
        <v/>
      </c>
      <c r="AO8" s="48" t="str">
        <f>IF($B8="","",IF(VLOOKUP($B8,CPPE!$A$2:$BO$175,40,FALSE)&lt;0,VLOOKUP($B8,CPPE!$A$2:$BO$175,40,FALSE),""))</f>
        <v/>
      </c>
      <c r="AP8" s="48" t="str">
        <f>IF($B8="","",IF(VLOOKUP($B8,CPPE!$A$2:$BO$175,41,FALSE)&lt;0,VLOOKUP($B8,CPPE!$A$2:$BO$175,41,FALSE),""))</f>
        <v/>
      </c>
      <c r="AQ8" s="48" t="str">
        <f>IF($B8="","",IF(VLOOKUP($B8,CPPE!$A$2:$BO$175,42,FALSE)&lt;0,VLOOKUP($B8,CPPE!$A$2:$BO$175,42,FALSE),""))</f>
        <v/>
      </c>
      <c r="AR8" s="48" t="str">
        <f>IF($B8="","",IF(VLOOKUP($B8,CPPE!$A$2:$BO$175,43,FALSE)&lt;0,VLOOKUP($B8,CPPE!$A$2:$BO$175,43,FALSE),""))</f>
        <v/>
      </c>
      <c r="AS8" s="48" t="str">
        <f>IF($B8="","",IF(VLOOKUP($B8,CPPE!$A$2:$BO$175,44,FALSE)&lt;0,VLOOKUP($B8,CPPE!$A$2:$BO$175,44,FALSE),""))</f>
        <v/>
      </c>
      <c r="AT8" s="48" t="str">
        <f>IF($B8="","",IF(VLOOKUP($B8,CPPE!$A$2:$BO$175,45,FALSE)&lt;0,VLOOKUP($B8,CPPE!$A$2:$BO$175,45,FALSE),""))</f>
        <v/>
      </c>
      <c r="AU8" s="48" t="str">
        <f>IF($B8="","",IF(VLOOKUP($B8,CPPE!$A$2:$BO$175,46,FALSE)&lt;0,VLOOKUP($B8,CPPE!$A$2:$BO$175,46,FALSE),""))</f>
        <v/>
      </c>
      <c r="AV8" s="48" t="str">
        <f>IF($B8="","",IF(VLOOKUP($B8,CPPE!$A$2:$BO$175,47,FALSE)&lt;0,VLOOKUP($B8,CPPE!$A$2:$BO$175,47,FALSE),""))</f>
        <v/>
      </c>
      <c r="AW8" s="48" t="str">
        <f>IF($B8="","",IF(VLOOKUP($B8,CPPE!$A$2:$BO$175,48,FALSE)&lt;0,VLOOKUP($B8,CPPE!$A$2:$BO$175,48,FALSE),""))</f>
        <v/>
      </c>
      <c r="AX8" s="48" t="str">
        <f>IF($B8="","",IF(VLOOKUP($B8,CPPE!$A$2:$BO$175,50,FALSE)&lt;0,VLOOKUP($B8,CPPE!$A$2:$BO$175,50,FALSE),""))</f>
        <v/>
      </c>
      <c r="AY8" s="48" t="str">
        <f>IF($B8="","",IF(VLOOKUP($B8,CPPE!$A$2:$BO$175,51,FALSE)&lt;0,VLOOKUP($B8,CPPE!$A$2:$BO$175,51,FALSE),""))</f>
        <v/>
      </c>
      <c r="AZ8" s="48" t="str">
        <f>IF($B8="","",IF(VLOOKUP($B8,CPPE!$A$2:$BO$175,52,FALSE)&lt;0,VLOOKUP($B8,CPPE!$A$2:$BO$175,52,FALSE),""))</f>
        <v/>
      </c>
      <c r="BA8" s="48" t="str">
        <f>IF($B8="","",IF(VLOOKUP($B8,CPPE!$A$2:$BO$175,53,FALSE)&lt;0,VLOOKUP($B8,CPPE!$A$2:$BO$175,53,FALSE),""))</f>
        <v/>
      </c>
      <c r="BB8" s="48" t="str">
        <f>IF($B8="","",IF(VLOOKUP($B8,CPPE!$A$2:$BO$175,54,FALSE)&lt;0,VLOOKUP($B8,CPPE!$A$2:$BO$175,54,FALSE),""))</f>
        <v/>
      </c>
      <c r="BC8" s="48" t="str">
        <f>IF($B8="","",IF(VLOOKUP($B8,CPPE!$A$2:$BO$175,55,FALSE)&lt;0,VLOOKUP($B8,CPPE!$A$2:$BO$175,55,FALSE),""))</f>
        <v/>
      </c>
      <c r="BD8" s="48" t="str">
        <f>IF($B8="","",IF(VLOOKUP($B8,CPPE!$A$2:$BO$175,56,FALSE)&lt;0,VLOOKUP($B8,CPPE!$A$2:$BO$175,56,FALSE),""))</f>
        <v/>
      </c>
      <c r="BE8" s="48" t="str">
        <f>IF($B8="","",IF(VLOOKUP($B8,CPPE!$A$2:$BO$175,57,FALSE)&lt;0,VLOOKUP($B8,CPPE!$A$2:$BO$175,57,FALSE),""))</f>
        <v/>
      </c>
      <c r="BF8" s="48" t="str">
        <f>IF($B8="","",IF(VLOOKUP($B8,CPPE!$A$2:$BO$175,58,FALSE)&lt;0,VLOOKUP($B8,CPPE!$A$2:$BO$175,58,FALSE),""))</f>
        <v/>
      </c>
      <c r="BG8" s="48" t="str">
        <f>IF($B8="","",IF(VLOOKUP($B8,CPPE!$A$2:$BO$175,59,FALSE)&lt;0,VLOOKUP($B8,CPPE!$A$2:$BO$175,59,FALSE),""))</f>
        <v/>
      </c>
    </row>
    <row r="9" spans="2:59" x14ac:dyDescent="0.2">
      <c r="B9" s="47" t="str">
        <f>IF(Results!B9="","",Results!B9)</f>
        <v>606 - Subsurface Drain</v>
      </c>
      <c r="C9" s="48" t="str">
        <f>IF($B9="","",IF(VLOOKUP($B9,CPPE!$A$2:$BO$175,2,FALSE)&lt;0,VLOOKUP($B9,CPPE!$A$2:$BO$175,2,FALSE),""))</f>
        <v/>
      </c>
      <c r="D9" s="48">
        <f>IF($B9="","",IF(VLOOKUP($B9,CPPE!$A$2:$BO$175,3,FALSE)&lt;0,VLOOKUP($B9,CPPE!$A$2:$BO$175,3,FALSE),""))</f>
        <v>-1</v>
      </c>
      <c r="E9" s="48" t="str">
        <f>IF($B9="","",IF(VLOOKUP($B9,CPPE!$A$2:$BO$175,4,FALSE)&lt;0,VLOOKUP($B9,CPPE!$A$2:$BO$175,5,FALSE),""))</f>
        <v/>
      </c>
      <c r="F9" s="48" t="str">
        <f>IF($B9="","",IF(VLOOKUP($B9,CPPE!$A$2:$BO$175,5,FALSE)&lt;0,VLOOKUP($B9,CPPE!$A$2:$BO$175,6,FALSE),""))</f>
        <v/>
      </c>
      <c r="G9" s="48" t="str">
        <f>IF($B9="","",IF(VLOOKUP($B9,CPPE!$A$2:$BO$175,6,FALSE)&lt;0,VLOOKUP($B9,CPPE!$A$2:$BO$175,6,FALSE),""))</f>
        <v/>
      </c>
      <c r="H9" s="48">
        <f>IF($B9="","",IF(VLOOKUP($B9,CPPE!$A$2:$BO$175,7,FALSE)&lt;0,VLOOKUP($B9,CPPE!$A$2:$BO$175,7,FALSE),""))</f>
        <v>-2</v>
      </c>
      <c r="I9" s="48" t="str">
        <f>IF($B9="","",IF(VLOOKUP($B9,CPPE!$A$2:$BO$175,8,FALSE)&lt;0,VLOOKUP($B9,CPPE!$A$2:$BO$175,8,FALSE),""))</f>
        <v/>
      </c>
      <c r="J9" s="48">
        <f>IF($B9="","",IF(VLOOKUP($B9,CPPE!$A$2:$BO$175,9,FALSE)&lt;0,VLOOKUP($B9,CPPE!$A$2:$BO$175,9,FALSE),""))</f>
        <v>-2</v>
      </c>
      <c r="K9" s="48" t="str">
        <f>IF($B9="","",IF(VLOOKUP($B9,CPPE!$A$2:$BO$175,10,FALSE)&lt;0,VLOOKUP($B9,CPPE!$A$2:$BO$175,10,FALSE),""))</f>
        <v/>
      </c>
      <c r="L9" s="48" t="str">
        <f>IF($B9="","",IF(VLOOKUP($B9,CPPE!$A$2:$BO$175,11,FALSE)&lt;0,VLOOKUP($B9,CPPE!$A$2:$BO$175,11,FALSE),""))</f>
        <v/>
      </c>
      <c r="M9" s="48" t="str">
        <f>IF($B9="","",IF(VLOOKUP($B9,CPPE!$A$2:$BO$175,12,FALSE)&lt;0,VLOOKUP($B9,CPPE!$A$2:$BO$175,12,FALSE),""))</f>
        <v/>
      </c>
      <c r="N9" s="48" t="str">
        <f>IF($B9="","",IF(VLOOKUP($B9,CPPE!$A$2:$BO$175,13,FALSE)&lt;0,VLOOKUP($B9,CPPE!$A$2:$BO$175,13,FALSE),""))</f>
        <v/>
      </c>
      <c r="O9" s="48" t="str">
        <f>IF($B9="","",IF(VLOOKUP($B9,CPPE!$A$2:$BO$175,14,FALSE)&lt;0,VLOOKUP($B9,CPPE!$A$2:$BO$175,14,FALSE),""))</f>
        <v/>
      </c>
      <c r="P9" s="48" t="str">
        <f>IF($B9="","",IF(VLOOKUP($B9,CPPE!$A$2:$BO$175,15,FALSE)&lt;0,VLOOKUP($B9,CPPE!$A$2:$BO$175,15,FALSE),""))</f>
        <v/>
      </c>
      <c r="Q9" s="48" t="str">
        <f>IF($B9="","",IF(VLOOKUP($B9,CPPE!$A$2:$BO$175,16,FALSE)&lt;0,VLOOKUP($B9,CPPE!$A$2:$BO$175,16,FALSE),""))</f>
        <v/>
      </c>
      <c r="R9" s="48" t="str">
        <f>IF($B9="","",IF(VLOOKUP($B9,CPPE!$A$2:$BO$175,17,FALSE)&lt;0,VLOOKUP($B9,CPPE!$A$2:$BO$175,17,FALSE),""))</f>
        <v/>
      </c>
      <c r="S9" s="48" t="str">
        <f>IF($B9="","",IF(VLOOKUP($B9,CPPE!$A$2:$BO$175,18,FALSE)&lt;0,VLOOKUP($B9,CPPE!$A$2:$BO$175,18,FALSE),""))</f>
        <v/>
      </c>
      <c r="T9" s="48" t="str">
        <f>IF($B9="","",IF(VLOOKUP($B9,CPPE!$A$2:$BO$175,19,FALSE)&lt;0,VLOOKUP($B9,CPPE!$A$2:$BO$175,19,FALSE),""))</f>
        <v/>
      </c>
      <c r="U9" s="48" t="str">
        <f>IF($B9="","",IF(VLOOKUP($B9,CPPE!$A$2:$BO$175,20,FALSE)&lt;0,VLOOKUP($B9,CPPE!$A$2:$BO$175,20,FALSE),""))</f>
        <v/>
      </c>
      <c r="V9" s="48">
        <f>IF($B9="","",IF(VLOOKUP($B9,CPPE!$A$2:$BO$175,21,FALSE)&lt;0,VLOOKUP($B9,CPPE!$A$2:$BO$175,21,FALSE),""))</f>
        <v>-2</v>
      </c>
      <c r="W9" s="48" t="str">
        <f>IF($B9="","",IF(VLOOKUP($B9,CPPE!$A$2:$BO$175,22,FALSE)&lt;0,VLOOKUP($B9,CPPE!$A$2:$BO$175,22,FALSE),""))</f>
        <v/>
      </c>
      <c r="X9" s="48" t="str">
        <f>IF($B9="","",IF(VLOOKUP($B9,CPPE!$A$2:$BO$175,23,FALSE)&lt;0,VLOOKUP($B9,CPPE!$A$2:$BO$175,23,FALSE),""))</f>
        <v/>
      </c>
      <c r="Y9" s="48" t="str">
        <f>IF($B9="","",IF(VLOOKUP($B9,CPPE!$A$2:$BO$175,24,FALSE)&lt;0,VLOOKUP($B9,CPPE!$A$2:$BO$175,24,FALSE),""))</f>
        <v/>
      </c>
      <c r="Z9" s="48" t="str">
        <f>IF($B9="","",IF(VLOOKUP($B9,CPPE!$A$2:$BO$175,25,FALSE)&lt;0,VLOOKUP($B9,CPPE!$A$2:$BO$175,25,FALSE),""))</f>
        <v/>
      </c>
      <c r="AA9" s="48" t="str">
        <f>IF($B9="","",IF(VLOOKUP($B9,CPPE!$A$2:$BO$175,26,FALSE)&lt;0,VLOOKUP($B9,CPPE!$A$2:$BO$175,26,FALSE),""))</f>
        <v/>
      </c>
      <c r="AB9" s="48" t="str">
        <f>IF($B9="","",IF(VLOOKUP($B9,CPPE!$A$2:$BO$175,27,FALSE)&lt;0,VLOOKUP($B9,CPPE!$A$2:$BO$175,27,FALSE),""))</f>
        <v/>
      </c>
      <c r="AC9" s="48" t="str">
        <f>IF($B9="","",IF(VLOOKUP($B9,CPPE!$A$2:$BO$175,28,FALSE)&lt;0,VLOOKUP($B9,CPPE!$A$2:$BO$175,28,FALSE),""))</f>
        <v/>
      </c>
      <c r="AD9" s="48" t="str">
        <f>IF($B9="","",IF(VLOOKUP($B9,CPPE!$A$2:$BO$175,29,FALSE)&lt;0,VLOOKUP($B9,CPPE!$A$2:$BO$175,29,FALSE),""))</f>
        <v/>
      </c>
      <c r="AE9" s="48">
        <f>IF($B9="","",IF(VLOOKUP($B9,CPPE!$A$2:$BO$175,30,FALSE)&lt;0,VLOOKUP($B9,CPPE!$A$2:$BO$175,30,FALSE),""))</f>
        <v>-2</v>
      </c>
      <c r="AF9" s="48" t="str">
        <f>IF($B9="","",IF(VLOOKUP($B9,CPPE!$A$2:$BO$175,31,FALSE)&lt;0,VLOOKUP($B9,CPPE!$A$2:$BO$175,31,FALSE),""))</f>
        <v/>
      </c>
      <c r="AG9" s="48" t="str">
        <f>IF($B9="","",IF(VLOOKUP($B9,CPPE!$A$2:$BO$175,32,FALSE)&lt;0,VLOOKUP($B9,CPPE!$A$2:$BO$175,32,FALSE),""))</f>
        <v/>
      </c>
      <c r="AH9" s="48" t="str">
        <f>IF($B9="","",IF(VLOOKUP($B9,CPPE!$A$2:$BO$175,33,FALSE)&lt;0,VLOOKUP($B9,CPPE!$A$2:$BO$175,33,FALSE),""))</f>
        <v/>
      </c>
      <c r="AI9" s="48" t="str">
        <f>IF($B9="","",IF(VLOOKUP($B9,CPPE!$A$2:$BO$175,34,FALSE)&lt;0,VLOOKUP($B9,CPPE!$A$2:$BO$175,34,FALSE),""))</f>
        <v/>
      </c>
      <c r="AJ9" s="48" t="str">
        <f>IF($B9="","",IF(VLOOKUP($B9,CPPE!$A$2:$BO$175,35,FALSE)&lt;0,VLOOKUP($B9,CPPE!$A$2:$BO$175,35,FALSE),""))</f>
        <v/>
      </c>
      <c r="AK9" s="48" t="str">
        <f>IF($B9="","",IF(VLOOKUP($B9,CPPE!$A$2:$BO$175,36,FALSE)&lt;0,VLOOKUP($B9,CPPE!$A$2:$BO$175,36,FALSE),""))</f>
        <v/>
      </c>
      <c r="AL9" s="48" t="str">
        <f>IF($B9="","",IF(VLOOKUP($B9,CPPE!$A$2:$BO$175,37,FALSE)&lt;0,VLOOKUP($B9,CPPE!$A$2:$BO$175,37,FALSE),""))</f>
        <v/>
      </c>
      <c r="AM9" s="48" t="str">
        <f>IF($B9="","",IF(VLOOKUP($B9,CPPE!$A$2:$BO$175,38,FALSE)&lt;0,VLOOKUP($B9,CPPE!$A$2:$BO$175,38,FALSE),""))</f>
        <v/>
      </c>
      <c r="AN9" s="48" t="str">
        <f>IF($B9="","",IF(VLOOKUP($B9,CPPE!$A$2:$BO$175,39,FALSE)&lt;0,VLOOKUP($B9,CPPE!$A$2:$BO$175,39,FALSE),""))</f>
        <v/>
      </c>
      <c r="AO9" s="48" t="str">
        <f>IF($B9="","",IF(VLOOKUP($B9,CPPE!$A$2:$BO$175,40,FALSE)&lt;0,VLOOKUP($B9,CPPE!$A$2:$BO$175,40,FALSE),""))</f>
        <v/>
      </c>
      <c r="AP9" s="48" t="str">
        <f>IF($B9="","",IF(VLOOKUP($B9,CPPE!$A$2:$BO$175,41,FALSE)&lt;0,VLOOKUP($B9,CPPE!$A$2:$BO$175,41,FALSE),""))</f>
        <v/>
      </c>
      <c r="AQ9" s="48" t="str">
        <f>IF($B9="","",IF(VLOOKUP($B9,CPPE!$A$2:$BO$175,42,FALSE)&lt;0,VLOOKUP($B9,CPPE!$A$2:$BO$175,42,FALSE),""))</f>
        <v/>
      </c>
      <c r="AR9" s="48" t="str">
        <f>IF($B9="","",IF(VLOOKUP($B9,CPPE!$A$2:$BO$175,43,FALSE)&lt;0,VLOOKUP($B9,CPPE!$A$2:$BO$175,43,FALSE),""))</f>
        <v/>
      </c>
      <c r="AS9" s="48" t="str">
        <f>IF($B9="","",IF(VLOOKUP($B9,CPPE!$A$2:$BO$175,44,FALSE)&lt;0,VLOOKUP($B9,CPPE!$A$2:$BO$175,44,FALSE),""))</f>
        <v/>
      </c>
      <c r="AT9" s="48" t="str">
        <f>IF($B9="","",IF(VLOOKUP($B9,CPPE!$A$2:$BO$175,45,FALSE)&lt;0,VLOOKUP($B9,CPPE!$A$2:$BO$175,45,FALSE),""))</f>
        <v/>
      </c>
      <c r="AU9" s="48" t="str">
        <f>IF($B9="","",IF(VLOOKUP($B9,CPPE!$A$2:$BO$175,46,FALSE)&lt;0,VLOOKUP($B9,CPPE!$A$2:$BO$175,46,FALSE),""))</f>
        <v/>
      </c>
      <c r="AV9" s="48" t="str">
        <f>IF($B9="","",IF(VLOOKUP($B9,CPPE!$A$2:$BO$175,47,FALSE)&lt;0,VLOOKUP($B9,CPPE!$A$2:$BO$175,47,FALSE),""))</f>
        <v/>
      </c>
      <c r="AW9" s="48" t="str">
        <f>IF($B9="","",IF(VLOOKUP($B9,CPPE!$A$2:$BO$175,48,FALSE)&lt;0,VLOOKUP($B9,CPPE!$A$2:$BO$175,48,FALSE),""))</f>
        <v/>
      </c>
      <c r="AX9" s="48" t="str">
        <f>IF($B9="","",IF(VLOOKUP($B9,CPPE!$A$2:$BO$175,50,FALSE)&lt;0,VLOOKUP($B9,CPPE!$A$2:$BO$175,50,FALSE),""))</f>
        <v/>
      </c>
      <c r="AY9" s="48" t="str">
        <f>IF($B9="","",IF(VLOOKUP($B9,CPPE!$A$2:$BO$175,51,FALSE)&lt;0,VLOOKUP($B9,CPPE!$A$2:$BO$175,51,FALSE),""))</f>
        <v/>
      </c>
      <c r="AZ9" s="48" t="str">
        <f>IF($B9="","",IF(VLOOKUP($B9,CPPE!$A$2:$BO$175,52,FALSE)&lt;0,VLOOKUP($B9,CPPE!$A$2:$BO$175,52,FALSE),""))</f>
        <v/>
      </c>
      <c r="BA9" s="48" t="str">
        <f>IF($B9="","",IF(VLOOKUP($B9,CPPE!$A$2:$BO$175,53,FALSE)&lt;0,VLOOKUP($B9,CPPE!$A$2:$BO$175,53,FALSE),""))</f>
        <v/>
      </c>
      <c r="BB9" s="48" t="str">
        <f>IF($B9="","",IF(VLOOKUP($B9,CPPE!$A$2:$BO$175,54,FALSE)&lt;0,VLOOKUP($B9,CPPE!$A$2:$BO$175,54,FALSE),""))</f>
        <v/>
      </c>
      <c r="BC9" s="48" t="str">
        <f>IF($B9="","",IF(VLOOKUP($B9,CPPE!$A$2:$BO$175,55,FALSE)&lt;0,VLOOKUP($B9,CPPE!$A$2:$BO$175,55,FALSE),""))</f>
        <v/>
      </c>
      <c r="BD9" s="48" t="str">
        <f>IF($B9="","",IF(VLOOKUP($B9,CPPE!$A$2:$BO$175,56,FALSE)&lt;0,VLOOKUP($B9,CPPE!$A$2:$BO$175,56,FALSE),""))</f>
        <v/>
      </c>
      <c r="BE9" s="48" t="str">
        <f>IF($B9="","",IF(VLOOKUP($B9,CPPE!$A$2:$BO$175,57,FALSE)&lt;0,VLOOKUP($B9,CPPE!$A$2:$BO$175,57,FALSE),""))</f>
        <v/>
      </c>
      <c r="BF9" s="48" t="str">
        <f>IF($B9="","",IF(VLOOKUP($B9,CPPE!$A$2:$BO$175,58,FALSE)&lt;0,VLOOKUP($B9,CPPE!$A$2:$BO$175,58,FALSE),""))</f>
        <v/>
      </c>
      <c r="BG9" s="48" t="str">
        <f>IF($B9="","",IF(VLOOKUP($B9,CPPE!$A$2:$BO$175,59,FALSE)&lt;0,VLOOKUP($B9,CPPE!$A$2:$BO$175,59,FALSE),""))</f>
        <v/>
      </c>
    </row>
    <row r="10" spans="2:59" x14ac:dyDescent="0.2">
      <c r="B10" s="47" t="str">
        <f>IF(Results!B10="","",Results!B10)</f>
        <v>601 - Vegetative Barrier</v>
      </c>
      <c r="C10" s="48" t="str">
        <f>IF($B10="","",IF(VLOOKUP($B10,CPPE!$A$2:$BO$175,2,FALSE)&lt;0,VLOOKUP($B10,CPPE!$A$2:$BO$175,2,FALSE),""))</f>
        <v/>
      </c>
      <c r="D10" s="48" t="str">
        <f>IF($B10="","",IF(VLOOKUP($B10,CPPE!$A$2:$BO$175,3,FALSE)&lt;0,VLOOKUP($B10,CPPE!$A$2:$BO$175,3,FALSE),""))</f>
        <v/>
      </c>
      <c r="E10" s="48" t="str">
        <f>IF($B10="","",IF(VLOOKUP($B10,CPPE!$A$2:$BO$175,4,FALSE)&lt;0,VLOOKUP($B10,CPPE!$A$2:$BO$175,5,FALSE),""))</f>
        <v/>
      </c>
      <c r="F10" s="48" t="str">
        <f>IF($B10="","",IF(VLOOKUP($B10,CPPE!$A$2:$BO$175,5,FALSE)&lt;0,VLOOKUP($B10,CPPE!$A$2:$BO$175,6,FALSE),""))</f>
        <v/>
      </c>
      <c r="G10" s="48" t="str">
        <f>IF($B10="","",IF(VLOOKUP($B10,CPPE!$A$2:$BO$175,6,FALSE)&lt;0,VLOOKUP($B10,CPPE!$A$2:$BO$175,6,FALSE),""))</f>
        <v/>
      </c>
      <c r="H10" s="48" t="str">
        <f>IF($B10="","",IF(VLOOKUP($B10,CPPE!$A$2:$BO$175,7,FALSE)&lt;0,VLOOKUP($B10,CPPE!$A$2:$BO$175,7,FALSE),""))</f>
        <v/>
      </c>
      <c r="I10" s="48" t="str">
        <f>IF($B10="","",IF(VLOOKUP($B10,CPPE!$A$2:$BO$175,8,FALSE)&lt;0,VLOOKUP($B10,CPPE!$A$2:$BO$175,8,FALSE),""))</f>
        <v/>
      </c>
      <c r="J10" s="48" t="str">
        <f>IF($B10="","",IF(VLOOKUP($B10,CPPE!$A$2:$BO$175,9,FALSE)&lt;0,VLOOKUP($B10,CPPE!$A$2:$BO$175,9,FALSE),""))</f>
        <v/>
      </c>
      <c r="K10" s="48" t="str">
        <f>IF($B10="","",IF(VLOOKUP($B10,CPPE!$A$2:$BO$175,10,FALSE)&lt;0,VLOOKUP($B10,CPPE!$A$2:$BO$175,10,FALSE),""))</f>
        <v/>
      </c>
      <c r="L10" s="48" t="str">
        <f>IF($B10="","",IF(VLOOKUP($B10,CPPE!$A$2:$BO$175,11,FALSE)&lt;0,VLOOKUP($B10,CPPE!$A$2:$BO$175,11,FALSE),""))</f>
        <v/>
      </c>
      <c r="M10" s="48" t="str">
        <f>IF($B10="","",IF(VLOOKUP($B10,CPPE!$A$2:$BO$175,12,FALSE)&lt;0,VLOOKUP($B10,CPPE!$A$2:$BO$175,12,FALSE),""))</f>
        <v/>
      </c>
      <c r="N10" s="48" t="str">
        <f>IF($B10="","",IF(VLOOKUP($B10,CPPE!$A$2:$BO$175,13,FALSE)&lt;0,VLOOKUP($B10,CPPE!$A$2:$BO$175,13,FALSE),""))</f>
        <v/>
      </c>
      <c r="O10" s="48" t="str">
        <f>IF($B10="","",IF(VLOOKUP($B10,CPPE!$A$2:$BO$175,14,FALSE)&lt;0,VLOOKUP($B10,CPPE!$A$2:$BO$175,14,FALSE),""))</f>
        <v/>
      </c>
      <c r="P10" s="48" t="str">
        <f>IF($B10="","",IF(VLOOKUP($B10,CPPE!$A$2:$BO$175,15,FALSE)&lt;0,VLOOKUP($B10,CPPE!$A$2:$BO$175,15,FALSE),""))</f>
        <v/>
      </c>
      <c r="Q10" s="48" t="str">
        <f>IF($B10="","",IF(VLOOKUP($B10,CPPE!$A$2:$BO$175,16,FALSE)&lt;0,VLOOKUP($B10,CPPE!$A$2:$BO$175,16,FALSE),""))</f>
        <v/>
      </c>
      <c r="R10" s="48" t="str">
        <f>IF($B10="","",IF(VLOOKUP($B10,CPPE!$A$2:$BO$175,17,FALSE)&lt;0,VLOOKUP($B10,CPPE!$A$2:$BO$175,17,FALSE),""))</f>
        <v/>
      </c>
      <c r="S10" s="48" t="str">
        <f>IF($B10="","",IF(VLOOKUP($B10,CPPE!$A$2:$BO$175,18,FALSE)&lt;0,VLOOKUP($B10,CPPE!$A$2:$BO$175,18,FALSE),""))</f>
        <v/>
      </c>
      <c r="T10" s="48" t="str">
        <f>IF($B10="","",IF(VLOOKUP($B10,CPPE!$A$2:$BO$175,19,FALSE)&lt;0,VLOOKUP($B10,CPPE!$A$2:$BO$175,19,FALSE),""))</f>
        <v/>
      </c>
      <c r="U10" s="48" t="str">
        <f>IF($B10="","",IF(VLOOKUP($B10,CPPE!$A$2:$BO$175,20,FALSE)&lt;0,VLOOKUP($B10,CPPE!$A$2:$BO$175,20,FALSE),""))</f>
        <v/>
      </c>
      <c r="V10" s="48" t="str">
        <f>IF($B10="","",IF(VLOOKUP($B10,CPPE!$A$2:$BO$175,21,FALSE)&lt;0,VLOOKUP($B10,CPPE!$A$2:$BO$175,21,FALSE),""))</f>
        <v/>
      </c>
      <c r="W10" s="48" t="str">
        <f>IF($B10="","",IF(VLOOKUP($B10,CPPE!$A$2:$BO$175,22,FALSE)&lt;0,VLOOKUP($B10,CPPE!$A$2:$BO$175,22,FALSE),""))</f>
        <v/>
      </c>
      <c r="X10" s="48" t="str">
        <f>IF($B10="","",IF(VLOOKUP($B10,CPPE!$A$2:$BO$175,23,FALSE)&lt;0,VLOOKUP($B10,CPPE!$A$2:$BO$175,23,FALSE),""))</f>
        <v/>
      </c>
      <c r="Y10" s="48" t="str">
        <f>IF($B10="","",IF(VLOOKUP($B10,CPPE!$A$2:$BO$175,24,FALSE)&lt;0,VLOOKUP($B10,CPPE!$A$2:$BO$175,24,FALSE),""))</f>
        <v/>
      </c>
      <c r="Z10" s="48" t="str">
        <f>IF($B10="","",IF(VLOOKUP($B10,CPPE!$A$2:$BO$175,25,FALSE)&lt;0,VLOOKUP($B10,CPPE!$A$2:$BO$175,25,FALSE),""))</f>
        <v/>
      </c>
      <c r="AA10" s="48" t="str">
        <f>IF($B10="","",IF(VLOOKUP($B10,CPPE!$A$2:$BO$175,26,FALSE)&lt;0,VLOOKUP($B10,CPPE!$A$2:$BO$175,26,FALSE),""))</f>
        <v/>
      </c>
      <c r="AB10" s="48" t="str">
        <f>IF($B10="","",IF(VLOOKUP($B10,CPPE!$A$2:$BO$175,27,FALSE)&lt;0,VLOOKUP($B10,CPPE!$A$2:$BO$175,27,FALSE),""))</f>
        <v/>
      </c>
      <c r="AC10" s="48" t="str">
        <f>IF($B10="","",IF(VLOOKUP($B10,CPPE!$A$2:$BO$175,28,FALSE)&lt;0,VLOOKUP($B10,CPPE!$A$2:$BO$175,28,FALSE),""))</f>
        <v/>
      </c>
      <c r="AD10" s="48" t="str">
        <f>IF($B10="","",IF(VLOOKUP($B10,CPPE!$A$2:$BO$175,29,FALSE)&lt;0,VLOOKUP($B10,CPPE!$A$2:$BO$175,29,FALSE),""))</f>
        <v/>
      </c>
      <c r="AE10" s="48" t="str">
        <f>IF($B10="","",IF(VLOOKUP($B10,CPPE!$A$2:$BO$175,30,FALSE)&lt;0,VLOOKUP($B10,CPPE!$A$2:$BO$175,30,FALSE),""))</f>
        <v/>
      </c>
      <c r="AF10" s="48" t="str">
        <f>IF($B10="","",IF(VLOOKUP($B10,CPPE!$A$2:$BO$175,31,FALSE)&lt;0,VLOOKUP($B10,CPPE!$A$2:$BO$175,31,FALSE),""))</f>
        <v/>
      </c>
      <c r="AG10" s="48" t="str">
        <f>IF($B10="","",IF(VLOOKUP($B10,CPPE!$A$2:$BO$175,32,FALSE)&lt;0,VLOOKUP($B10,CPPE!$A$2:$BO$175,32,FALSE),""))</f>
        <v/>
      </c>
      <c r="AH10" s="48" t="str">
        <f>IF($B10="","",IF(VLOOKUP($B10,CPPE!$A$2:$BO$175,33,FALSE)&lt;0,VLOOKUP($B10,CPPE!$A$2:$BO$175,33,FALSE),""))</f>
        <v/>
      </c>
      <c r="AI10" s="48" t="str">
        <f>IF($B10="","",IF(VLOOKUP($B10,CPPE!$A$2:$BO$175,34,FALSE)&lt;0,VLOOKUP($B10,CPPE!$A$2:$BO$175,34,FALSE),""))</f>
        <v/>
      </c>
      <c r="AJ10" s="48" t="str">
        <f>IF($B10="","",IF(VLOOKUP($B10,CPPE!$A$2:$BO$175,35,FALSE)&lt;0,VLOOKUP($B10,CPPE!$A$2:$BO$175,35,FALSE),""))</f>
        <v/>
      </c>
      <c r="AK10" s="48" t="str">
        <f>IF($B10="","",IF(VLOOKUP($B10,CPPE!$A$2:$BO$175,36,FALSE)&lt;0,VLOOKUP($B10,CPPE!$A$2:$BO$175,36,FALSE),""))</f>
        <v/>
      </c>
      <c r="AL10" s="48" t="str">
        <f>IF($B10="","",IF(VLOOKUP($B10,CPPE!$A$2:$BO$175,37,FALSE)&lt;0,VLOOKUP($B10,CPPE!$A$2:$BO$175,37,FALSE),""))</f>
        <v/>
      </c>
      <c r="AM10" s="48" t="str">
        <f>IF($B10="","",IF(VLOOKUP($B10,CPPE!$A$2:$BO$175,38,FALSE)&lt;0,VLOOKUP($B10,CPPE!$A$2:$BO$175,38,FALSE),""))</f>
        <v/>
      </c>
      <c r="AN10" s="48" t="str">
        <f>IF($B10="","",IF(VLOOKUP($B10,CPPE!$A$2:$BO$175,39,FALSE)&lt;0,VLOOKUP($B10,CPPE!$A$2:$BO$175,39,FALSE),""))</f>
        <v/>
      </c>
      <c r="AO10" s="48" t="str">
        <f>IF($B10="","",IF(VLOOKUP($B10,CPPE!$A$2:$BO$175,40,FALSE)&lt;0,VLOOKUP($B10,CPPE!$A$2:$BO$175,40,FALSE),""))</f>
        <v/>
      </c>
      <c r="AP10" s="48" t="str">
        <f>IF($B10="","",IF(VLOOKUP($B10,CPPE!$A$2:$BO$175,41,FALSE)&lt;0,VLOOKUP($B10,CPPE!$A$2:$BO$175,41,FALSE),""))</f>
        <v/>
      </c>
      <c r="AQ10" s="48" t="str">
        <f>IF($B10="","",IF(VLOOKUP($B10,CPPE!$A$2:$BO$175,42,FALSE)&lt;0,VLOOKUP($B10,CPPE!$A$2:$BO$175,42,FALSE),""))</f>
        <v/>
      </c>
      <c r="AR10" s="48" t="str">
        <f>IF($B10="","",IF(VLOOKUP($B10,CPPE!$A$2:$BO$175,43,FALSE)&lt;0,VLOOKUP($B10,CPPE!$A$2:$BO$175,43,FALSE),""))</f>
        <v/>
      </c>
      <c r="AS10" s="48" t="str">
        <f>IF($B10="","",IF(VLOOKUP($B10,CPPE!$A$2:$BO$175,44,FALSE)&lt;0,VLOOKUP($B10,CPPE!$A$2:$BO$175,44,FALSE),""))</f>
        <v/>
      </c>
      <c r="AT10" s="48" t="str">
        <f>IF($B10="","",IF(VLOOKUP($B10,CPPE!$A$2:$BO$175,45,FALSE)&lt;0,VLOOKUP($B10,CPPE!$A$2:$BO$175,45,FALSE),""))</f>
        <v/>
      </c>
      <c r="AU10" s="48" t="str">
        <f>IF($B10="","",IF(VLOOKUP($B10,CPPE!$A$2:$BO$175,46,FALSE)&lt;0,VLOOKUP($B10,CPPE!$A$2:$BO$175,46,FALSE),""))</f>
        <v/>
      </c>
      <c r="AV10" s="48" t="str">
        <f>IF($B10="","",IF(VLOOKUP($B10,CPPE!$A$2:$BO$175,47,FALSE)&lt;0,VLOOKUP($B10,CPPE!$A$2:$BO$175,47,FALSE),""))</f>
        <v/>
      </c>
      <c r="AW10" s="48" t="str">
        <f>IF($B10="","",IF(VLOOKUP($B10,CPPE!$A$2:$BO$175,48,FALSE)&lt;0,VLOOKUP($B10,CPPE!$A$2:$BO$175,48,FALSE),""))</f>
        <v/>
      </c>
      <c r="AX10" s="48" t="str">
        <f>IF($B10="","",IF(VLOOKUP($B10,CPPE!$A$2:$BO$175,50,FALSE)&lt;0,VLOOKUP($B10,CPPE!$A$2:$BO$175,50,FALSE),""))</f>
        <v/>
      </c>
      <c r="AY10" s="48" t="str">
        <f>IF($B10="","",IF(VLOOKUP($B10,CPPE!$A$2:$BO$175,51,FALSE)&lt;0,VLOOKUP($B10,CPPE!$A$2:$BO$175,51,FALSE),""))</f>
        <v/>
      </c>
      <c r="AZ10" s="48" t="str">
        <f>IF($B10="","",IF(VLOOKUP($B10,CPPE!$A$2:$BO$175,52,FALSE)&lt;0,VLOOKUP($B10,CPPE!$A$2:$BO$175,52,FALSE),""))</f>
        <v/>
      </c>
      <c r="BA10" s="48" t="str">
        <f>IF($B10="","",IF(VLOOKUP($B10,CPPE!$A$2:$BO$175,53,FALSE)&lt;0,VLOOKUP($B10,CPPE!$A$2:$BO$175,53,FALSE),""))</f>
        <v/>
      </c>
      <c r="BB10" s="48" t="str">
        <f>IF($B10="","",IF(VLOOKUP($B10,CPPE!$A$2:$BO$175,54,FALSE)&lt;0,VLOOKUP($B10,CPPE!$A$2:$BO$175,54,FALSE),""))</f>
        <v/>
      </c>
      <c r="BC10" s="48" t="str">
        <f>IF($B10="","",IF(VLOOKUP($B10,CPPE!$A$2:$BO$175,55,FALSE)&lt;0,VLOOKUP($B10,CPPE!$A$2:$BO$175,55,FALSE),""))</f>
        <v/>
      </c>
      <c r="BD10" s="48" t="str">
        <f>IF($B10="","",IF(VLOOKUP($B10,CPPE!$A$2:$BO$175,56,FALSE)&lt;0,VLOOKUP($B10,CPPE!$A$2:$BO$175,56,FALSE),""))</f>
        <v/>
      </c>
      <c r="BE10" s="48" t="str">
        <f>IF($B10="","",IF(VLOOKUP($B10,CPPE!$A$2:$BO$175,57,FALSE)&lt;0,VLOOKUP($B10,CPPE!$A$2:$BO$175,57,FALSE),""))</f>
        <v/>
      </c>
      <c r="BF10" s="48" t="str">
        <f>IF($B10="","",IF(VLOOKUP($B10,CPPE!$A$2:$BO$175,58,FALSE)&lt;0,VLOOKUP($B10,CPPE!$A$2:$BO$175,58,FALSE),""))</f>
        <v/>
      </c>
      <c r="BG10" s="48" t="str">
        <f>IF($B10="","",IF(VLOOKUP($B10,CPPE!$A$2:$BO$175,59,FALSE)&lt;0,VLOOKUP($B10,CPPE!$A$2:$BO$175,59,FALSE),""))</f>
        <v/>
      </c>
    </row>
    <row r="11" spans="2:59" x14ac:dyDescent="0.2">
      <c r="B11" s="47" t="str">
        <f>IF(Results!B11="","",Results!B11)</f>
        <v>600 - Terrace</v>
      </c>
      <c r="C11" s="48" t="str">
        <f>IF($B11="","",IF(VLOOKUP($B11,CPPE!$A$2:$BO$175,2,FALSE)&lt;0,VLOOKUP($B11,CPPE!$A$2:$BO$175,2,FALSE),""))</f>
        <v/>
      </c>
      <c r="D11" s="48" t="str">
        <f>IF($B11="","",IF(VLOOKUP($B11,CPPE!$A$2:$BO$175,3,FALSE)&lt;0,VLOOKUP($B11,CPPE!$A$2:$BO$175,3,FALSE),""))</f>
        <v/>
      </c>
      <c r="E11" s="48" t="str">
        <f>IF($B11="","",IF(VLOOKUP($B11,CPPE!$A$2:$BO$175,4,FALSE)&lt;0,VLOOKUP($B11,CPPE!$A$2:$BO$175,5,FALSE),""))</f>
        <v/>
      </c>
      <c r="F11" s="48" t="str">
        <f>IF($B11="","",IF(VLOOKUP($B11,CPPE!$A$2:$BO$175,5,FALSE)&lt;0,VLOOKUP($B11,CPPE!$A$2:$BO$175,6,FALSE),""))</f>
        <v/>
      </c>
      <c r="G11" s="48" t="str">
        <f>IF($B11="","",IF(VLOOKUP($B11,CPPE!$A$2:$BO$175,6,FALSE)&lt;0,VLOOKUP($B11,CPPE!$A$2:$BO$175,6,FALSE),""))</f>
        <v/>
      </c>
      <c r="H11" s="48" t="str">
        <f>IF($B11="","",IF(VLOOKUP($B11,CPPE!$A$2:$BO$175,7,FALSE)&lt;0,VLOOKUP($B11,CPPE!$A$2:$BO$175,7,FALSE),""))</f>
        <v/>
      </c>
      <c r="I11" s="48">
        <f>IF($B11="","",IF(VLOOKUP($B11,CPPE!$A$2:$BO$175,8,FALSE)&lt;0,VLOOKUP($B11,CPPE!$A$2:$BO$175,8,FALSE),""))</f>
        <v>-1</v>
      </c>
      <c r="J11" s="48" t="str">
        <f>IF($B11="","",IF(VLOOKUP($B11,CPPE!$A$2:$BO$175,9,FALSE)&lt;0,VLOOKUP($B11,CPPE!$A$2:$BO$175,9,FALSE),""))</f>
        <v/>
      </c>
      <c r="K11" s="48" t="str">
        <f>IF($B11="","",IF(VLOOKUP($B11,CPPE!$A$2:$BO$175,10,FALSE)&lt;0,VLOOKUP($B11,CPPE!$A$2:$BO$175,10,FALSE),""))</f>
        <v/>
      </c>
      <c r="L11" s="48">
        <f>IF($B11="","",IF(VLOOKUP($B11,CPPE!$A$2:$BO$175,11,FALSE)&lt;0,VLOOKUP($B11,CPPE!$A$2:$BO$175,11,FALSE),""))</f>
        <v>-1</v>
      </c>
      <c r="M11" s="48" t="str">
        <f>IF($B11="","",IF(VLOOKUP($B11,CPPE!$A$2:$BO$175,12,FALSE)&lt;0,VLOOKUP($B11,CPPE!$A$2:$BO$175,12,FALSE),""))</f>
        <v/>
      </c>
      <c r="N11" s="48" t="str">
        <f>IF($B11="","",IF(VLOOKUP($B11,CPPE!$A$2:$BO$175,13,FALSE)&lt;0,VLOOKUP($B11,CPPE!$A$2:$BO$175,13,FALSE),""))</f>
        <v/>
      </c>
      <c r="O11" s="48">
        <f>IF($B11="","",IF(VLOOKUP($B11,CPPE!$A$2:$BO$175,14,FALSE)&lt;0,VLOOKUP($B11,CPPE!$A$2:$BO$175,14,FALSE),""))</f>
        <v>-1</v>
      </c>
      <c r="P11" s="48">
        <f>IF($B11="","",IF(VLOOKUP($B11,CPPE!$A$2:$BO$175,15,FALSE)&lt;0,VLOOKUP($B11,CPPE!$A$2:$BO$175,15,FALSE),""))</f>
        <v>-1</v>
      </c>
      <c r="Q11" s="48">
        <f>IF($B11="","",IF(VLOOKUP($B11,CPPE!$A$2:$BO$175,16,FALSE)&lt;0,VLOOKUP($B11,CPPE!$A$2:$BO$175,16,FALSE),""))</f>
        <v>-1</v>
      </c>
      <c r="R11" s="48" t="str">
        <f>IF($B11="","",IF(VLOOKUP($B11,CPPE!$A$2:$BO$175,17,FALSE)&lt;0,VLOOKUP($B11,CPPE!$A$2:$BO$175,17,FALSE),""))</f>
        <v/>
      </c>
      <c r="S11" s="48">
        <f>IF($B11="","",IF(VLOOKUP($B11,CPPE!$A$2:$BO$175,18,FALSE)&lt;0,VLOOKUP($B11,CPPE!$A$2:$BO$175,18,FALSE),""))</f>
        <v>-1</v>
      </c>
      <c r="T11" s="48" t="str">
        <f>IF($B11="","",IF(VLOOKUP($B11,CPPE!$A$2:$BO$175,19,FALSE)&lt;0,VLOOKUP($B11,CPPE!$A$2:$BO$175,19,FALSE),""))</f>
        <v/>
      </c>
      <c r="U11" s="48" t="str">
        <f>IF($B11="","",IF(VLOOKUP($B11,CPPE!$A$2:$BO$175,20,FALSE)&lt;0,VLOOKUP($B11,CPPE!$A$2:$BO$175,20,FALSE),""))</f>
        <v/>
      </c>
      <c r="V11" s="48" t="str">
        <f>IF($B11="","",IF(VLOOKUP($B11,CPPE!$A$2:$BO$175,21,FALSE)&lt;0,VLOOKUP($B11,CPPE!$A$2:$BO$175,21,FALSE),""))</f>
        <v/>
      </c>
      <c r="W11" s="48">
        <f>IF($B11="","",IF(VLOOKUP($B11,CPPE!$A$2:$BO$175,22,FALSE)&lt;0,VLOOKUP($B11,CPPE!$A$2:$BO$175,22,FALSE),""))</f>
        <v>-1</v>
      </c>
      <c r="X11" s="48" t="str">
        <f>IF($B11="","",IF(VLOOKUP($B11,CPPE!$A$2:$BO$175,23,FALSE)&lt;0,VLOOKUP($B11,CPPE!$A$2:$BO$175,23,FALSE),""))</f>
        <v/>
      </c>
      <c r="Y11" s="48" t="str">
        <f>IF($B11="","",IF(VLOOKUP($B11,CPPE!$A$2:$BO$175,24,FALSE)&lt;0,VLOOKUP($B11,CPPE!$A$2:$BO$175,24,FALSE),""))</f>
        <v/>
      </c>
      <c r="Z11" s="48" t="str">
        <f>IF($B11="","",IF(VLOOKUP($B11,CPPE!$A$2:$BO$175,25,FALSE)&lt;0,VLOOKUP($B11,CPPE!$A$2:$BO$175,25,FALSE),""))</f>
        <v/>
      </c>
      <c r="AA11" s="48" t="str">
        <f>IF($B11="","",IF(VLOOKUP($B11,CPPE!$A$2:$BO$175,26,FALSE)&lt;0,VLOOKUP($B11,CPPE!$A$2:$BO$175,26,FALSE),""))</f>
        <v/>
      </c>
      <c r="AB11" s="48">
        <f>IF($B11="","",IF(VLOOKUP($B11,CPPE!$A$2:$BO$175,27,FALSE)&lt;0,VLOOKUP($B11,CPPE!$A$2:$BO$175,27,FALSE),""))</f>
        <v>-1</v>
      </c>
      <c r="AC11" s="48" t="str">
        <f>IF($B11="","",IF(VLOOKUP($B11,CPPE!$A$2:$BO$175,28,FALSE)&lt;0,VLOOKUP($B11,CPPE!$A$2:$BO$175,28,FALSE),""))</f>
        <v/>
      </c>
      <c r="AD11" s="48">
        <f>IF($B11="","",IF(VLOOKUP($B11,CPPE!$A$2:$BO$175,29,FALSE)&lt;0,VLOOKUP($B11,CPPE!$A$2:$BO$175,29,FALSE),""))</f>
        <v>-1</v>
      </c>
      <c r="AE11" s="48" t="str">
        <f>IF($B11="","",IF(VLOOKUP($B11,CPPE!$A$2:$BO$175,30,FALSE)&lt;0,VLOOKUP($B11,CPPE!$A$2:$BO$175,30,FALSE),""))</f>
        <v/>
      </c>
      <c r="AF11" s="48">
        <f>IF($B11="","",IF(VLOOKUP($B11,CPPE!$A$2:$BO$175,31,FALSE)&lt;0,VLOOKUP($B11,CPPE!$A$2:$BO$175,31,FALSE),""))</f>
        <v>-2</v>
      </c>
      <c r="AG11" s="48" t="str">
        <f>IF($B11="","",IF(VLOOKUP($B11,CPPE!$A$2:$BO$175,32,FALSE)&lt;0,VLOOKUP($B11,CPPE!$A$2:$BO$175,32,FALSE),""))</f>
        <v/>
      </c>
      <c r="AH11" s="48" t="str">
        <f>IF($B11="","",IF(VLOOKUP($B11,CPPE!$A$2:$BO$175,33,FALSE)&lt;0,VLOOKUP($B11,CPPE!$A$2:$BO$175,33,FALSE),""))</f>
        <v/>
      </c>
      <c r="AI11" s="48" t="str">
        <f>IF($B11="","",IF(VLOOKUP($B11,CPPE!$A$2:$BO$175,34,FALSE)&lt;0,VLOOKUP($B11,CPPE!$A$2:$BO$175,34,FALSE),""))</f>
        <v/>
      </c>
      <c r="AJ11" s="48" t="str">
        <f>IF($B11="","",IF(VLOOKUP($B11,CPPE!$A$2:$BO$175,35,FALSE)&lt;0,VLOOKUP($B11,CPPE!$A$2:$BO$175,35,FALSE),""))</f>
        <v/>
      </c>
      <c r="AK11" s="48" t="str">
        <f>IF($B11="","",IF(VLOOKUP($B11,CPPE!$A$2:$BO$175,36,FALSE)&lt;0,VLOOKUP($B11,CPPE!$A$2:$BO$175,36,FALSE),""))</f>
        <v/>
      </c>
      <c r="AL11" s="48" t="str">
        <f>IF($B11="","",IF(VLOOKUP($B11,CPPE!$A$2:$BO$175,37,FALSE)&lt;0,VLOOKUP($B11,CPPE!$A$2:$BO$175,37,FALSE),""))</f>
        <v/>
      </c>
      <c r="AM11" s="48" t="str">
        <f>IF($B11="","",IF(VLOOKUP($B11,CPPE!$A$2:$BO$175,38,FALSE)&lt;0,VLOOKUP($B11,CPPE!$A$2:$BO$175,38,FALSE),""))</f>
        <v/>
      </c>
      <c r="AN11" s="48" t="str">
        <f>IF($B11="","",IF(VLOOKUP($B11,CPPE!$A$2:$BO$175,39,FALSE)&lt;0,VLOOKUP($B11,CPPE!$A$2:$BO$175,39,FALSE),""))</f>
        <v/>
      </c>
      <c r="AO11" s="48" t="str">
        <f>IF($B11="","",IF(VLOOKUP($B11,CPPE!$A$2:$BO$175,40,FALSE)&lt;0,VLOOKUP($B11,CPPE!$A$2:$BO$175,40,FALSE),""))</f>
        <v/>
      </c>
      <c r="AP11" s="48" t="str">
        <f>IF($B11="","",IF(VLOOKUP($B11,CPPE!$A$2:$BO$175,41,FALSE)&lt;0,VLOOKUP($B11,CPPE!$A$2:$BO$175,41,FALSE),""))</f>
        <v/>
      </c>
      <c r="AQ11" s="48" t="str">
        <f>IF($B11="","",IF(VLOOKUP($B11,CPPE!$A$2:$BO$175,42,FALSE)&lt;0,VLOOKUP($B11,CPPE!$A$2:$BO$175,42,FALSE),""))</f>
        <v/>
      </c>
      <c r="AR11" s="48" t="str">
        <f>IF($B11="","",IF(VLOOKUP($B11,CPPE!$A$2:$BO$175,43,FALSE)&lt;0,VLOOKUP($B11,CPPE!$A$2:$BO$175,43,FALSE),""))</f>
        <v/>
      </c>
      <c r="AS11" s="48" t="str">
        <f>IF($B11="","",IF(VLOOKUP($B11,CPPE!$A$2:$BO$175,44,FALSE)&lt;0,VLOOKUP($B11,CPPE!$A$2:$BO$175,44,FALSE),""))</f>
        <v/>
      </c>
      <c r="AT11" s="48" t="str">
        <f>IF($B11="","",IF(VLOOKUP($B11,CPPE!$A$2:$BO$175,45,FALSE)&lt;0,VLOOKUP($B11,CPPE!$A$2:$BO$175,45,FALSE),""))</f>
        <v/>
      </c>
      <c r="AU11" s="48" t="str">
        <f>IF($B11="","",IF(VLOOKUP($B11,CPPE!$A$2:$BO$175,46,FALSE)&lt;0,VLOOKUP($B11,CPPE!$A$2:$BO$175,46,FALSE),""))</f>
        <v/>
      </c>
      <c r="AV11" s="48" t="str">
        <f>IF($B11="","",IF(VLOOKUP($B11,CPPE!$A$2:$BO$175,47,FALSE)&lt;0,VLOOKUP($B11,CPPE!$A$2:$BO$175,47,FALSE),""))</f>
        <v/>
      </c>
      <c r="AW11" s="48" t="str">
        <f>IF($B11="","",IF(VLOOKUP($B11,CPPE!$A$2:$BO$175,48,FALSE)&lt;0,VLOOKUP($B11,CPPE!$A$2:$BO$175,48,FALSE),""))</f>
        <v/>
      </c>
      <c r="AX11" s="48" t="str">
        <f>IF($B11="","",IF(VLOOKUP($B11,CPPE!$A$2:$BO$175,50,FALSE)&lt;0,VLOOKUP($B11,CPPE!$A$2:$BO$175,50,FALSE),""))</f>
        <v/>
      </c>
      <c r="AY11" s="48" t="str">
        <f>IF($B11="","",IF(VLOOKUP($B11,CPPE!$A$2:$BO$175,51,FALSE)&lt;0,VLOOKUP($B11,CPPE!$A$2:$BO$175,51,FALSE),""))</f>
        <v/>
      </c>
      <c r="AZ11" s="48" t="str">
        <f>IF($B11="","",IF(VLOOKUP($B11,CPPE!$A$2:$BO$175,52,FALSE)&lt;0,VLOOKUP($B11,CPPE!$A$2:$BO$175,52,FALSE),""))</f>
        <v/>
      </c>
      <c r="BA11" s="48" t="str">
        <f>IF($B11="","",IF(VLOOKUP($B11,CPPE!$A$2:$BO$175,53,FALSE)&lt;0,VLOOKUP($B11,CPPE!$A$2:$BO$175,53,FALSE),""))</f>
        <v/>
      </c>
      <c r="BB11" s="48" t="str">
        <f>IF($B11="","",IF(VLOOKUP($B11,CPPE!$A$2:$BO$175,54,FALSE)&lt;0,VLOOKUP($B11,CPPE!$A$2:$BO$175,54,FALSE),""))</f>
        <v/>
      </c>
      <c r="BC11" s="48" t="str">
        <f>IF($B11="","",IF(VLOOKUP($B11,CPPE!$A$2:$BO$175,55,FALSE)&lt;0,VLOOKUP($B11,CPPE!$A$2:$BO$175,55,FALSE),""))</f>
        <v/>
      </c>
      <c r="BD11" s="48" t="str">
        <f>IF($B11="","",IF(VLOOKUP($B11,CPPE!$A$2:$BO$175,56,FALSE)&lt;0,VLOOKUP($B11,CPPE!$A$2:$BO$175,56,FALSE),""))</f>
        <v/>
      </c>
      <c r="BE11" s="48" t="str">
        <f>IF($B11="","",IF(VLOOKUP($B11,CPPE!$A$2:$BO$175,57,FALSE)&lt;0,VLOOKUP($B11,CPPE!$A$2:$BO$175,57,FALSE),""))</f>
        <v/>
      </c>
      <c r="BF11" s="48" t="str">
        <f>IF($B11="","",IF(VLOOKUP($B11,CPPE!$A$2:$BO$175,58,FALSE)&lt;0,VLOOKUP($B11,CPPE!$A$2:$BO$175,58,FALSE),""))</f>
        <v/>
      </c>
      <c r="BG11" s="48" t="str">
        <f>IF($B11="","",IF(VLOOKUP($B11,CPPE!$A$2:$BO$175,59,FALSE)&lt;0,VLOOKUP($B11,CPPE!$A$2:$BO$175,59,FALSE),""))</f>
        <v/>
      </c>
    </row>
    <row r="12" spans="2:59" x14ac:dyDescent="0.2">
      <c r="B12" s="47" t="str">
        <f>IF(Results!B12="","",Results!B12)</f>
        <v>590 - Nutrient Management</v>
      </c>
      <c r="C12" s="48" t="str">
        <f>IF($B12="","",IF(VLOOKUP($B12,CPPE!$A$2:$BO$175,2,FALSE)&lt;0,VLOOKUP($B12,CPPE!$A$2:$BO$175,2,FALSE),""))</f>
        <v/>
      </c>
      <c r="D12" s="48" t="str">
        <f>IF($B12="","",IF(VLOOKUP($B12,CPPE!$A$2:$BO$175,3,FALSE)&lt;0,VLOOKUP($B12,CPPE!$A$2:$BO$175,3,FALSE),""))</f>
        <v/>
      </c>
      <c r="E12" s="48" t="str">
        <f>IF($B12="","",IF(VLOOKUP($B12,CPPE!$A$2:$BO$175,4,FALSE)&lt;0,VLOOKUP($B12,CPPE!$A$2:$BO$175,5,FALSE),""))</f>
        <v/>
      </c>
      <c r="F12" s="48" t="str">
        <f>IF($B12="","",IF(VLOOKUP($B12,CPPE!$A$2:$BO$175,5,FALSE)&lt;0,VLOOKUP($B12,CPPE!$A$2:$BO$175,6,FALSE),""))</f>
        <v/>
      </c>
      <c r="G12" s="48" t="str">
        <f>IF($B12="","",IF(VLOOKUP($B12,CPPE!$A$2:$BO$175,6,FALSE)&lt;0,VLOOKUP($B12,CPPE!$A$2:$BO$175,6,FALSE),""))</f>
        <v/>
      </c>
      <c r="H12" s="48" t="str">
        <f>IF($B12="","",IF(VLOOKUP($B12,CPPE!$A$2:$BO$175,7,FALSE)&lt;0,VLOOKUP($B12,CPPE!$A$2:$BO$175,7,FALSE),""))</f>
        <v/>
      </c>
      <c r="I12" s="48" t="str">
        <f>IF($B12="","",IF(VLOOKUP($B12,CPPE!$A$2:$BO$175,8,FALSE)&lt;0,VLOOKUP($B12,CPPE!$A$2:$BO$175,8,FALSE),""))</f>
        <v/>
      </c>
      <c r="J12" s="48" t="str">
        <f>IF($B12="","",IF(VLOOKUP($B12,CPPE!$A$2:$BO$175,9,FALSE)&lt;0,VLOOKUP($B12,CPPE!$A$2:$BO$175,9,FALSE),""))</f>
        <v/>
      </c>
      <c r="K12" s="48" t="str">
        <f>IF($B12="","",IF(VLOOKUP($B12,CPPE!$A$2:$BO$175,10,FALSE)&lt;0,VLOOKUP($B12,CPPE!$A$2:$BO$175,10,FALSE),""))</f>
        <v/>
      </c>
      <c r="L12" s="48" t="str">
        <f>IF($B12="","",IF(VLOOKUP($B12,CPPE!$A$2:$BO$175,11,FALSE)&lt;0,VLOOKUP($B12,CPPE!$A$2:$BO$175,11,FALSE),""))</f>
        <v/>
      </c>
      <c r="M12" s="48" t="str">
        <f>IF($B12="","",IF(VLOOKUP($B12,CPPE!$A$2:$BO$175,12,FALSE)&lt;0,VLOOKUP($B12,CPPE!$A$2:$BO$175,12,FALSE),""))</f>
        <v/>
      </c>
      <c r="N12" s="48" t="str">
        <f>IF($B12="","",IF(VLOOKUP($B12,CPPE!$A$2:$BO$175,13,FALSE)&lt;0,VLOOKUP($B12,CPPE!$A$2:$BO$175,13,FALSE),""))</f>
        <v/>
      </c>
      <c r="O12" s="48" t="str">
        <f>IF($B12="","",IF(VLOOKUP($B12,CPPE!$A$2:$BO$175,14,FALSE)&lt;0,VLOOKUP($B12,CPPE!$A$2:$BO$175,14,FALSE),""))</f>
        <v/>
      </c>
      <c r="P12" s="48" t="str">
        <f>IF($B12="","",IF(VLOOKUP($B12,CPPE!$A$2:$BO$175,15,FALSE)&lt;0,VLOOKUP($B12,CPPE!$A$2:$BO$175,15,FALSE),""))</f>
        <v/>
      </c>
      <c r="Q12" s="48" t="str">
        <f>IF($B12="","",IF(VLOOKUP($B12,CPPE!$A$2:$BO$175,16,FALSE)&lt;0,VLOOKUP($B12,CPPE!$A$2:$BO$175,16,FALSE),""))</f>
        <v/>
      </c>
      <c r="R12" s="48" t="str">
        <f>IF($B12="","",IF(VLOOKUP($B12,CPPE!$A$2:$BO$175,17,FALSE)&lt;0,VLOOKUP($B12,CPPE!$A$2:$BO$175,17,FALSE),""))</f>
        <v/>
      </c>
      <c r="S12" s="48" t="str">
        <f>IF($B12="","",IF(VLOOKUP($B12,CPPE!$A$2:$BO$175,18,FALSE)&lt;0,VLOOKUP($B12,CPPE!$A$2:$BO$175,18,FALSE),""))</f>
        <v/>
      </c>
      <c r="T12" s="48" t="str">
        <f>IF($B12="","",IF(VLOOKUP($B12,CPPE!$A$2:$BO$175,19,FALSE)&lt;0,VLOOKUP($B12,CPPE!$A$2:$BO$175,19,FALSE),""))</f>
        <v/>
      </c>
      <c r="U12" s="48" t="str">
        <f>IF($B12="","",IF(VLOOKUP($B12,CPPE!$A$2:$BO$175,20,FALSE)&lt;0,VLOOKUP($B12,CPPE!$A$2:$BO$175,20,FALSE),""))</f>
        <v/>
      </c>
      <c r="V12" s="48" t="str">
        <f>IF($B12="","",IF(VLOOKUP($B12,CPPE!$A$2:$BO$175,21,FALSE)&lt;0,VLOOKUP($B12,CPPE!$A$2:$BO$175,21,FALSE),""))</f>
        <v/>
      </c>
      <c r="W12" s="48" t="str">
        <f>IF($B12="","",IF(VLOOKUP($B12,CPPE!$A$2:$BO$175,22,FALSE)&lt;0,VLOOKUP($B12,CPPE!$A$2:$BO$175,22,FALSE),""))</f>
        <v/>
      </c>
      <c r="X12" s="48" t="str">
        <f>IF($B12="","",IF(VLOOKUP($B12,CPPE!$A$2:$BO$175,23,FALSE)&lt;0,VLOOKUP($B12,CPPE!$A$2:$BO$175,23,FALSE),""))</f>
        <v/>
      </c>
      <c r="Y12" s="48" t="str">
        <f>IF($B12="","",IF(VLOOKUP($B12,CPPE!$A$2:$BO$175,24,FALSE)&lt;0,VLOOKUP($B12,CPPE!$A$2:$BO$175,24,FALSE),""))</f>
        <v/>
      </c>
      <c r="Z12" s="48" t="str">
        <f>IF($B12="","",IF(VLOOKUP($B12,CPPE!$A$2:$BO$175,25,FALSE)&lt;0,VLOOKUP($B12,CPPE!$A$2:$BO$175,25,FALSE),""))</f>
        <v/>
      </c>
      <c r="AA12" s="48" t="str">
        <f>IF($B12="","",IF(VLOOKUP($B12,CPPE!$A$2:$BO$175,26,FALSE)&lt;0,VLOOKUP($B12,CPPE!$A$2:$BO$175,26,FALSE),""))</f>
        <v/>
      </c>
      <c r="AB12" s="48" t="str">
        <f>IF($B12="","",IF(VLOOKUP($B12,CPPE!$A$2:$BO$175,27,FALSE)&lt;0,VLOOKUP($B12,CPPE!$A$2:$BO$175,27,FALSE),""))</f>
        <v/>
      </c>
      <c r="AC12" s="48" t="str">
        <f>IF($B12="","",IF(VLOOKUP($B12,CPPE!$A$2:$BO$175,28,FALSE)&lt;0,VLOOKUP($B12,CPPE!$A$2:$BO$175,28,FALSE),""))</f>
        <v/>
      </c>
      <c r="AD12" s="48" t="str">
        <f>IF($B12="","",IF(VLOOKUP($B12,CPPE!$A$2:$BO$175,29,FALSE)&lt;0,VLOOKUP($B12,CPPE!$A$2:$BO$175,29,FALSE),""))</f>
        <v/>
      </c>
      <c r="AE12" s="48" t="str">
        <f>IF($B12="","",IF(VLOOKUP($B12,CPPE!$A$2:$BO$175,30,FALSE)&lt;0,VLOOKUP($B12,CPPE!$A$2:$BO$175,30,FALSE),""))</f>
        <v/>
      </c>
      <c r="AF12" s="48" t="str">
        <f>IF($B12="","",IF(VLOOKUP($B12,CPPE!$A$2:$BO$175,31,FALSE)&lt;0,VLOOKUP($B12,CPPE!$A$2:$BO$175,31,FALSE),""))</f>
        <v/>
      </c>
      <c r="AG12" s="48" t="str">
        <f>IF($B12="","",IF(VLOOKUP($B12,CPPE!$A$2:$BO$175,32,FALSE)&lt;0,VLOOKUP($B12,CPPE!$A$2:$BO$175,32,FALSE),""))</f>
        <v/>
      </c>
      <c r="AH12" s="48" t="str">
        <f>IF($B12="","",IF(VLOOKUP($B12,CPPE!$A$2:$BO$175,33,FALSE)&lt;0,VLOOKUP($B12,CPPE!$A$2:$BO$175,33,FALSE),""))</f>
        <v/>
      </c>
      <c r="AI12" s="48" t="str">
        <f>IF($B12="","",IF(VLOOKUP($B12,CPPE!$A$2:$BO$175,34,FALSE)&lt;0,VLOOKUP($B12,CPPE!$A$2:$BO$175,34,FALSE),""))</f>
        <v/>
      </c>
      <c r="AJ12" s="48" t="str">
        <f>IF($B12="","",IF(VLOOKUP($B12,CPPE!$A$2:$BO$175,35,FALSE)&lt;0,VLOOKUP($B12,CPPE!$A$2:$BO$175,35,FALSE),""))</f>
        <v/>
      </c>
      <c r="AK12" s="48" t="str">
        <f>IF($B12="","",IF(VLOOKUP($B12,CPPE!$A$2:$BO$175,36,FALSE)&lt;0,VLOOKUP($B12,CPPE!$A$2:$BO$175,36,FALSE),""))</f>
        <v/>
      </c>
      <c r="AL12" s="48" t="str">
        <f>IF($B12="","",IF(VLOOKUP($B12,CPPE!$A$2:$BO$175,37,FALSE)&lt;0,VLOOKUP($B12,CPPE!$A$2:$BO$175,37,FALSE),""))</f>
        <v/>
      </c>
      <c r="AM12" s="48" t="str">
        <f>IF($B12="","",IF(VLOOKUP($B12,CPPE!$A$2:$BO$175,38,FALSE)&lt;0,VLOOKUP($B12,CPPE!$A$2:$BO$175,38,FALSE),""))</f>
        <v/>
      </c>
      <c r="AN12" s="48" t="str">
        <f>IF($B12="","",IF(VLOOKUP($B12,CPPE!$A$2:$BO$175,39,FALSE)&lt;0,VLOOKUP($B12,CPPE!$A$2:$BO$175,39,FALSE),""))</f>
        <v/>
      </c>
      <c r="AO12" s="48" t="str">
        <f>IF($B12="","",IF(VLOOKUP($B12,CPPE!$A$2:$BO$175,40,FALSE)&lt;0,VLOOKUP($B12,CPPE!$A$2:$BO$175,40,FALSE),""))</f>
        <v/>
      </c>
      <c r="AP12" s="48" t="str">
        <f>IF($B12="","",IF(VLOOKUP($B12,CPPE!$A$2:$BO$175,41,FALSE)&lt;0,VLOOKUP($B12,CPPE!$A$2:$BO$175,41,FALSE),""))</f>
        <v/>
      </c>
      <c r="AQ12" s="48" t="str">
        <f>IF($B12="","",IF(VLOOKUP($B12,CPPE!$A$2:$BO$175,42,FALSE)&lt;0,VLOOKUP($B12,CPPE!$A$2:$BO$175,42,FALSE),""))</f>
        <v/>
      </c>
      <c r="AR12" s="48" t="str">
        <f>IF($B12="","",IF(VLOOKUP($B12,CPPE!$A$2:$BO$175,43,FALSE)&lt;0,VLOOKUP($B12,CPPE!$A$2:$BO$175,43,FALSE),""))</f>
        <v/>
      </c>
      <c r="AS12" s="48" t="str">
        <f>IF($B12="","",IF(VLOOKUP($B12,CPPE!$A$2:$BO$175,44,FALSE)&lt;0,VLOOKUP($B12,CPPE!$A$2:$BO$175,44,FALSE),""))</f>
        <v/>
      </c>
      <c r="AT12" s="48" t="str">
        <f>IF($B12="","",IF(VLOOKUP($B12,CPPE!$A$2:$BO$175,45,FALSE)&lt;0,VLOOKUP($B12,CPPE!$A$2:$BO$175,45,FALSE),""))</f>
        <v/>
      </c>
      <c r="AU12" s="48" t="str">
        <f>IF($B12="","",IF(VLOOKUP($B12,CPPE!$A$2:$BO$175,46,FALSE)&lt;0,VLOOKUP($B12,CPPE!$A$2:$BO$175,46,FALSE),""))</f>
        <v/>
      </c>
      <c r="AV12" s="48" t="str">
        <f>IF($B12="","",IF(VLOOKUP($B12,CPPE!$A$2:$BO$175,47,FALSE)&lt;0,VLOOKUP($B12,CPPE!$A$2:$BO$175,47,FALSE),""))</f>
        <v/>
      </c>
      <c r="AW12" s="48" t="str">
        <f>IF($B12="","",IF(VLOOKUP($B12,CPPE!$A$2:$BO$175,48,FALSE)&lt;0,VLOOKUP($B12,CPPE!$A$2:$BO$175,48,FALSE),""))</f>
        <v/>
      </c>
      <c r="AX12" s="48" t="str">
        <f>IF($B12="","",IF(VLOOKUP($B12,CPPE!$A$2:$BO$175,50,FALSE)&lt;0,VLOOKUP($B12,CPPE!$A$2:$BO$175,50,FALSE),""))</f>
        <v/>
      </c>
      <c r="AY12" s="48" t="str">
        <f>IF($B12="","",IF(VLOOKUP($B12,CPPE!$A$2:$BO$175,51,FALSE)&lt;0,VLOOKUP($B12,CPPE!$A$2:$BO$175,51,FALSE),""))</f>
        <v/>
      </c>
      <c r="AZ12" s="48" t="str">
        <f>IF($B12="","",IF(VLOOKUP($B12,CPPE!$A$2:$BO$175,52,FALSE)&lt;0,VLOOKUP($B12,CPPE!$A$2:$BO$175,52,FALSE),""))</f>
        <v/>
      </c>
      <c r="BA12" s="48" t="str">
        <f>IF($B12="","",IF(VLOOKUP($B12,CPPE!$A$2:$BO$175,53,FALSE)&lt;0,VLOOKUP($B12,CPPE!$A$2:$BO$175,53,FALSE),""))</f>
        <v/>
      </c>
      <c r="BB12" s="48" t="str">
        <f>IF($B12="","",IF(VLOOKUP($B12,CPPE!$A$2:$BO$175,54,FALSE)&lt;0,VLOOKUP($B12,CPPE!$A$2:$BO$175,54,FALSE),""))</f>
        <v/>
      </c>
      <c r="BC12" s="48" t="str">
        <f>IF($B12="","",IF(VLOOKUP($B12,CPPE!$A$2:$BO$175,55,FALSE)&lt;0,VLOOKUP($B12,CPPE!$A$2:$BO$175,55,FALSE),""))</f>
        <v/>
      </c>
      <c r="BD12" s="48" t="str">
        <f>IF($B12="","",IF(VLOOKUP($B12,CPPE!$A$2:$BO$175,56,FALSE)&lt;0,VLOOKUP($B12,CPPE!$A$2:$BO$175,56,FALSE),""))</f>
        <v/>
      </c>
      <c r="BE12" s="48" t="str">
        <f>IF($B12="","",IF(VLOOKUP($B12,CPPE!$A$2:$BO$175,57,FALSE)&lt;0,VLOOKUP($B12,CPPE!$A$2:$BO$175,57,FALSE),""))</f>
        <v/>
      </c>
      <c r="BF12" s="48" t="str">
        <f>IF($B12="","",IF(VLOOKUP($B12,CPPE!$A$2:$BO$175,58,FALSE)&lt;0,VLOOKUP($B12,CPPE!$A$2:$BO$175,58,FALSE),""))</f>
        <v/>
      </c>
      <c r="BG12" s="48" t="str">
        <f>IF($B12="","",IF(VLOOKUP($B12,CPPE!$A$2:$BO$175,59,FALSE)&lt;0,VLOOKUP($B12,CPPE!$A$2:$BO$175,59,FALSE),""))</f>
        <v/>
      </c>
    </row>
    <row r="13" spans="2:59" x14ac:dyDescent="0.2">
      <c r="B13" s="47" t="str">
        <f>IF(Results!B13="","",Results!B13)</f>
        <v>512 - Pasture and Hay Planting</v>
      </c>
      <c r="C13" s="48" t="str">
        <f>IF($B13="","",IF(VLOOKUP($B13,CPPE!$A$2:$BO$175,2,FALSE)&lt;0,VLOOKUP($B13,CPPE!$A$2:$BO$175,2,FALSE),""))</f>
        <v/>
      </c>
      <c r="D13" s="48" t="str">
        <f>IF($B13="","",IF(VLOOKUP($B13,CPPE!$A$2:$BO$175,3,FALSE)&lt;0,VLOOKUP($B13,CPPE!$A$2:$BO$175,3,FALSE),""))</f>
        <v/>
      </c>
      <c r="E13" s="48" t="str">
        <f>IF($B13="","",IF(VLOOKUP($B13,CPPE!$A$2:$BO$175,4,FALSE)&lt;0,VLOOKUP($B13,CPPE!$A$2:$BO$175,5,FALSE),""))</f>
        <v/>
      </c>
      <c r="F13" s="48" t="str">
        <f>IF($B13="","",IF(VLOOKUP($B13,CPPE!$A$2:$BO$175,5,FALSE)&lt;0,VLOOKUP($B13,CPPE!$A$2:$BO$175,6,FALSE),""))</f>
        <v/>
      </c>
      <c r="G13" s="48" t="str">
        <f>IF($B13="","",IF(VLOOKUP($B13,CPPE!$A$2:$BO$175,6,FALSE)&lt;0,VLOOKUP($B13,CPPE!$A$2:$BO$175,6,FALSE),""))</f>
        <v/>
      </c>
      <c r="H13" s="48" t="str">
        <f>IF($B13="","",IF(VLOOKUP($B13,CPPE!$A$2:$BO$175,7,FALSE)&lt;0,VLOOKUP($B13,CPPE!$A$2:$BO$175,7,FALSE),""))</f>
        <v/>
      </c>
      <c r="I13" s="48" t="str">
        <f>IF($B13="","",IF(VLOOKUP($B13,CPPE!$A$2:$BO$175,8,FALSE)&lt;0,VLOOKUP($B13,CPPE!$A$2:$BO$175,8,FALSE),""))</f>
        <v/>
      </c>
      <c r="J13" s="48" t="str">
        <f>IF($B13="","",IF(VLOOKUP($B13,CPPE!$A$2:$BO$175,9,FALSE)&lt;0,VLOOKUP($B13,CPPE!$A$2:$BO$175,9,FALSE),""))</f>
        <v/>
      </c>
      <c r="K13" s="48" t="str">
        <f>IF($B13="","",IF(VLOOKUP($B13,CPPE!$A$2:$BO$175,10,FALSE)&lt;0,VLOOKUP($B13,CPPE!$A$2:$BO$175,10,FALSE),""))</f>
        <v/>
      </c>
      <c r="L13" s="48" t="str">
        <f>IF($B13="","",IF(VLOOKUP($B13,CPPE!$A$2:$BO$175,11,FALSE)&lt;0,VLOOKUP($B13,CPPE!$A$2:$BO$175,11,FALSE),""))</f>
        <v/>
      </c>
      <c r="M13" s="48" t="str">
        <f>IF($B13="","",IF(VLOOKUP($B13,CPPE!$A$2:$BO$175,12,FALSE)&lt;0,VLOOKUP($B13,CPPE!$A$2:$BO$175,12,FALSE),""))</f>
        <v/>
      </c>
      <c r="N13" s="48" t="str">
        <f>IF($B13="","",IF(VLOOKUP($B13,CPPE!$A$2:$BO$175,13,FALSE)&lt;0,VLOOKUP($B13,CPPE!$A$2:$BO$175,13,FALSE),""))</f>
        <v/>
      </c>
      <c r="O13" s="48" t="str">
        <f>IF($B13="","",IF(VLOOKUP($B13,CPPE!$A$2:$BO$175,14,FALSE)&lt;0,VLOOKUP($B13,CPPE!$A$2:$BO$175,14,FALSE),""))</f>
        <v/>
      </c>
      <c r="P13" s="48" t="str">
        <f>IF($B13="","",IF(VLOOKUP($B13,CPPE!$A$2:$BO$175,15,FALSE)&lt;0,VLOOKUP($B13,CPPE!$A$2:$BO$175,15,FALSE),""))</f>
        <v/>
      </c>
      <c r="Q13" s="48" t="str">
        <f>IF($B13="","",IF(VLOOKUP($B13,CPPE!$A$2:$BO$175,16,FALSE)&lt;0,VLOOKUP($B13,CPPE!$A$2:$BO$175,16,FALSE),""))</f>
        <v/>
      </c>
      <c r="R13" s="48" t="str">
        <f>IF($B13="","",IF(VLOOKUP($B13,CPPE!$A$2:$BO$175,17,FALSE)&lt;0,VLOOKUP($B13,CPPE!$A$2:$BO$175,17,FALSE),""))</f>
        <v/>
      </c>
      <c r="S13" s="48" t="str">
        <f>IF($B13="","",IF(VLOOKUP($B13,CPPE!$A$2:$BO$175,18,FALSE)&lt;0,VLOOKUP($B13,CPPE!$A$2:$BO$175,18,FALSE),""))</f>
        <v/>
      </c>
      <c r="T13" s="48" t="str">
        <f>IF($B13="","",IF(VLOOKUP($B13,CPPE!$A$2:$BO$175,19,FALSE)&lt;0,VLOOKUP($B13,CPPE!$A$2:$BO$175,19,FALSE),""))</f>
        <v/>
      </c>
      <c r="U13" s="48" t="str">
        <f>IF($B13="","",IF(VLOOKUP($B13,CPPE!$A$2:$BO$175,20,FALSE)&lt;0,VLOOKUP($B13,CPPE!$A$2:$BO$175,20,FALSE),""))</f>
        <v/>
      </c>
      <c r="V13" s="48" t="str">
        <f>IF($B13="","",IF(VLOOKUP($B13,CPPE!$A$2:$BO$175,21,FALSE)&lt;0,VLOOKUP($B13,CPPE!$A$2:$BO$175,21,FALSE),""))</f>
        <v/>
      </c>
      <c r="W13" s="48" t="str">
        <f>IF($B13="","",IF(VLOOKUP($B13,CPPE!$A$2:$BO$175,22,FALSE)&lt;0,VLOOKUP($B13,CPPE!$A$2:$BO$175,22,FALSE),""))</f>
        <v/>
      </c>
      <c r="X13" s="48" t="str">
        <f>IF($B13="","",IF(VLOOKUP($B13,CPPE!$A$2:$BO$175,23,FALSE)&lt;0,VLOOKUP($B13,CPPE!$A$2:$BO$175,23,FALSE),""))</f>
        <v/>
      </c>
      <c r="Y13" s="48" t="str">
        <f>IF($B13="","",IF(VLOOKUP($B13,CPPE!$A$2:$BO$175,24,FALSE)&lt;0,VLOOKUP($B13,CPPE!$A$2:$BO$175,24,FALSE),""))</f>
        <v/>
      </c>
      <c r="Z13" s="48" t="str">
        <f>IF($B13="","",IF(VLOOKUP($B13,CPPE!$A$2:$BO$175,25,FALSE)&lt;0,VLOOKUP($B13,CPPE!$A$2:$BO$175,25,FALSE),""))</f>
        <v/>
      </c>
      <c r="AA13" s="48" t="str">
        <f>IF($B13="","",IF(VLOOKUP($B13,CPPE!$A$2:$BO$175,26,FALSE)&lt;0,VLOOKUP($B13,CPPE!$A$2:$BO$175,26,FALSE),""))</f>
        <v/>
      </c>
      <c r="AB13" s="48" t="str">
        <f>IF($B13="","",IF(VLOOKUP($B13,CPPE!$A$2:$BO$175,27,FALSE)&lt;0,VLOOKUP($B13,CPPE!$A$2:$BO$175,27,FALSE),""))</f>
        <v/>
      </c>
      <c r="AC13" s="48" t="str">
        <f>IF($B13="","",IF(VLOOKUP($B13,CPPE!$A$2:$BO$175,28,FALSE)&lt;0,VLOOKUP($B13,CPPE!$A$2:$BO$175,28,FALSE),""))</f>
        <v/>
      </c>
      <c r="AD13" s="48" t="str">
        <f>IF($B13="","",IF(VLOOKUP($B13,CPPE!$A$2:$BO$175,29,FALSE)&lt;0,VLOOKUP($B13,CPPE!$A$2:$BO$175,29,FALSE),""))</f>
        <v/>
      </c>
      <c r="AE13" s="48" t="str">
        <f>IF($B13="","",IF(VLOOKUP($B13,CPPE!$A$2:$BO$175,30,FALSE)&lt;0,VLOOKUP($B13,CPPE!$A$2:$BO$175,30,FALSE),""))</f>
        <v/>
      </c>
      <c r="AF13" s="48" t="str">
        <f>IF($B13="","",IF(VLOOKUP($B13,CPPE!$A$2:$BO$175,31,FALSE)&lt;0,VLOOKUP($B13,CPPE!$A$2:$BO$175,31,FALSE),""))</f>
        <v/>
      </c>
      <c r="AG13" s="48" t="str">
        <f>IF($B13="","",IF(VLOOKUP($B13,CPPE!$A$2:$BO$175,32,FALSE)&lt;0,VLOOKUP($B13,CPPE!$A$2:$BO$175,32,FALSE),""))</f>
        <v/>
      </c>
      <c r="AH13" s="48" t="str">
        <f>IF($B13="","",IF(VLOOKUP($B13,CPPE!$A$2:$BO$175,33,FALSE)&lt;0,VLOOKUP($B13,CPPE!$A$2:$BO$175,33,FALSE),""))</f>
        <v/>
      </c>
      <c r="AI13" s="48" t="str">
        <f>IF($B13="","",IF(VLOOKUP($B13,CPPE!$A$2:$BO$175,34,FALSE)&lt;0,VLOOKUP($B13,CPPE!$A$2:$BO$175,34,FALSE),""))</f>
        <v/>
      </c>
      <c r="AJ13" s="48" t="str">
        <f>IF($B13="","",IF(VLOOKUP($B13,CPPE!$A$2:$BO$175,35,FALSE)&lt;0,VLOOKUP($B13,CPPE!$A$2:$BO$175,35,FALSE),""))</f>
        <v/>
      </c>
      <c r="AK13" s="48" t="str">
        <f>IF($B13="","",IF(VLOOKUP($B13,CPPE!$A$2:$BO$175,36,FALSE)&lt;0,VLOOKUP($B13,CPPE!$A$2:$BO$175,36,FALSE),""))</f>
        <v/>
      </c>
      <c r="AL13" s="48" t="str">
        <f>IF($B13="","",IF(VLOOKUP($B13,CPPE!$A$2:$BO$175,37,FALSE)&lt;0,VLOOKUP($B13,CPPE!$A$2:$BO$175,37,FALSE),""))</f>
        <v/>
      </c>
      <c r="AM13" s="48" t="str">
        <f>IF($B13="","",IF(VLOOKUP($B13,CPPE!$A$2:$BO$175,38,FALSE)&lt;0,VLOOKUP($B13,CPPE!$A$2:$BO$175,38,FALSE),""))</f>
        <v/>
      </c>
      <c r="AN13" s="48" t="str">
        <f>IF($B13="","",IF(VLOOKUP($B13,CPPE!$A$2:$BO$175,39,FALSE)&lt;0,VLOOKUP($B13,CPPE!$A$2:$BO$175,39,FALSE),""))</f>
        <v/>
      </c>
      <c r="AO13" s="48" t="str">
        <f>IF($B13="","",IF(VLOOKUP($B13,CPPE!$A$2:$BO$175,40,FALSE)&lt;0,VLOOKUP($B13,CPPE!$A$2:$BO$175,40,FALSE),""))</f>
        <v/>
      </c>
      <c r="AP13" s="48" t="str">
        <f>IF($B13="","",IF(VLOOKUP($B13,CPPE!$A$2:$BO$175,41,FALSE)&lt;0,VLOOKUP($B13,CPPE!$A$2:$BO$175,41,FALSE),""))</f>
        <v/>
      </c>
      <c r="AQ13" s="48" t="str">
        <f>IF($B13="","",IF(VLOOKUP($B13,CPPE!$A$2:$BO$175,42,FALSE)&lt;0,VLOOKUP($B13,CPPE!$A$2:$BO$175,42,FALSE),""))</f>
        <v/>
      </c>
      <c r="AR13" s="48" t="str">
        <f>IF($B13="","",IF(VLOOKUP($B13,CPPE!$A$2:$BO$175,43,FALSE)&lt;0,VLOOKUP($B13,CPPE!$A$2:$BO$175,43,FALSE),""))</f>
        <v/>
      </c>
      <c r="AS13" s="48" t="str">
        <f>IF($B13="","",IF(VLOOKUP($B13,CPPE!$A$2:$BO$175,44,FALSE)&lt;0,VLOOKUP($B13,CPPE!$A$2:$BO$175,44,FALSE),""))</f>
        <v/>
      </c>
      <c r="AT13" s="48" t="str">
        <f>IF($B13="","",IF(VLOOKUP($B13,CPPE!$A$2:$BO$175,45,FALSE)&lt;0,VLOOKUP($B13,CPPE!$A$2:$BO$175,45,FALSE),""))</f>
        <v/>
      </c>
      <c r="AU13" s="48" t="str">
        <f>IF($B13="","",IF(VLOOKUP($B13,CPPE!$A$2:$BO$175,46,FALSE)&lt;0,VLOOKUP($B13,CPPE!$A$2:$BO$175,46,FALSE),""))</f>
        <v/>
      </c>
      <c r="AV13" s="48" t="str">
        <f>IF($B13="","",IF(VLOOKUP($B13,CPPE!$A$2:$BO$175,47,FALSE)&lt;0,VLOOKUP($B13,CPPE!$A$2:$BO$175,47,FALSE),""))</f>
        <v/>
      </c>
      <c r="AW13" s="48" t="str">
        <f>IF($B13="","",IF(VLOOKUP($B13,CPPE!$A$2:$BO$175,48,FALSE)&lt;0,VLOOKUP($B13,CPPE!$A$2:$BO$175,48,FALSE),""))</f>
        <v/>
      </c>
      <c r="AX13" s="48" t="str">
        <f>IF($B13="","",IF(VLOOKUP($B13,CPPE!$A$2:$BO$175,50,FALSE)&lt;0,VLOOKUP($B13,CPPE!$A$2:$BO$175,50,FALSE),""))</f>
        <v/>
      </c>
      <c r="AY13" s="48" t="str">
        <f>IF($B13="","",IF(VLOOKUP($B13,CPPE!$A$2:$BO$175,51,FALSE)&lt;0,VLOOKUP($B13,CPPE!$A$2:$BO$175,51,FALSE),""))</f>
        <v/>
      </c>
      <c r="AZ13" s="48" t="str">
        <f>IF($B13="","",IF(VLOOKUP($B13,CPPE!$A$2:$BO$175,52,FALSE)&lt;0,VLOOKUP($B13,CPPE!$A$2:$BO$175,52,FALSE),""))</f>
        <v/>
      </c>
      <c r="BA13" s="48" t="str">
        <f>IF($B13="","",IF(VLOOKUP($B13,CPPE!$A$2:$BO$175,53,FALSE)&lt;0,VLOOKUP($B13,CPPE!$A$2:$BO$175,53,FALSE),""))</f>
        <v/>
      </c>
      <c r="BB13" s="48" t="str">
        <f>IF($B13="","",IF(VLOOKUP($B13,CPPE!$A$2:$BO$175,54,FALSE)&lt;0,VLOOKUP($B13,CPPE!$A$2:$BO$175,54,FALSE),""))</f>
        <v/>
      </c>
      <c r="BC13" s="48" t="str">
        <f>IF($B13="","",IF(VLOOKUP($B13,CPPE!$A$2:$BO$175,55,FALSE)&lt;0,VLOOKUP($B13,CPPE!$A$2:$BO$175,55,FALSE),""))</f>
        <v/>
      </c>
      <c r="BD13" s="48" t="str">
        <f>IF($B13="","",IF(VLOOKUP($B13,CPPE!$A$2:$BO$175,56,FALSE)&lt;0,VLOOKUP($B13,CPPE!$A$2:$BO$175,56,FALSE),""))</f>
        <v/>
      </c>
      <c r="BE13" s="48" t="str">
        <f>IF($B13="","",IF(VLOOKUP($B13,CPPE!$A$2:$BO$175,57,FALSE)&lt;0,VLOOKUP($B13,CPPE!$A$2:$BO$175,57,FALSE),""))</f>
        <v/>
      </c>
      <c r="BF13" s="48" t="str">
        <f>IF($B13="","",IF(VLOOKUP($B13,CPPE!$A$2:$BO$175,58,FALSE)&lt;0,VLOOKUP($B13,CPPE!$A$2:$BO$175,58,FALSE),""))</f>
        <v/>
      </c>
      <c r="BG13" s="48" t="str">
        <f>IF($B13="","",IF(VLOOKUP($B13,CPPE!$A$2:$BO$175,59,FALSE)&lt;0,VLOOKUP($B13,CPPE!$A$2:$BO$175,59,FALSE),""))</f>
        <v/>
      </c>
    </row>
    <row r="14" spans="2:59" x14ac:dyDescent="0.2">
      <c r="B14" s="47" t="str">
        <f>IF(Results!B14="","",Results!B14)</f>
        <v>511 - Forage Harvest Management</v>
      </c>
      <c r="C14" s="48" t="str">
        <f>IF($B14="","",IF(VLOOKUP($B14,CPPE!$A$2:$BO$175,2,FALSE)&lt;0,VLOOKUP($B14,CPPE!$A$2:$BO$175,2,FALSE),""))</f>
        <v/>
      </c>
      <c r="D14" s="48" t="str">
        <f>IF($B14="","",IF(VLOOKUP($B14,CPPE!$A$2:$BO$175,3,FALSE)&lt;0,VLOOKUP($B14,CPPE!$A$2:$BO$175,3,FALSE),""))</f>
        <v/>
      </c>
      <c r="E14" s="48" t="str">
        <f>IF($B14="","",IF(VLOOKUP($B14,CPPE!$A$2:$BO$175,4,FALSE)&lt;0,VLOOKUP($B14,CPPE!$A$2:$BO$175,5,FALSE),""))</f>
        <v/>
      </c>
      <c r="F14" s="48" t="str">
        <f>IF($B14="","",IF(VLOOKUP($B14,CPPE!$A$2:$BO$175,5,FALSE)&lt;0,VLOOKUP($B14,CPPE!$A$2:$BO$175,6,FALSE),""))</f>
        <v/>
      </c>
      <c r="G14" s="48" t="str">
        <f>IF($B14="","",IF(VLOOKUP($B14,CPPE!$A$2:$BO$175,6,FALSE)&lt;0,VLOOKUP($B14,CPPE!$A$2:$BO$175,6,FALSE),""))</f>
        <v/>
      </c>
      <c r="H14" s="48" t="str">
        <f>IF($B14="","",IF(VLOOKUP($B14,CPPE!$A$2:$BO$175,7,FALSE)&lt;0,VLOOKUP($B14,CPPE!$A$2:$BO$175,7,FALSE),""))</f>
        <v/>
      </c>
      <c r="I14" s="48" t="str">
        <f>IF($B14="","",IF(VLOOKUP($B14,CPPE!$A$2:$BO$175,8,FALSE)&lt;0,VLOOKUP($B14,CPPE!$A$2:$BO$175,8,FALSE),""))</f>
        <v/>
      </c>
      <c r="J14" s="48" t="str">
        <f>IF($B14="","",IF(VLOOKUP($B14,CPPE!$A$2:$BO$175,9,FALSE)&lt;0,VLOOKUP($B14,CPPE!$A$2:$BO$175,9,FALSE),""))</f>
        <v/>
      </c>
      <c r="K14" s="48" t="str">
        <f>IF($B14="","",IF(VLOOKUP($B14,CPPE!$A$2:$BO$175,10,FALSE)&lt;0,VLOOKUP($B14,CPPE!$A$2:$BO$175,10,FALSE),""))</f>
        <v/>
      </c>
      <c r="L14" s="48" t="str">
        <f>IF($B14="","",IF(VLOOKUP($B14,CPPE!$A$2:$BO$175,11,FALSE)&lt;0,VLOOKUP($B14,CPPE!$A$2:$BO$175,11,FALSE),""))</f>
        <v/>
      </c>
      <c r="M14" s="48" t="str">
        <f>IF($B14="","",IF(VLOOKUP($B14,CPPE!$A$2:$BO$175,12,FALSE)&lt;0,VLOOKUP($B14,CPPE!$A$2:$BO$175,12,FALSE),""))</f>
        <v/>
      </c>
      <c r="N14" s="48" t="str">
        <f>IF($B14="","",IF(VLOOKUP($B14,CPPE!$A$2:$BO$175,13,FALSE)&lt;0,VLOOKUP($B14,CPPE!$A$2:$BO$175,13,FALSE),""))</f>
        <v/>
      </c>
      <c r="O14" s="48" t="str">
        <f>IF($B14="","",IF(VLOOKUP($B14,CPPE!$A$2:$BO$175,14,FALSE)&lt;0,VLOOKUP($B14,CPPE!$A$2:$BO$175,14,FALSE),""))</f>
        <v/>
      </c>
      <c r="P14" s="48" t="str">
        <f>IF($B14="","",IF(VLOOKUP($B14,CPPE!$A$2:$BO$175,15,FALSE)&lt;0,VLOOKUP($B14,CPPE!$A$2:$BO$175,15,FALSE),""))</f>
        <v/>
      </c>
      <c r="Q14" s="48" t="str">
        <f>IF($B14="","",IF(VLOOKUP($B14,CPPE!$A$2:$BO$175,16,FALSE)&lt;0,VLOOKUP($B14,CPPE!$A$2:$BO$175,16,FALSE),""))</f>
        <v/>
      </c>
      <c r="R14" s="48" t="str">
        <f>IF($B14="","",IF(VLOOKUP($B14,CPPE!$A$2:$BO$175,17,FALSE)&lt;0,VLOOKUP($B14,CPPE!$A$2:$BO$175,17,FALSE),""))</f>
        <v/>
      </c>
      <c r="S14" s="48" t="str">
        <f>IF($B14="","",IF(VLOOKUP($B14,CPPE!$A$2:$BO$175,18,FALSE)&lt;0,VLOOKUP($B14,CPPE!$A$2:$BO$175,18,FALSE),""))</f>
        <v/>
      </c>
      <c r="T14" s="48" t="str">
        <f>IF($B14="","",IF(VLOOKUP($B14,CPPE!$A$2:$BO$175,19,FALSE)&lt;0,VLOOKUP($B14,CPPE!$A$2:$BO$175,19,FALSE),""))</f>
        <v/>
      </c>
      <c r="U14" s="48" t="str">
        <f>IF($B14="","",IF(VLOOKUP($B14,CPPE!$A$2:$BO$175,20,FALSE)&lt;0,VLOOKUP($B14,CPPE!$A$2:$BO$175,20,FALSE),""))</f>
        <v/>
      </c>
      <c r="V14" s="48" t="str">
        <f>IF($B14="","",IF(VLOOKUP($B14,CPPE!$A$2:$BO$175,21,FALSE)&lt;0,VLOOKUP($B14,CPPE!$A$2:$BO$175,21,FALSE),""))</f>
        <v/>
      </c>
      <c r="W14" s="48" t="str">
        <f>IF($B14="","",IF(VLOOKUP($B14,CPPE!$A$2:$BO$175,22,FALSE)&lt;0,VLOOKUP($B14,CPPE!$A$2:$BO$175,22,FALSE),""))</f>
        <v/>
      </c>
      <c r="X14" s="48" t="str">
        <f>IF($B14="","",IF(VLOOKUP($B14,CPPE!$A$2:$BO$175,23,FALSE)&lt;0,VLOOKUP($B14,CPPE!$A$2:$BO$175,23,FALSE),""))</f>
        <v/>
      </c>
      <c r="Y14" s="48" t="str">
        <f>IF($B14="","",IF(VLOOKUP($B14,CPPE!$A$2:$BO$175,24,FALSE)&lt;0,VLOOKUP($B14,CPPE!$A$2:$BO$175,24,FALSE),""))</f>
        <v/>
      </c>
      <c r="Z14" s="48" t="str">
        <f>IF($B14="","",IF(VLOOKUP($B14,CPPE!$A$2:$BO$175,25,FALSE)&lt;0,VLOOKUP($B14,CPPE!$A$2:$BO$175,25,FALSE),""))</f>
        <v/>
      </c>
      <c r="AA14" s="48" t="str">
        <f>IF($B14="","",IF(VLOOKUP($B14,CPPE!$A$2:$BO$175,26,FALSE)&lt;0,VLOOKUP($B14,CPPE!$A$2:$BO$175,26,FALSE),""))</f>
        <v/>
      </c>
      <c r="AB14" s="48" t="str">
        <f>IF($B14="","",IF(VLOOKUP($B14,CPPE!$A$2:$BO$175,27,FALSE)&lt;0,VLOOKUP($B14,CPPE!$A$2:$BO$175,27,FALSE),""))</f>
        <v/>
      </c>
      <c r="AC14" s="48" t="str">
        <f>IF($B14="","",IF(VLOOKUP($B14,CPPE!$A$2:$BO$175,28,FALSE)&lt;0,VLOOKUP($B14,CPPE!$A$2:$BO$175,28,FALSE),""))</f>
        <v/>
      </c>
      <c r="AD14" s="48" t="str">
        <f>IF($B14="","",IF(VLOOKUP($B14,CPPE!$A$2:$BO$175,29,FALSE)&lt;0,VLOOKUP($B14,CPPE!$A$2:$BO$175,29,FALSE),""))</f>
        <v/>
      </c>
      <c r="AE14" s="48" t="str">
        <f>IF($B14="","",IF(VLOOKUP($B14,CPPE!$A$2:$BO$175,30,FALSE)&lt;0,VLOOKUP($B14,CPPE!$A$2:$BO$175,30,FALSE),""))</f>
        <v/>
      </c>
      <c r="AF14" s="48" t="str">
        <f>IF($B14="","",IF(VLOOKUP($B14,CPPE!$A$2:$BO$175,31,FALSE)&lt;0,VLOOKUP($B14,CPPE!$A$2:$BO$175,31,FALSE),""))</f>
        <v/>
      </c>
      <c r="AG14" s="48" t="str">
        <f>IF($B14="","",IF(VLOOKUP($B14,CPPE!$A$2:$BO$175,32,FALSE)&lt;0,VLOOKUP($B14,CPPE!$A$2:$BO$175,32,FALSE),""))</f>
        <v/>
      </c>
      <c r="AH14" s="48" t="str">
        <f>IF($B14="","",IF(VLOOKUP($B14,CPPE!$A$2:$BO$175,33,FALSE)&lt;0,VLOOKUP($B14,CPPE!$A$2:$BO$175,33,FALSE),""))</f>
        <v/>
      </c>
      <c r="AI14" s="48" t="str">
        <f>IF($B14="","",IF(VLOOKUP($B14,CPPE!$A$2:$BO$175,34,FALSE)&lt;0,VLOOKUP($B14,CPPE!$A$2:$BO$175,34,FALSE),""))</f>
        <v/>
      </c>
      <c r="AJ14" s="48" t="str">
        <f>IF($B14="","",IF(VLOOKUP($B14,CPPE!$A$2:$BO$175,35,FALSE)&lt;0,VLOOKUP($B14,CPPE!$A$2:$BO$175,35,FALSE),""))</f>
        <v/>
      </c>
      <c r="AK14" s="48" t="str">
        <f>IF($B14="","",IF(VLOOKUP($B14,CPPE!$A$2:$BO$175,36,FALSE)&lt;0,VLOOKUP($B14,CPPE!$A$2:$BO$175,36,FALSE),""))</f>
        <v/>
      </c>
      <c r="AL14" s="48" t="str">
        <f>IF($B14="","",IF(VLOOKUP($B14,CPPE!$A$2:$BO$175,37,FALSE)&lt;0,VLOOKUP($B14,CPPE!$A$2:$BO$175,37,FALSE),""))</f>
        <v/>
      </c>
      <c r="AM14" s="48" t="str">
        <f>IF($B14="","",IF(VLOOKUP($B14,CPPE!$A$2:$BO$175,38,FALSE)&lt;0,VLOOKUP($B14,CPPE!$A$2:$BO$175,38,FALSE),""))</f>
        <v/>
      </c>
      <c r="AN14" s="48" t="str">
        <f>IF($B14="","",IF(VLOOKUP($B14,CPPE!$A$2:$BO$175,39,FALSE)&lt;0,VLOOKUP($B14,CPPE!$A$2:$BO$175,39,FALSE),""))</f>
        <v/>
      </c>
      <c r="AO14" s="48" t="str">
        <f>IF($B14="","",IF(VLOOKUP($B14,CPPE!$A$2:$BO$175,40,FALSE)&lt;0,VLOOKUP($B14,CPPE!$A$2:$BO$175,40,FALSE),""))</f>
        <v/>
      </c>
      <c r="AP14" s="48" t="str">
        <f>IF($B14="","",IF(VLOOKUP($B14,CPPE!$A$2:$BO$175,41,FALSE)&lt;0,VLOOKUP($B14,CPPE!$A$2:$BO$175,41,FALSE),""))</f>
        <v/>
      </c>
      <c r="AQ14" s="48" t="str">
        <f>IF($B14="","",IF(VLOOKUP($B14,CPPE!$A$2:$BO$175,42,FALSE)&lt;0,VLOOKUP($B14,CPPE!$A$2:$BO$175,42,FALSE),""))</f>
        <v/>
      </c>
      <c r="AR14" s="48" t="str">
        <f>IF($B14="","",IF(VLOOKUP($B14,CPPE!$A$2:$BO$175,43,FALSE)&lt;0,VLOOKUP($B14,CPPE!$A$2:$BO$175,43,FALSE),""))</f>
        <v/>
      </c>
      <c r="AS14" s="48" t="str">
        <f>IF($B14="","",IF(VLOOKUP($B14,CPPE!$A$2:$BO$175,44,FALSE)&lt;0,VLOOKUP($B14,CPPE!$A$2:$BO$175,44,FALSE),""))</f>
        <v/>
      </c>
      <c r="AT14" s="48" t="str">
        <f>IF($B14="","",IF(VLOOKUP($B14,CPPE!$A$2:$BO$175,45,FALSE)&lt;0,VLOOKUP($B14,CPPE!$A$2:$BO$175,45,FALSE),""))</f>
        <v/>
      </c>
      <c r="AU14" s="48" t="str">
        <f>IF($B14="","",IF(VLOOKUP($B14,CPPE!$A$2:$BO$175,46,FALSE)&lt;0,VLOOKUP($B14,CPPE!$A$2:$BO$175,46,FALSE),""))</f>
        <v/>
      </c>
      <c r="AV14" s="48" t="str">
        <f>IF($B14="","",IF(VLOOKUP($B14,CPPE!$A$2:$BO$175,47,FALSE)&lt;0,VLOOKUP($B14,CPPE!$A$2:$BO$175,47,FALSE),""))</f>
        <v/>
      </c>
      <c r="AW14" s="48" t="str">
        <f>IF($B14="","",IF(VLOOKUP($B14,CPPE!$A$2:$BO$175,48,FALSE)&lt;0,VLOOKUP($B14,CPPE!$A$2:$BO$175,48,FALSE),""))</f>
        <v/>
      </c>
      <c r="AX14" s="48" t="str">
        <f>IF($B14="","",IF(VLOOKUP($B14,CPPE!$A$2:$BO$175,50,FALSE)&lt;0,VLOOKUP($B14,CPPE!$A$2:$BO$175,50,FALSE),""))</f>
        <v/>
      </c>
      <c r="AY14" s="48" t="str">
        <f>IF($B14="","",IF(VLOOKUP($B14,CPPE!$A$2:$BO$175,51,FALSE)&lt;0,VLOOKUP($B14,CPPE!$A$2:$BO$175,51,FALSE),""))</f>
        <v/>
      </c>
      <c r="AZ14" s="48" t="str">
        <f>IF($B14="","",IF(VLOOKUP($B14,CPPE!$A$2:$BO$175,52,FALSE)&lt;0,VLOOKUP($B14,CPPE!$A$2:$BO$175,52,FALSE),""))</f>
        <v/>
      </c>
      <c r="BA14" s="48" t="str">
        <f>IF($B14="","",IF(VLOOKUP($B14,CPPE!$A$2:$BO$175,53,FALSE)&lt;0,VLOOKUP($B14,CPPE!$A$2:$BO$175,53,FALSE),""))</f>
        <v/>
      </c>
      <c r="BB14" s="48" t="str">
        <f>IF($B14="","",IF(VLOOKUP($B14,CPPE!$A$2:$BO$175,54,FALSE)&lt;0,VLOOKUP($B14,CPPE!$A$2:$BO$175,54,FALSE),""))</f>
        <v/>
      </c>
      <c r="BC14" s="48" t="str">
        <f>IF($B14="","",IF(VLOOKUP($B14,CPPE!$A$2:$BO$175,55,FALSE)&lt;0,VLOOKUP($B14,CPPE!$A$2:$BO$175,55,FALSE),""))</f>
        <v/>
      </c>
      <c r="BD14" s="48" t="str">
        <f>IF($B14="","",IF(VLOOKUP($B14,CPPE!$A$2:$BO$175,56,FALSE)&lt;0,VLOOKUP($B14,CPPE!$A$2:$BO$175,56,FALSE),""))</f>
        <v/>
      </c>
      <c r="BE14" s="48" t="str">
        <f>IF($B14="","",IF(VLOOKUP($B14,CPPE!$A$2:$BO$175,57,FALSE)&lt;0,VLOOKUP($B14,CPPE!$A$2:$BO$175,57,FALSE),""))</f>
        <v/>
      </c>
      <c r="BF14" s="48" t="str">
        <f>IF($B14="","",IF(VLOOKUP($B14,CPPE!$A$2:$BO$175,58,FALSE)&lt;0,VLOOKUP($B14,CPPE!$A$2:$BO$175,58,FALSE),""))</f>
        <v/>
      </c>
      <c r="BG14" s="48" t="str">
        <f>IF($B14="","",IF(VLOOKUP($B14,CPPE!$A$2:$BO$175,59,FALSE)&lt;0,VLOOKUP($B14,CPPE!$A$2:$BO$175,59,FALSE),""))</f>
        <v/>
      </c>
    </row>
    <row r="15" spans="2:59" x14ac:dyDescent="0.2">
      <c r="B15" s="47" t="str">
        <f>IF(Results!B15="","",Results!B15)</f>
        <v xml:space="preserve">472 - Access Control </v>
      </c>
      <c r="C15" s="48" t="str">
        <f>IF($B15="","",IF(VLOOKUP($B15,CPPE!$A$2:$BO$175,2,FALSE)&lt;0,VLOOKUP($B15,CPPE!$A$2:$BO$175,2,FALSE),""))</f>
        <v/>
      </c>
      <c r="D15" s="48" t="str">
        <f>IF($B15="","",IF(VLOOKUP($B15,CPPE!$A$2:$BO$175,3,FALSE)&lt;0,VLOOKUP($B15,CPPE!$A$2:$BO$175,3,FALSE),""))</f>
        <v/>
      </c>
      <c r="E15" s="48" t="str">
        <f>IF($B15="","",IF(VLOOKUP($B15,CPPE!$A$2:$BO$175,4,FALSE)&lt;0,VLOOKUP($B15,CPPE!$A$2:$BO$175,5,FALSE),""))</f>
        <v/>
      </c>
      <c r="F15" s="48" t="str">
        <f>IF($B15="","",IF(VLOOKUP($B15,CPPE!$A$2:$BO$175,5,FALSE)&lt;0,VLOOKUP($B15,CPPE!$A$2:$BO$175,6,FALSE),""))</f>
        <v/>
      </c>
      <c r="G15" s="48" t="str">
        <f>IF($B15="","",IF(VLOOKUP($B15,CPPE!$A$2:$BO$175,6,FALSE)&lt;0,VLOOKUP($B15,CPPE!$A$2:$BO$175,6,FALSE),""))</f>
        <v/>
      </c>
      <c r="H15" s="48" t="str">
        <f>IF($B15="","",IF(VLOOKUP($B15,CPPE!$A$2:$BO$175,7,FALSE)&lt;0,VLOOKUP($B15,CPPE!$A$2:$BO$175,7,FALSE),""))</f>
        <v/>
      </c>
      <c r="I15" s="48" t="str">
        <f>IF($B15="","",IF(VLOOKUP($B15,CPPE!$A$2:$BO$175,8,FALSE)&lt;0,VLOOKUP($B15,CPPE!$A$2:$BO$175,8,FALSE),""))</f>
        <v/>
      </c>
      <c r="J15" s="48" t="str">
        <f>IF($B15="","",IF(VLOOKUP($B15,CPPE!$A$2:$BO$175,9,FALSE)&lt;0,VLOOKUP($B15,CPPE!$A$2:$BO$175,9,FALSE),""))</f>
        <v/>
      </c>
      <c r="K15" s="48" t="str">
        <f>IF($B15="","",IF(VLOOKUP($B15,CPPE!$A$2:$BO$175,10,FALSE)&lt;0,VLOOKUP($B15,CPPE!$A$2:$BO$175,10,FALSE),""))</f>
        <v/>
      </c>
      <c r="L15" s="48" t="str">
        <f>IF($B15="","",IF(VLOOKUP($B15,CPPE!$A$2:$BO$175,11,FALSE)&lt;0,VLOOKUP($B15,CPPE!$A$2:$BO$175,11,FALSE),""))</f>
        <v/>
      </c>
      <c r="M15" s="48" t="str">
        <f>IF($B15="","",IF(VLOOKUP($B15,CPPE!$A$2:$BO$175,12,FALSE)&lt;0,VLOOKUP($B15,CPPE!$A$2:$BO$175,12,FALSE),""))</f>
        <v/>
      </c>
      <c r="N15" s="48" t="str">
        <f>IF($B15="","",IF(VLOOKUP($B15,CPPE!$A$2:$BO$175,13,FALSE)&lt;0,VLOOKUP($B15,CPPE!$A$2:$BO$175,13,FALSE),""))</f>
        <v/>
      </c>
      <c r="O15" s="48" t="str">
        <f>IF($B15="","",IF(VLOOKUP($B15,CPPE!$A$2:$BO$175,14,FALSE)&lt;0,VLOOKUP($B15,CPPE!$A$2:$BO$175,14,FALSE),""))</f>
        <v/>
      </c>
      <c r="P15" s="48" t="str">
        <f>IF($B15="","",IF(VLOOKUP($B15,CPPE!$A$2:$BO$175,15,FALSE)&lt;0,VLOOKUP($B15,CPPE!$A$2:$BO$175,15,FALSE),""))</f>
        <v/>
      </c>
      <c r="Q15" s="48" t="str">
        <f>IF($B15="","",IF(VLOOKUP($B15,CPPE!$A$2:$BO$175,16,FALSE)&lt;0,VLOOKUP($B15,CPPE!$A$2:$BO$175,16,FALSE),""))</f>
        <v/>
      </c>
      <c r="R15" s="48" t="str">
        <f>IF($B15="","",IF(VLOOKUP($B15,CPPE!$A$2:$BO$175,17,FALSE)&lt;0,VLOOKUP($B15,CPPE!$A$2:$BO$175,17,FALSE),""))</f>
        <v/>
      </c>
      <c r="S15" s="48" t="str">
        <f>IF($B15="","",IF(VLOOKUP($B15,CPPE!$A$2:$BO$175,18,FALSE)&lt;0,VLOOKUP($B15,CPPE!$A$2:$BO$175,18,FALSE),""))</f>
        <v/>
      </c>
      <c r="T15" s="48" t="str">
        <f>IF($B15="","",IF(VLOOKUP($B15,CPPE!$A$2:$BO$175,19,FALSE)&lt;0,VLOOKUP($B15,CPPE!$A$2:$BO$175,19,FALSE),""))</f>
        <v/>
      </c>
      <c r="U15" s="48" t="str">
        <f>IF($B15="","",IF(VLOOKUP($B15,CPPE!$A$2:$BO$175,20,FALSE)&lt;0,VLOOKUP($B15,CPPE!$A$2:$BO$175,20,FALSE),""))</f>
        <v/>
      </c>
      <c r="V15" s="48" t="str">
        <f>IF($B15="","",IF(VLOOKUP($B15,CPPE!$A$2:$BO$175,21,FALSE)&lt;0,VLOOKUP($B15,CPPE!$A$2:$BO$175,21,FALSE),""))</f>
        <v/>
      </c>
      <c r="W15" s="48" t="str">
        <f>IF($B15="","",IF(VLOOKUP($B15,CPPE!$A$2:$BO$175,22,FALSE)&lt;0,VLOOKUP($B15,CPPE!$A$2:$BO$175,22,FALSE),""))</f>
        <v/>
      </c>
      <c r="X15" s="48" t="str">
        <f>IF($B15="","",IF(VLOOKUP($B15,CPPE!$A$2:$BO$175,23,FALSE)&lt;0,VLOOKUP($B15,CPPE!$A$2:$BO$175,23,FALSE),""))</f>
        <v/>
      </c>
      <c r="Y15" s="48" t="str">
        <f>IF($B15="","",IF(VLOOKUP($B15,CPPE!$A$2:$BO$175,24,FALSE)&lt;0,VLOOKUP($B15,CPPE!$A$2:$BO$175,24,FALSE),""))</f>
        <v/>
      </c>
      <c r="Z15" s="48" t="str">
        <f>IF($B15="","",IF(VLOOKUP($B15,CPPE!$A$2:$BO$175,25,FALSE)&lt;0,VLOOKUP($B15,CPPE!$A$2:$BO$175,25,FALSE),""))</f>
        <v/>
      </c>
      <c r="AA15" s="48" t="str">
        <f>IF($B15="","",IF(VLOOKUP($B15,CPPE!$A$2:$BO$175,26,FALSE)&lt;0,VLOOKUP($B15,CPPE!$A$2:$BO$175,26,FALSE),""))</f>
        <v/>
      </c>
      <c r="AB15" s="48" t="str">
        <f>IF($B15="","",IF(VLOOKUP($B15,CPPE!$A$2:$BO$175,27,FALSE)&lt;0,VLOOKUP($B15,CPPE!$A$2:$BO$175,27,FALSE),""))</f>
        <v/>
      </c>
      <c r="AC15" s="48" t="str">
        <f>IF($B15="","",IF(VLOOKUP($B15,CPPE!$A$2:$BO$175,28,FALSE)&lt;0,VLOOKUP($B15,CPPE!$A$2:$BO$175,28,FALSE),""))</f>
        <v/>
      </c>
      <c r="AD15" s="48" t="str">
        <f>IF($B15="","",IF(VLOOKUP($B15,CPPE!$A$2:$BO$175,29,FALSE)&lt;0,VLOOKUP($B15,CPPE!$A$2:$BO$175,29,FALSE),""))</f>
        <v/>
      </c>
      <c r="AE15" s="48" t="str">
        <f>IF($B15="","",IF(VLOOKUP($B15,CPPE!$A$2:$BO$175,30,FALSE)&lt;0,VLOOKUP($B15,CPPE!$A$2:$BO$175,30,FALSE),""))</f>
        <v/>
      </c>
      <c r="AF15" s="48" t="str">
        <f>IF($B15="","",IF(VLOOKUP($B15,CPPE!$A$2:$BO$175,31,FALSE)&lt;0,VLOOKUP($B15,CPPE!$A$2:$BO$175,31,FALSE),""))</f>
        <v/>
      </c>
      <c r="AG15" s="48" t="str">
        <f>IF($B15="","",IF(VLOOKUP($B15,CPPE!$A$2:$BO$175,32,FALSE)&lt;0,VLOOKUP($B15,CPPE!$A$2:$BO$175,32,FALSE),""))</f>
        <v/>
      </c>
      <c r="AH15" s="48" t="str">
        <f>IF($B15="","",IF(VLOOKUP($B15,CPPE!$A$2:$BO$175,33,FALSE)&lt;0,VLOOKUP($B15,CPPE!$A$2:$BO$175,33,FALSE),""))</f>
        <v/>
      </c>
      <c r="AI15" s="48" t="str">
        <f>IF($B15="","",IF(VLOOKUP($B15,CPPE!$A$2:$BO$175,34,FALSE)&lt;0,VLOOKUP($B15,CPPE!$A$2:$BO$175,34,FALSE),""))</f>
        <v/>
      </c>
      <c r="AJ15" s="48" t="str">
        <f>IF($B15="","",IF(VLOOKUP($B15,CPPE!$A$2:$BO$175,35,FALSE)&lt;0,VLOOKUP($B15,CPPE!$A$2:$BO$175,35,FALSE),""))</f>
        <v/>
      </c>
      <c r="AK15" s="48" t="str">
        <f>IF($B15="","",IF(VLOOKUP($B15,CPPE!$A$2:$BO$175,36,FALSE)&lt;0,VLOOKUP($B15,CPPE!$A$2:$BO$175,36,FALSE),""))</f>
        <v/>
      </c>
      <c r="AL15" s="48" t="str">
        <f>IF($B15="","",IF(VLOOKUP($B15,CPPE!$A$2:$BO$175,37,FALSE)&lt;0,VLOOKUP($B15,CPPE!$A$2:$BO$175,37,FALSE),""))</f>
        <v/>
      </c>
      <c r="AM15" s="48" t="str">
        <f>IF($B15="","",IF(VLOOKUP($B15,CPPE!$A$2:$BO$175,38,FALSE)&lt;0,VLOOKUP($B15,CPPE!$A$2:$BO$175,38,FALSE),""))</f>
        <v/>
      </c>
      <c r="AN15" s="48" t="str">
        <f>IF($B15="","",IF(VLOOKUP($B15,CPPE!$A$2:$BO$175,39,FALSE)&lt;0,VLOOKUP($B15,CPPE!$A$2:$BO$175,39,FALSE),""))</f>
        <v/>
      </c>
      <c r="AO15" s="48" t="str">
        <f>IF($B15="","",IF(VLOOKUP($B15,CPPE!$A$2:$BO$175,40,FALSE)&lt;0,VLOOKUP($B15,CPPE!$A$2:$BO$175,40,FALSE),""))</f>
        <v/>
      </c>
      <c r="AP15" s="48" t="str">
        <f>IF($B15="","",IF(VLOOKUP($B15,CPPE!$A$2:$BO$175,41,FALSE)&lt;0,VLOOKUP($B15,CPPE!$A$2:$BO$175,41,FALSE),""))</f>
        <v/>
      </c>
      <c r="AQ15" s="48" t="str">
        <f>IF($B15="","",IF(VLOOKUP($B15,CPPE!$A$2:$BO$175,42,FALSE)&lt;0,VLOOKUP($B15,CPPE!$A$2:$BO$175,42,FALSE),""))</f>
        <v/>
      </c>
      <c r="AR15" s="48" t="str">
        <f>IF($B15="","",IF(VLOOKUP($B15,CPPE!$A$2:$BO$175,43,FALSE)&lt;0,VLOOKUP($B15,CPPE!$A$2:$BO$175,43,FALSE),""))</f>
        <v/>
      </c>
      <c r="AS15" s="48" t="str">
        <f>IF($B15="","",IF(VLOOKUP($B15,CPPE!$A$2:$BO$175,44,FALSE)&lt;0,VLOOKUP($B15,CPPE!$A$2:$BO$175,44,FALSE),""))</f>
        <v/>
      </c>
      <c r="AT15" s="48" t="str">
        <f>IF($B15="","",IF(VLOOKUP($B15,CPPE!$A$2:$BO$175,45,FALSE)&lt;0,VLOOKUP($B15,CPPE!$A$2:$BO$175,45,FALSE),""))</f>
        <v/>
      </c>
      <c r="AU15" s="48" t="str">
        <f>IF($B15="","",IF(VLOOKUP($B15,CPPE!$A$2:$BO$175,46,FALSE)&lt;0,VLOOKUP($B15,CPPE!$A$2:$BO$175,46,FALSE),""))</f>
        <v/>
      </c>
      <c r="AV15" s="48" t="str">
        <f>IF($B15="","",IF(VLOOKUP($B15,CPPE!$A$2:$BO$175,47,FALSE)&lt;0,VLOOKUP($B15,CPPE!$A$2:$BO$175,47,FALSE),""))</f>
        <v/>
      </c>
      <c r="AW15" s="48" t="str">
        <f>IF($B15="","",IF(VLOOKUP($B15,CPPE!$A$2:$BO$175,48,FALSE)&lt;0,VLOOKUP($B15,CPPE!$A$2:$BO$175,48,FALSE),""))</f>
        <v/>
      </c>
      <c r="AX15" s="48" t="str">
        <f>IF($B15="","",IF(VLOOKUP($B15,CPPE!$A$2:$BO$175,50,FALSE)&lt;0,VLOOKUP($B15,CPPE!$A$2:$BO$175,50,FALSE),""))</f>
        <v/>
      </c>
      <c r="AY15" s="48" t="str">
        <f>IF($B15="","",IF(VLOOKUP($B15,CPPE!$A$2:$BO$175,51,FALSE)&lt;0,VLOOKUP($B15,CPPE!$A$2:$BO$175,51,FALSE),""))</f>
        <v/>
      </c>
      <c r="AZ15" s="48" t="str">
        <f>IF($B15="","",IF(VLOOKUP($B15,CPPE!$A$2:$BO$175,52,FALSE)&lt;0,VLOOKUP($B15,CPPE!$A$2:$BO$175,52,FALSE),""))</f>
        <v/>
      </c>
      <c r="BA15" s="48" t="str">
        <f>IF($B15="","",IF(VLOOKUP($B15,CPPE!$A$2:$BO$175,53,FALSE)&lt;0,VLOOKUP($B15,CPPE!$A$2:$BO$175,53,FALSE),""))</f>
        <v/>
      </c>
      <c r="BB15" s="48" t="str">
        <f>IF($B15="","",IF(VLOOKUP($B15,CPPE!$A$2:$BO$175,54,FALSE)&lt;0,VLOOKUP($B15,CPPE!$A$2:$BO$175,54,FALSE),""))</f>
        <v/>
      </c>
      <c r="BC15" s="48" t="str">
        <f>IF($B15="","",IF(VLOOKUP($B15,CPPE!$A$2:$BO$175,55,FALSE)&lt;0,VLOOKUP($B15,CPPE!$A$2:$BO$175,55,FALSE),""))</f>
        <v/>
      </c>
      <c r="BD15" s="48" t="str">
        <f>IF($B15="","",IF(VLOOKUP($B15,CPPE!$A$2:$BO$175,56,FALSE)&lt;0,VLOOKUP($B15,CPPE!$A$2:$BO$175,56,FALSE),""))</f>
        <v/>
      </c>
      <c r="BE15" s="48" t="str">
        <f>IF($B15="","",IF(VLOOKUP($B15,CPPE!$A$2:$BO$175,57,FALSE)&lt;0,VLOOKUP($B15,CPPE!$A$2:$BO$175,57,FALSE),""))</f>
        <v/>
      </c>
      <c r="BF15" s="48" t="str">
        <f>IF($B15="","",IF(VLOOKUP($B15,CPPE!$A$2:$BO$175,58,FALSE)&lt;0,VLOOKUP($B15,CPPE!$A$2:$BO$175,58,FALSE),""))</f>
        <v/>
      </c>
      <c r="BG15" s="48" t="str">
        <f>IF($B15="","",IF(VLOOKUP($B15,CPPE!$A$2:$BO$175,59,FALSE)&lt;0,VLOOKUP($B15,CPPE!$A$2:$BO$175,59,FALSE),""))</f>
        <v/>
      </c>
    </row>
    <row r="16" spans="2:59" x14ac:dyDescent="0.2">
      <c r="B16" s="47" t="str">
        <f>IF(Results!B16="","",Results!B16)</f>
        <v>384 - Woody Residue Treatment</v>
      </c>
      <c r="C16" s="48" t="str">
        <f>IF($B16="","",IF(VLOOKUP($B16,CPPE!$A$2:$BO$175,2,FALSE)&lt;0,VLOOKUP($B16,CPPE!$A$2:$BO$175,2,FALSE),""))</f>
        <v/>
      </c>
      <c r="D16" s="48" t="str">
        <f>IF($B16="","",IF(VLOOKUP($B16,CPPE!$A$2:$BO$175,3,FALSE)&lt;0,VLOOKUP($B16,CPPE!$A$2:$BO$175,3,FALSE),""))</f>
        <v/>
      </c>
      <c r="E16" s="48" t="str">
        <f>IF($B16="","",IF(VLOOKUP($B16,CPPE!$A$2:$BO$175,4,FALSE)&lt;0,VLOOKUP($B16,CPPE!$A$2:$BO$175,5,FALSE),""))</f>
        <v/>
      </c>
      <c r="F16" s="48" t="str">
        <f>IF($B16="","",IF(VLOOKUP($B16,CPPE!$A$2:$BO$175,5,FALSE)&lt;0,VLOOKUP($B16,CPPE!$A$2:$BO$175,6,FALSE),""))</f>
        <v/>
      </c>
      <c r="G16" s="48" t="str">
        <f>IF($B16="","",IF(VLOOKUP($B16,CPPE!$A$2:$BO$175,6,FALSE)&lt;0,VLOOKUP($B16,CPPE!$A$2:$BO$175,6,FALSE),""))</f>
        <v/>
      </c>
      <c r="H16" s="48" t="str">
        <f>IF($B16="","",IF(VLOOKUP($B16,CPPE!$A$2:$BO$175,7,FALSE)&lt;0,VLOOKUP($B16,CPPE!$A$2:$BO$175,7,FALSE),""))</f>
        <v/>
      </c>
      <c r="I16" s="48">
        <f>IF($B16="","",IF(VLOOKUP($B16,CPPE!$A$2:$BO$175,8,FALSE)&lt;0,VLOOKUP($B16,CPPE!$A$2:$BO$175,8,FALSE),""))</f>
        <v>-2</v>
      </c>
      <c r="J16" s="48">
        <f>IF($B16="","",IF(VLOOKUP($B16,CPPE!$A$2:$BO$175,9,FALSE)&lt;0,VLOOKUP($B16,CPPE!$A$2:$BO$175,9,FALSE),""))</f>
        <v>-1</v>
      </c>
      <c r="K16" s="48" t="str">
        <f>IF($B16="","",IF(VLOOKUP($B16,CPPE!$A$2:$BO$175,10,FALSE)&lt;0,VLOOKUP($B16,CPPE!$A$2:$BO$175,10,FALSE),""))</f>
        <v/>
      </c>
      <c r="L16" s="48" t="str">
        <f>IF($B16="","",IF(VLOOKUP($B16,CPPE!$A$2:$BO$175,11,FALSE)&lt;0,VLOOKUP($B16,CPPE!$A$2:$BO$175,11,FALSE),""))</f>
        <v/>
      </c>
      <c r="M16" s="48" t="str">
        <f>IF($B16="","",IF(VLOOKUP($B16,CPPE!$A$2:$BO$175,12,FALSE)&lt;0,VLOOKUP($B16,CPPE!$A$2:$BO$175,12,FALSE),""))</f>
        <v/>
      </c>
      <c r="N16" s="48" t="str">
        <f>IF($B16="","",IF(VLOOKUP($B16,CPPE!$A$2:$BO$175,13,FALSE)&lt;0,VLOOKUP($B16,CPPE!$A$2:$BO$175,13,FALSE),""))</f>
        <v/>
      </c>
      <c r="O16" s="48" t="str">
        <f>IF($B16="","",IF(VLOOKUP($B16,CPPE!$A$2:$BO$175,14,FALSE)&lt;0,VLOOKUP($B16,CPPE!$A$2:$BO$175,14,FALSE),""))</f>
        <v/>
      </c>
      <c r="P16" s="48" t="str">
        <f>IF($B16="","",IF(VLOOKUP($B16,CPPE!$A$2:$BO$175,15,FALSE)&lt;0,VLOOKUP($B16,CPPE!$A$2:$BO$175,15,FALSE),""))</f>
        <v/>
      </c>
      <c r="Q16" s="48" t="str">
        <f>IF($B16="","",IF(VLOOKUP($B16,CPPE!$A$2:$BO$175,16,FALSE)&lt;0,VLOOKUP($B16,CPPE!$A$2:$BO$175,16,FALSE),""))</f>
        <v/>
      </c>
      <c r="R16" s="48" t="str">
        <f>IF($B16="","",IF(VLOOKUP($B16,CPPE!$A$2:$BO$175,17,FALSE)&lt;0,VLOOKUP($B16,CPPE!$A$2:$BO$175,17,FALSE),""))</f>
        <v/>
      </c>
      <c r="S16" s="48" t="str">
        <f>IF($B16="","",IF(VLOOKUP($B16,CPPE!$A$2:$BO$175,18,FALSE)&lt;0,VLOOKUP($B16,CPPE!$A$2:$BO$175,18,FALSE),""))</f>
        <v/>
      </c>
      <c r="T16" s="48" t="str">
        <f>IF($B16="","",IF(VLOOKUP($B16,CPPE!$A$2:$BO$175,19,FALSE)&lt;0,VLOOKUP($B16,CPPE!$A$2:$BO$175,19,FALSE),""))</f>
        <v/>
      </c>
      <c r="U16" s="48" t="str">
        <f>IF($B16="","",IF(VLOOKUP($B16,CPPE!$A$2:$BO$175,20,FALSE)&lt;0,VLOOKUP($B16,CPPE!$A$2:$BO$175,20,FALSE),""))</f>
        <v/>
      </c>
      <c r="V16" s="48" t="str">
        <f>IF($B16="","",IF(VLOOKUP($B16,CPPE!$A$2:$BO$175,21,FALSE)&lt;0,VLOOKUP($B16,CPPE!$A$2:$BO$175,21,FALSE),""))</f>
        <v/>
      </c>
      <c r="W16" s="48" t="str">
        <f>IF($B16="","",IF(VLOOKUP($B16,CPPE!$A$2:$BO$175,22,FALSE)&lt;0,VLOOKUP($B16,CPPE!$A$2:$BO$175,22,FALSE),""))</f>
        <v/>
      </c>
      <c r="X16" s="48" t="str">
        <f>IF($B16="","",IF(VLOOKUP($B16,CPPE!$A$2:$BO$175,23,FALSE)&lt;0,VLOOKUP($B16,CPPE!$A$2:$BO$175,23,FALSE),""))</f>
        <v/>
      </c>
      <c r="Y16" s="48" t="str">
        <f>IF($B16="","",IF(VLOOKUP($B16,CPPE!$A$2:$BO$175,24,FALSE)&lt;0,VLOOKUP($B16,CPPE!$A$2:$BO$175,24,FALSE),""))</f>
        <v/>
      </c>
      <c r="Z16" s="48" t="str">
        <f>IF($B16="","",IF(VLOOKUP($B16,CPPE!$A$2:$BO$175,25,FALSE)&lt;0,VLOOKUP($B16,CPPE!$A$2:$BO$175,25,FALSE),""))</f>
        <v/>
      </c>
      <c r="AA16" s="48" t="str">
        <f>IF($B16="","",IF(VLOOKUP($B16,CPPE!$A$2:$BO$175,26,FALSE)&lt;0,VLOOKUP($B16,CPPE!$A$2:$BO$175,26,FALSE),""))</f>
        <v/>
      </c>
      <c r="AB16" s="48" t="str">
        <f>IF($B16="","",IF(VLOOKUP($B16,CPPE!$A$2:$BO$175,27,FALSE)&lt;0,VLOOKUP($B16,CPPE!$A$2:$BO$175,27,FALSE),""))</f>
        <v/>
      </c>
      <c r="AC16" s="48" t="str">
        <f>IF($B16="","",IF(VLOOKUP($B16,CPPE!$A$2:$BO$175,28,FALSE)&lt;0,VLOOKUP($B16,CPPE!$A$2:$BO$175,28,FALSE),""))</f>
        <v/>
      </c>
      <c r="AD16" s="48" t="str">
        <f>IF($B16="","",IF(VLOOKUP($B16,CPPE!$A$2:$BO$175,29,FALSE)&lt;0,VLOOKUP($B16,CPPE!$A$2:$BO$175,29,FALSE),""))</f>
        <v/>
      </c>
      <c r="AE16" s="48" t="str">
        <f>IF($B16="","",IF(VLOOKUP($B16,CPPE!$A$2:$BO$175,30,FALSE)&lt;0,VLOOKUP($B16,CPPE!$A$2:$BO$175,30,FALSE),""))</f>
        <v/>
      </c>
      <c r="AF16" s="48" t="str">
        <f>IF($B16="","",IF(VLOOKUP($B16,CPPE!$A$2:$BO$175,31,FALSE)&lt;0,VLOOKUP($B16,CPPE!$A$2:$BO$175,31,FALSE),""))</f>
        <v/>
      </c>
      <c r="AG16" s="48" t="str">
        <f>IF($B16="","",IF(VLOOKUP($B16,CPPE!$A$2:$BO$175,32,FALSE)&lt;0,VLOOKUP($B16,CPPE!$A$2:$BO$175,32,FALSE),""))</f>
        <v/>
      </c>
      <c r="AH16" s="48" t="str">
        <f>IF($B16="","",IF(VLOOKUP($B16,CPPE!$A$2:$BO$175,33,FALSE)&lt;0,VLOOKUP($B16,CPPE!$A$2:$BO$175,33,FALSE),""))</f>
        <v/>
      </c>
      <c r="AI16" s="48" t="str">
        <f>IF($B16="","",IF(VLOOKUP($B16,CPPE!$A$2:$BO$175,34,FALSE)&lt;0,VLOOKUP($B16,CPPE!$A$2:$BO$175,34,FALSE),""))</f>
        <v/>
      </c>
      <c r="AJ16" s="48" t="str">
        <f>IF($B16="","",IF(VLOOKUP($B16,CPPE!$A$2:$BO$175,35,FALSE)&lt;0,VLOOKUP($B16,CPPE!$A$2:$BO$175,35,FALSE),""))</f>
        <v/>
      </c>
      <c r="AK16" s="48" t="str">
        <f>IF($B16="","",IF(VLOOKUP($B16,CPPE!$A$2:$BO$175,36,FALSE)&lt;0,VLOOKUP($B16,CPPE!$A$2:$BO$175,36,FALSE),""))</f>
        <v/>
      </c>
      <c r="AL16" s="48" t="str">
        <f>IF($B16="","",IF(VLOOKUP($B16,CPPE!$A$2:$BO$175,37,FALSE)&lt;0,VLOOKUP($B16,CPPE!$A$2:$BO$175,37,FALSE),""))</f>
        <v/>
      </c>
      <c r="AM16" s="48" t="str">
        <f>IF($B16="","",IF(VLOOKUP($B16,CPPE!$A$2:$BO$175,38,FALSE)&lt;0,VLOOKUP($B16,CPPE!$A$2:$BO$175,38,FALSE),""))</f>
        <v/>
      </c>
      <c r="AN16" s="48" t="str">
        <f>IF($B16="","",IF(VLOOKUP($B16,CPPE!$A$2:$BO$175,39,FALSE)&lt;0,VLOOKUP($B16,CPPE!$A$2:$BO$175,39,FALSE),""))</f>
        <v/>
      </c>
      <c r="AO16" s="48" t="str">
        <f>IF($B16="","",IF(VLOOKUP($B16,CPPE!$A$2:$BO$175,40,FALSE)&lt;0,VLOOKUP($B16,CPPE!$A$2:$BO$175,40,FALSE),""))</f>
        <v/>
      </c>
      <c r="AP16" s="48" t="str">
        <f>IF($B16="","",IF(VLOOKUP($B16,CPPE!$A$2:$BO$175,41,FALSE)&lt;0,VLOOKUP($B16,CPPE!$A$2:$BO$175,41,FALSE),""))</f>
        <v/>
      </c>
      <c r="AQ16" s="48" t="str">
        <f>IF($B16="","",IF(VLOOKUP($B16,CPPE!$A$2:$BO$175,42,FALSE)&lt;0,VLOOKUP($B16,CPPE!$A$2:$BO$175,42,FALSE),""))</f>
        <v/>
      </c>
      <c r="AR16" s="48" t="str">
        <f>IF($B16="","",IF(VLOOKUP($B16,CPPE!$A$2:$BO$175,43,FALSE)&lt;0,VLOOKUP($B16,CPPE!$A$2:$BO$175,43,FALSE),""))</f>
        <v/>
      </c>
      <c r="AS16" s="48" t="str">
        <f>IF($B16="","",IF(VLOOKUP($B16,CPPE!$A$2:$BO$175,44,FALSE)&lt;0,VLOOKUP($B16,CPPE!$A$2:$BO$175,44,FALSE),""))</f>
        <v/>
      </c>
      <c r="AT16" s="48" t="str">
        <f>IF($B16="","",IF(VLOOKUP($B16,CPPE!$A$2:$BO$175,45,FALSE)&lt;0,VLOOKUP($B16,CPPE!$A$2:$BO$175,45,FALSE),""))</f>
        <v/>
      </c>
      <c r="AU16" s="48" t="str">
        <f>IF($B16="","",IF(VLOOKUP($B16,CPPE!$A$2:$BO$175,46,FALSE)&lt;0,VLOOKUP($B16,CPPE!$A$2:$BO$175,46,FALSE),""))</f>
        <v/>
      </c>
      <c r="AV16" s="48" t="str">
        <f>IF($B16="","",IF(VLOOKUP($B16,CPPE!$A$2:$BO$175,47,FALSE)&lt;0,VLOOKUP($B16,CPPE!$A$2:$BO$175,47,FALSE),""))</f>
        <v/>
      </c>
      <c r="AW16" s="48" t="str">
        <f>IF($B16="","",IF(VLOOKUP($B16,CPPE!$A$2:$BO$175,48,FALSE)&lt;0,VLOOKUP($B16,CPPE!$A$2:$BO$175,48,FALSE),""))</f>
        <v/>
      </c>
      <c r="AX16" s="48" t="str">
        <f>IF($B16="","",IF(VLOOKUP($B16,CPPE!$A$2:$BO$175,50,FALSE)&lt;0,VLOOKUP($B16,CPPE!$A$2:$BO$175,50,FALSE),""))</f>
        <v/>
      </c>
      <c r="AY16" s="48" t="str">
        <f>IF($B16="","",IF(VLOOKUP($B16,CPPE!$A$2:$BO$175,51,FALSE)&lt;0,VLOOKUP($B16,CPPE!$A$2:$BO$175,51,FALSE),""))</f>
        <v/>
      </c>
      <c r="AZ16" s="48" t="str">
        <f>IF($B16="","",IF(VLOOKUP($B16,CPPE!$A$2:$BO$175,52,FALSE)&lt;0,VLOOKUP($B16,CPPE!$A$2:$BO$175,52,FALSE),""))</f>
        <v/>
      </c>
      <c r="BA16" s="48" t="str">
        <f>IF($B16="","",IF(VLOOKUP($B16,CPPE!$A$2:$BO$175,53,FALSE)&lt;0,VLOOKUP($B16,CPPE!$A$2:$BO$175,53,FALSE),""))</f>
        <v/>
      </c>
      <c r="BB16" s="48" t="str">
        <f>IF($B16="","",IF(VLOOKUP($B16,CPPE!$A$2:$BO$175,54,FALSE)&lt;0,VLOOKUP($B16,CPPE!$A$2:$BO$175,54,FALSE),""))</f>
        <v/>
      </c>
      <c r="BC16" s="48" t="str">
        <f>IF($B16="","",IF(VLOOKUP($B16,CPPE!$A$2:$BO$175,55,FALSE)&lt;0,VLOOKUP($B16,CPPE!$A$2:$BO$175,55,FALSE),""))</f>
        <v/>
      </c>
      <c r="BD16" s="48" t="str">
        <f>IF($B16="","",IF(VLOOKUP($B16,CPPE!$A$2:$BO$175,56,FALSE)&lt;0,VLOOKUP($B16,CPPE!$A$2:$BO$175,56,FALSE),""))</f>
        <v/>
      </c>
      <c r="BE16" s="48" t="str">
        <f>IF($B16="","",IF(VLOOKUP($B16,CPPE!$A$2:$BO$175,57,FALSE)&lt;0,VLOOKUP($B16,CPPE!$A$2:$BO$175,57,FALSE),""))</f>
        <v/>
      </c>
      <c r="BF16" s="48" t="str">
        <f>IF($B16="","",IF(VLOOKUP($B16,CPPE!$A$2:$BO$175,58,FALSE)&lt;0,VLOOKUP($B16,CPPE!$A$2:$BO$175,58,FALSE),""))</f>
        <v/>
      </c>
      <c r="BG16" s="48" t="str">
        <f>IF($B16="","",IF(VLOOKUP($B16,CPPE!$A$2:$BO$175,59,FALSE)&lt;0,VLOOKUP($B16,CPPE!$A$2:$BO$175,59,FALSE),""))</f>
        <v/>
      </c>
    </row>
    <row r="17" spans="2:59" x14ac:dyDescent="0.2">
      <c r="B17" s="47" t="str">
        <f>IF(Results!B17="","",Results!B17)</f>
        <v>380 - Windbreak/Shelterbelt Establishment and Renovation</v>
      </c>
      <c r="C17" s="48" t="str">
        <f>IF($B17="","",IF(VLOOKUP($B17,CPPE!$A$2:$BO$175,2,FALSE)&lt;0,VLOOKUP($B17,CPPE!$A$2:$BO$175,2,FALSE),""))</f>
        <v/>
      </c>
      <c r="D17" s="48" t="str">
        <f>IF($B17="","",IF(VLOOKUP($B17,CPPE!$A$2:$BO$175,3,FALSE)&lt;0,VLOOKUP($B17,CPPE!$A$2:$BO$175,3,FALSE),""))</f>
        <v/>
      </c>
      <c r="E17" s="48" t="str">
        <f>IF($B17="","",IF(VLOOKUP($B17,CPPE!$A$2:$BO$175,4,FALSE)&lt;0,VLOOKUP($B17,CPPE!$A$2:$BO$175,5,FALSE),""))</f>
        <v/>
      </c>
      <c r="F17" s="48" t="str">
        <f>IF($B17="","",IF(VLOOKUP($B17,CPPE!$A$2:$BO$175,5,FALSE)&lt;0,VLOOKUP($B17,CPPE!$A$2:$BO$175,6,FALSE),""))</f>
        <v/>
      </c>
      <c r="G17" s="48" t="str">
        <f>IF($B17="","",IF(VLOOKUP($B17,CPPE!$A$2:$BO$175,6,FALSE)&lt;0,VLOOKUP($B17,CPPE!$A$2:$BO$175,6,FALSE),""))</f>
        <v/>
      </c>
      <c r="H17" s="48" t="str">
        <f>IF($B17="","",IF(VLOOKUP($B17,CPPE!$A$2:$BO$175,7,FALSE)&lt;0,VLOOKUP($B17,CPPE!$A$2:$BO$175,7,FALSE),""))</f>
        <v/>
      </c>
      <c r="I17" s="48" t="str">
        <f>IF($B17="","",IF(VLOOKUP($B17,CPPE!$A$2:$BO$175,8,FALSE)&lt;0,VLOOKUP($B17,CPPE!$A$2:$BO$175,8,FALSE),""))</f>
        <v/>
      </c>
      <c r="J17" s="48" t="str">
        <f>IF($B17="","",IF(VLOOKUP($B17,CPPE!$A$2:$BO$175,9,FALSE)&lt;0,VLOOKUP($B17,CPPE!$A$2:$BO$175,9,FALSE),""))</f>
        <v/>
      </c>
      <c r="K17" s="48" t="str">
        <f>IF($B17="","",IF(VLOOKUP($B17,CPPE!$A$2:$BO$175,10,FALSE)&lt;0,VLOOKUP($B17,CPPE!$A$2:$BO$175,10,FALSE),""))</f>
        <v/>
      </c>
      <c r="L17" s="48" t="str">
        <f>IF($B17="","",IF(VLOOKUP($B17,CPPE!$A$2:$BO$175,11,FALSE)&lt;0,VLOOKUP($B17,CPPE!$A$2:$BO$175,11,FALSE),""))</f>
        <v/>
      </c>
      <c r="M17" s="48" t="str">
        <f>IF($B17="","",IF(VLOOKUP($B17,CPPE!$A$2:$BO$175,12,FALSE)&lt;0,VLOOKUP($B17,CPPE!$A$2:$BO$175,12,FALSE),""))</f>
        <v/>
      </c>
      <c r="N17" s="48" t="str">
        <f>IF($B17="","",IF(VLOOKUP($B17,CPPE!$A$2:$BO$175,13,FALSE)&lt;0,VLOOKUP($B17,CPPE!$A$2:$BO$175,13,FALSE),""))</f>
        <v/>
      </c>
      <c r="O17" s="48" t="str">
        <f>IF($B17="","",IF(VLOOKUP($B17,CPPE!$A$2:$BO$175,14,FALSE)&lt;0,VLOOKUP($B17,CPPE!$A$2:$BO$175,14,FALSE),""))</f>
        <v/>
      </c>
      <c r="P17" s="48" t="str">
        <f>IF($B17="","",IF(VLOOKUP($B17,CPPE!$A$2:$BO$175,15,FALSE)&lt;0,VLOOKUP($B17,CPPE!$A$2:$BO$175,15,FALSE),""))</f>
        <v/>
      </c>
      <c r="Q17" s="48" t="str">
        <f>IF($B17="","",IF(VLOOKUP($B17,CPPE!$A$2:$BO$175,16,FALSE)&lt;0,VLOOKUP($B17,CPPE!$A$2:$BO$175,16,FALSE),""))</f>
        <v/>
      </c>
      <c r="R17" s="48" t="str">
        <f>IF($B17="","",IF(VLOOKUP($B17,CPPE!$A$2:$BO$175,17,FALSE)&lt;0,VLOOKUP($B17,CPPE!$A$2:$BO$175,17,FALSE),""))</f>
        <v/>
      </c>
      <c r="S17" s="48" t="str">
        <f>IF($B17="","",IF(VLOOKUP($B17,CPPE!$A$2:$BO$175,18,FALSE)&lt;0,VLOOKUP($B17,CPPE!$A$2:$BO$175,18,FALSE),""))</f>
        <v/>
      </c>
      <c r="T17" s="48" t="str">
        <f>IF($B17="","",IF(VLOOKUP($B17,CPPE!$A$2:$BO$175,19,FALSE)&lt;0,VLOOKUP($B17,CPPE!$A$2:$BO$175,19,FALSE),""))</f>
        <v/>
      </c>
      <c r="U17" s="48" t="str">
        <f>IF($B17="","",IF(VLOOKUP($B17,CPPE!$A$2:$BO$175,20,FALSE)&lt;0,VLOOKUP($B17,CPPE!$A$2:$BO$175,20,FALSE),""))</f>
        <v/>
      </c>
      <c r="V17" s="48" t="str">
        <f>IF($B17="","",IF(VLOOKUP($B17,CPPE!$A$2:$BO$175,21,FALSE)&lt;0,VLOOKUP($B17,CPPE!$A$2:$BO$175,21,FALSE),""))</f>
        <v/>
      </c>
      <c r="W17" s="48" t="str">
        <f>IF($B17="","",IF(VLOOKUP($B17,CPPE!$A$2:$BO$175,22,FALSE)&lt;0,VLOOKUP($B17,CPPE!$A$2:$BO$175,22,FALSE),""))</f>
        <v/>
      </c>
      <c r="X17" s="48" t="str">
        <f>IF($B17="","",IF(VLOOKUP($B17,CPPE!$A$2:$BO$175,23,FALSE)&lt;0,VLOOKUP($B17,CPPE!$A$2:$BO$175,23,FALSE),""))</f>
        <v/>
      </c>
      <c r="Y17" s="48" t="str">
        <f>IF($B17="","",IF(VLOOKUP($B17,CPPE!$A$2:$BO$175,24,FALSE)&lt;0,VLOOKUP($B17,CPPE!$A$2:$BO$175,24,FALSE),""))</f>
        <v/>
      </c>
      <c r="Z17" s="48" t="str">
        <f>IF($B17="","",IF(VLOOKUP($B17,CPPE!$A$2:$BO$175,25,FALSE)&lt;0,VLOOKUP($B17,CPPE!$A$2:$BO$175,25,FALSE),""))</f>
        <v/>
      </c>
      <c r="AA17" s="48" t="str">
        <f>IF($B17="","",IF(VLOOKUP($B17,CPPE!$A$2:$BO$175,26,FALSE)&lt;0,VLOOKUP($B17,CPPE!$A$2:$BO$175,26,FALSE),""))</f>
        <v/>
      </c>
      <c r="AB17" s="48" t="str">
        <f>IF($B17="","",IF(VLOOKUP($B17,CPPE!$A$2:$BO$175,27,FALSE)&lt;0,VLOOKUP($B17,CPPE!$A$2:$BO$175,27,FALSE),""))</f>
        <v/>
      </c>
      <c r="AC17" s="48" t="str">
        <f>IF($B17="","",IF(VLOOKUP($B17,CPPE!$A$2:$BO$175,28,FALSE)&lt;0,VLOOKUP($B17,CPPE!$A$2:$BO$175,28,FALSE),""))</f>
        <v/>
      </c>
      <c r="AD17" s="48" t="str">
        <f>IF($B17="","",IF(VLOOKUP($B17,CPPE!$A$2:$BO$175,29,FALSE)&lt;0,VLOOKUP($B17,CPPE!$A$2:$BO$175,29,FALSE),""))</f>
        <v/>
      </c>
      <c r="AE17" s="48" t="str">
        <f>IF($B17="","",IF(VLOOKUP($B17,CPPE!$A$2:$BO$175,30,FALSE)&lt;0,VLOOKUP($B17,CPPE!$A$2:$BO$175,30,FALSE),""))</f>
        <v/>
      </c>
      <c r="AF17" s="48" t="str">
        <f>IF($B17="","",IF(VLOOKUP($B17,CPPE!$A$2:$BO$175,31,FALSE)&lt;0,VLOOKUP($B17,CPPE!$A$2:$BO$175,31,FALSE),""))</f>
        <v/>
      </c>
      <c r="AG17" s="48" t="str">
        <f>IF($B17="","",IF(VLOOKUP($B17,CPPE!$A$2:$BO$175,32,FALSE)&lt;0,VLOOKUP($B17,CPPE!$A$2:$BO$175,32,FALSE),""))</f>
        <v/>
      </c>
      <c r="AH17" s="48" t="str">
        <f>IF($B17="","",IF(VLOOKUP($B17,CPPE!$A$2:$BO$175,33,FALSE)&lt;0,VLOOKUP($B17,CPPE!$A$2:$BO$175,33,FALSE),""))</f>
        <v/>
      </c>
      <c r="AI17" s="48" t="str">
        <f>IF($B17="","",IF(VLOOKUP($B17,CPPE!$A$2:$BO$175,34,FALSE)&lt;0,VLOOKUP($B17,CPPE!$A$2:$BO$175,34,FALSE),""))</f>
        <v/>
      </c>
      <c r="AJ17" s="48" t="str">
        <f>IF($B17="","",IF(VLOOKUP($B17,CPPE!$A$2:$BO$175,35,FALSE)&lt;0,VLOOKUP($B17,CPPE!$A$2:$BO$175,35,FALSE),""))</f>
        <v/>
      </c>
      <c r="AK17" s="48" t="str">
        <f>IF($B17="","",IF(VLOOKUP($B17,CPPE!$A$2:$BO$175,36,FALSE)&lt;0,VLOOKUP($B17,CPPE!$A$2:$BO$175,36,FALSE),""))</f>
        <v/>
      </c>
      <c r="AL17" s="48" t="str">
        <f>IF($B17="","",IF(VLOOKUP($B17,CPPE!$A$2:$BO$175,37,FALSE)&lt;0,VLOOKUP($B17,CPPE!$A$2:$BO$175,37,FALSE),""))</f>
        <v/>
      </c>
      <c r="AM17" s="48" t="str">
        <f>IF($B17="","",IF(VLOOKUP($B17,CPPE!$A$2:$BO$175,38,FALSE)&lt;0,VLOOKUP($B17,CPPE!$A$2:$BO$175,38,FALSE),""))</f>
        <v/>
      </c>
      <c r="AN17" s="48" t="str">
        <f>IF($B17="","",IF(VLOOKUP($B17,CPPE!$A$2:$BO$175,39,FALSE)&lt;0,VLOOKUP($B17,CPPE!$A$2:$BO$175,39,FALSE),""))</f>
        <v/>
      </c>
      <c r="AO17" s="48" t="str">
        <f>IF($B17="","",IF(VLOOKUP($B17,CPPE!$A$2:$BO$175,40,FALSE)&lt;0,VLOOKUP($B17,CPPE!$A$2:$BO$175,40,FALSE),""))</f>
        <v/>
      </c>
      <c r="AP17" s="48" t="str">
        <f>IF($B17="","",IF(VLOOKUP($B17,CPPE!$A$2:$BO$175,41,FALSE)&lt;0,VLOOKUP($B17,CPPE!$A$2:$BO$175,41,FALSE),""))</f>
        <v/>
      </c>
      <c r="AQ17" s="48" t="str">
        <f>IF($B17="","",IF(VLOOKUP($B17,CPPE!$A$2:$BO$175,42,FALSE)&lt;0,VLOOKUP($B17,CPPE!$A$2:$BO$175,42,FALSE),""))</f>
        <v/>
      </c>
      <c r="AR17" s="48" t="str">
        <f>IF($B17="","",IF(VLOOKUP($B17,CPPE!$A$2:$BO$175,43,FALSE)&lt;0,VLOOKUP($B17,CPPE!$A$2:$BO$175,43,FALSE),""))</f>
        <v/>
      </c>
      <c r="AS17" s="48" t="str">
        <f>IF($B17="","",IF(VLOOKUP($B17,CPPE!$A$2:$BO$175,44,FALSE)&lt;0,VLOOKUP($B17,CPPE!$A$2:$BO$175,44,FALSE),""))</f>
        <v/>
      </c>
      <c r="AT17" s="48" t="str">
        <f>IF($B17="","",IF(VLOOKUP($B17,CPPE!$A$2:$BO$175,45,FALSE)&lt;0,VLOOKUP($B17,CPPE!$A$2:$BO$175,45,FALSE),""))</f>
        <v/>
      </c>
      <c r="AU17" s="48" t="str">
        <f>IF($B17="","",IF(VLOOKUP($B17,CPPE!$A$2:$BO$175,46,FALSE)&lt;0,VLOOKUP($B17,CPPE!$A$2:$BO$175,46,FALSE),""))</f>
        <v/>
      </c>
      <c r="AV17" s="48" t="str">
        <f>IF($B17="","",IF(VLOOKUP($B17,CPPE!$A$2:$BO$175,47,FALSE)&lt;0,VLOOKUP($B17,CPPE!$A$2:$BO$175,47,FALSE),""))</f>
        <v/>
      </c>
      <c r="AW17" s="48" t="str">
        <f>IF($B17="","",IF(VLOOKUP($B17,CPPE!$A$2:$BO$175,48,FALSE)&lt;0,VLOOKUP($B17,CPPE!$A$2:$BO$175,48,FALSE),""))</f>
        <v/>
      </c>
      <c r="AX17" s="48" t="str">
        <f>IF($B17="","",IF(VLOOKUP($B17,CPPE!$A$2:$BO$175,50,FALSE)&lt;0,VLOOKUP($B17,CPPE!$A$2:$BO$175,50,FALSE),""))</f>
        <v/>
      </c>
      <c r="AY17" s="48" t="str">
        <f>IF($B17="","",IF(VLOOKUP($B17,CPPE!$A$2:$BO$175,51,FALSE)&lt;0,VLOOKUP($B17,CPPE!$A$2:$BO$175,51,FALSE),""))</f>
        <v/>
      </c>
      <c r="AZ17" s="48" t="str">
        <f>IF($B17="","",IF(VLOOKUP($B17,CPPE!$A$2:$BO$175,52,FALSE)&lt;0,VLOOKUP($B17,CPPE!$A$2:$BO$175,52,FALSE),""))</f>
        <v/>
      </c>
      <c r="BA17" s="48" t="str">
        <f>IF($B17="","",IF(VLOOKUP($B17,CPPE!$A$2:$BO$175,53,FALSE)&lt;0,VLOOKUP($B17,CPPE!$A$2:$BO$175,53,FALSE),""))</f>
        <v/>
      </c>
      <c r="BB17" s="48" t="str">
        <f>IF($B17="","",IF(VLOOKUP($B17,CPPE!$A$2:$BO$175,54,FALSE)&lt;0,VLOOKUP($B17,CPPE!$A$2:$BO$175,54,FALSE),""))</f>
        <v/>
      </c>
      <c r="BC17" s="48" t="str">
        <f>IF($B17="","",IF(VLOOKUP($B17,CPPE!$A$2:$BO$175,55,FALSE)&lt;0,VLOOKUP($B17,CPPE!$A$2:$BO$175,55,FALSE),""))</f>
        <v/>
      </c>
      <c r="BD17" s="48" t="str">
        <f>IF($B17="","",IF(VLOOKUP($B17,CPPE!$A$2:$BO$175,56,FALSE)&lt;0,VLOOKUP($B17,CPPE!$A$2:$BO$175,56,FALSE),""))</f>
        <v/>
      </c>
      <c r="BE17" s="48" t="str">
        <f>IF($B17="","",IF(VLOOKUP($B17,CPPE!$A$2:$BO$175,57,FALSE)&lt;0,VLOOKUP($B17,CPPE!$A$2:$BO$175,57,FALSE),""))</f>
        <v/>
      </c>
      <c r="BF17" s="48" t="str">
        <f>IF($B17="","",IF(VLOOKUP($B17,CPPE!$A$2:$BO$175,58,FALSE)&lt;0,VLOOKUP($B17,CPPE!$A$2:$BO$175,58,FALSE),""))</f>
        <v/>
      </c>
      <c r="BG17" s="48" t="str">
        <f>IF($B17="","",IF(VLOOKUP($B17,CPPE!$A$2:$BO$175,59,FALSE)&lt;0,VLOOKUP($B17,CPPE!$A$2:$BO$175,59,FALSE),""))</f>
        <v/>
      </c>
    </row>
    <row r="18" spans="2:59" x14ac:dyDescent="0.2">
      <c r="B18" s="47" t="str">
        <f>IF(Results!B18="","",Results!B18)</f>
        <v>379 - Forest Farming</v>
      </c>
      <c r="C18" s="48" t="str">
        <f>IF($B18="","",IF(VLOOKUP($B18,CPPE!$A$2:$BO$175,2,FALSE)&lt;0,VLOOKUP($B18,CPPE!$A$2:$BO$175,2,FALSE),""))</f>
        <v/>
      </c>
      <c r="D18" s="48" t="str">
        <f>IF($B18="","",IF(VLOOKUP($B18,CPPE!$A$2:$BO$175,3,FALSE)&lt;0,VLOOKUP($B18,CPPE!$A$2:$BO$175,3,FALSE),""))</f>
        <v/>
      </c>
      <c r="E18" s="48" t="str">
        <f>IF($B18="","",IF(VLOOKUP($B18,CPPE!$A$2:$BO$175,4,FALSE)&lt;0,VLOOKUP($B18,CPPE!$A$2:$BO$175,5,FALSE),""))</f>
        <v/>
      </c>
      <c r="F18" s="48" t="str">
        <f>IF($B18="","",IF(VLOOKUP($B18,CPPE!$A$2:$BO$175,5,FALSE)&lt;0,VLOOKUP($B18,CPPE!$A$2:$BO$175,6,FALSE),""))</f>
        <v/>
      </c>
      <c r="G18" s="48" t="str">
        <f>IF($B18="","",IF(VLOOKUP($B18,CPPE!$A$2:$BO$175,6,FALSE)&lt;0,VLOOKUP($B18,CPPE!$A$2:$BO$175,6,FALSE),""))</f>
        <v/>
      </c>
      <c r="H18" s="48" t="str">
        <f>IF($B18="","",IF(VLOOKUP($B18,CPPE!$A$2:$BO$175,7,FALSE)&lt;0,VLOOKUP($B18,CPPE!$A$2:$BO$175,7,FALSE),""))</f>
        <v/>
      </c>
      <c r="I18" s="48" t="str">
        <f>IF($B18="","",IF(VLOOKUP($B18,CPPE!$A$2:$BO$175,8,FALSE)&lt;0,VLOOKUP($B18,CPPE!$A$2:$BO$175,8,FALSE),""))</f>
        <v/>
      </c>
      <c r="J18" s="48" t="str">
        <f>IF($B18="","",IF(VLOOKUP($B18,CPPE!$A$2:$BO$175,9,FALSE)&lt;0,VLOOKUP($B18,CPPE!$A$2:$BO$175,9,FALSE),""))</f>
        <v/>
      </c>
      <c r="K18" s="48" t="str">
        <f>IF($B18="","",IF(VLOOKUP($B18,CPPE!$A$2:$BO$175,10,FALSE)&lt;0,VLOOKUP($B18,CPPE!$A$2:$BO$175,10,FALSE),""))</f>
        <v/>
      </c>
      <c r="L18" s="48" t="str">
        <f>IF($B18="","",IF(VLOOKUP($B18,CPPE!$A$2:$BO$175,11,FALSE)&lt;0,VLOOKUP($B18,CPPE!$A$2:$BO$175,11,FALSE),""))</f>
        <v/>
      </c>
      <c r="M18" s="48" t="str">
        <f>IF($B18="","",IF(VLOOKUP($B18,CPPE!$A$2:$BO$175,12,FALSE)&lt;0,VLOOKUP($B18,CPPE!$A$2:$BO$175,12,FALSE),""))</f>
        <v/>
      </c>
      <c r="N18" s="48" t="str">
        <f>IF($B18="","",IF(VLOOKUP($B18,CPPE!$A$2:$BO$175,13,FALSE)&lt;0,VLOOKUP($B18,CPPE!$A$2:$BO$175,13,FALSE),""))</f>
        <v/>
      </c>
      <c r="O18" s="48" t="str">
        <f>IF($B18="","",IF(VLOOKUP($B18,CPPE!$A$2:$BO$175,14,FALSE)&lt;0,VLOOKUP($B18,CPPE!$A$2:$BO$175,14,FALSE),""))</f>
        <v/>
      </c>
      <c r="P18" s="48" t="str">
        <f>IF($B18="","",IF(VLOOKUP($B18,CPPE!$A$2:$BO$175,15,FALSE)&lt;0,VLOOKUP($B18,CPPE!$A$2:$BO$175,15,FALSE),""))</f>
        <v/>
      </c>
      <c r="Q18" s="48" t="str">
        <f>IF($B18="","",IF(VLOOKUP($B18,CPPE!$A$2:$BO$175,16,FALSE)&lt;0,VLOOKUP($B18,CPPE!$A$2:$BO$175,16,FALSE),""))</f>
        <v/>
      </c>
      <c r="R18" s="48" t="str">
        <f>IF($B18="","",IF(VLOOKUP($B18,CPPE!$A$2:$BO$175,17,FALSE)&lt;0,VLOOKUP($B18,CPPE!$A$2:$BO$175,17,FALSE),""))</f>
        <v/>
      </c>
      <c r="S18" s="48" t="str">
        <f>IF($B18="","",IF(VLOOKUP($B18,CPPE!$A$2:$BO$175,18,FALSE)&lt;0,VLOOKUP($B18,CPPE!$A$2:$BO$175,18,FALSE),""))</f>
        <v/>
      </c>
      <c r="T18" s="48" t="str">
        <f>IF($B18="","",IF(VLOOKUP($B18,CPPE!$A$2:$BO$175,19,FALSE)&lt;0,VLOOKUP($B18,CPPE!$A$2:$BO$175,19,FALSE),""))</f>
        <v/>
      </c>
      <c r="U18" s="48" t="str">
        <f>IF($B18="","",IF(VLOOKUP($B18,CPPE!$A$2:$BO$175,20,FALSE)&lt;0,VLOOKUP($B18,CPPE!$A$2:$BO$175,20,FALSE),""))</f>
        <v/>
      </c>
      <c r="V18" s="48" t="str">
        <f>IF($B18="","",IF(VLOOKUP($B18,CPPE!$A$2:$BO$175,21,FALSE)&lt;0,VLOOKUP($B18,CPPE!$A$2:$BO$175,21,FALSE),""))</f>
        <v/>
      </c>
      <c r="W18" s="48" t="str">
        <f>IF($B18="","",IF(VLOOKUP($B18,CPPE!$A$2:$BO$175,22,FALSE)&lt;0,VLOOKUP($B18,CPPE!$A$2:$BO$175,22,FALSE),""))</f>
        <v/>
      </c>
      <c r="X18" s="48" t="str">
        <f>IF($B18="","",IF(VLOOKUP($B18,CPPE!$A$2:$BO$175,23,FALSE)&lt;0,VLOOKUP($B18,CPPE!$A$2:$BO$175,23,FALSE),""))</f>
        <v/>
      </c>
      <c r="Y18" s="48" t="str">
        <f>IF($B18="","",IF(VLOOKUP($B18,CPPE!$A$2:$BO$175,24,FALSE)&lt;0,VLOOKUP($B18,CPPE!$A$2:$BO$175,24,FALSE),""))</f>
        <v/>
      </c>
      <c r="Z18" s="48" t="str">
        <f>IF($B18="","",IF(VLOOKUP($B18,CPPE!$A$2:$BO$175,25,FALSE)&lt;0,VLOOKUP($B18,CPPE!$A$2:$BO$175,25,FALSE),""))</f>
        <v/>
      </c>
      <c r="AA18" s="48" t="str">
        <f>IF($B18="","",IF(VLOOKUP($B18,CPPE!$A$2:$BO$175,26,FALSE)&lt;0,VLOOKUP($B18,CPPE!$A$2:$BO$175,26,FALSE),""))</f>
        <v/>
      </c>
      <c r="AB18" s="48" t="str">
        <f>IF($B18="","",IF(VLOOKUP($B18,CPPE!$A$2:$BO$175,27,FALSE)&lt;0,VLOOKUP($B18,CPPE!$A$2:$BO$175,27,FALSE),""))</f>
        <v/>
      </c>
      <c r="AC18" s="48" t="str">
        <f>IF($B18="","",IF(VLOOKUP($B18,CPPE!$A$2:$BO$175,28,FALSE)&lt;0,VLOOKUP($B18,CPPE!$A$2:$BO$175,28,FALSE),""))</f>
        <v/>
      </c>
      <c r="AD18" s="48" t="str">
        <f>IF($B18="","",IF(VLOOKUP($B18,CPPE!$A$2:$BO$175,29,FALSE)&lt;0,VLOOKUP($B18,CPPE!$A$2:$BO$175,29,FALSE),""))</f>
        <v/>
      </c>
      <c r="AE18" s="48" t="str">
        <f>IF($B18="","",IF(VLOOKUP($B18,CPPE!$A$2:$BO$175,30,FALSE)&lt;0,VLOOKUP($B18,CPPE!$A$2:$BO$175,30,FALSE),""))</f>
        <v/>
      </c>
      <c r="AF18" s="48" t="str">
        <f>IF($B18="","",IF(VLOOKUP($B18,CPPE!$A$2:$BO$175,31,FALSE)&lt;0,VLOOKUP($B18,CPPE!$A$2:$BO$175,31,FALSE),""))</f>
        <v/>
      </c>
      <c r="AG18" s="48" t="str">
        <f>IF($B18="","",IF(VLOOKUP($B18,CPPE!$A$2:$BO$175,32,FALSE)&lt;0,VLOOKUP($B18,CPPE!$A$2:$BO$175,32,FALSE),""))</f>
        <v/>
      </c>
      <c r="AH18" s="48" t="str">
        <f>IF($B18="","",IF(VLOOKUP($B18,CPPE!$A$2:$BO$175,33,FALSE)&lt;0,VLOOKUP($B18,CPPE!$A$2:$BO$175,33,FALSE),""))</f>
        <v/>
      </c>
      <c r="AI18" s="48" t="str">
        <f>IF($B18="","",IF(VLOOKUP($B18,CPPE!$A$2:$BO$175,34,FALSE)&lt;0,VLOOKUP($B18,CPPE!$A$2:$BO$175,34,FALSE),""))</f>
        <v/>
      </c>
      <c r="AJ18" s="48" t="str">
        <f>IF($B18="","",IF(VLOOKUP($B18,CPPE!$A$2:$BO$175,35,FALSE)&lt;0,VLOOKUP($B18,CPPE!$A$2:$BO$175,35,FALSE),""))</f>
        <v/>
      </c>
      <c r="AK18" s="48" t="str">
        <f>IF($B18="","",IF(VLOOKUP($B18,CPPE!$A$2:$BO$175,36,FALSE)&lt;0,VLOOKUP($B18,CPPE!$A$2:$BO$175,36,FALSE),""))</f>
        <v/>
      </c>
      <c r="AL18" s="48" t="str">
        <f>IF($B18="","",IF(VLOOKUP($B18,CPPE!$A$2:$BO$175,37,FALSE)&lt;0,VLOOKUP($B18,CPPE!$A$2:$BO$175,37,FALSE),""))</f>
        <v/>
      </c>
      <c r="AM18" s="48" t="str">
        <f>IF($B18="","",IF(VLOOKUP($B18,CPPE!$A$2:$BO$175,38,FALSE)&lt;0,VLOOKUP($B18,CPPE!$A$2:$BO$175,38,FALSE),""))</f>
        <v/>
      </c>
      <c r="AN18" s="48" t="str">
        <f>IF($B18="","",IF(VLOOKUP($B18,CPPE!$A$2:$BO$175,39,FALSE)&lt;0,VLOOKUP($B18,CPPE!$A$2:$BO$175,39,FALSE),""))</f>
        <v/>
      </c>
      <c r="AO18" s="48" t="str">
        <f>IF($B18="","",IF(VLOOKUP($B18,CPPE!$A$2:$BO$175,40,FALSE)&lt;0,VLOOKUP($B18,CPPE!$A$2:$BO$175,40,FALSE),""))</f>
        <v/>
      </c>
      <c r="AP18" s="48" t="str">
        <f>IF($B18="","",IF(VLOOKUP($B18,CPPE!$A$2:$BO$175,41,FALSE)&lt;0,VLOOKUP($B18,CPPE!$A$2:$BO$175,41,FALSE),""))</f>
        <v/>
      </c>
      <c r="AQ18" s="48" t="str">
        <f>IF($B18="","",IF(VLOOKUP($B18,CPPE!$A$2:$BO$175,42,FALSE)&lt;0,VLOOKUP($B18,CPPE!$A$2:$BO$175,42,FALSE),""))</f>
        <v/>
      </c>
      <c r="AR18" s="48" t="str">
        <f>IF($B18="","",IF(VLOOKUP($B18,CPPE!$A$2:$BO$175,43,FALSE)&lt;0,VLOOKUP($B18,CPPE!$A$2:$BO$175,43,FALSE),""))</f>
        <v/>
      </c>
      <c r="AS18" s="48" t="str">
        <f>IF($B18="","",IF(VLOOKUP($B18,CPPE!$A$2:$BO$175,44,FALSE)&lt;0,VLOOKUP($B18,CPPE!$A$2:$BO$175,44,FALSE),""))</f>
        <v/>
      </c>
      <c r="AT18" s="48" t="str">
        <f>IF($B18="","",IF(VLOOKUP($B18,CPPE!$A$2:$BO$175,45,FALSE)&lt;0,VLOOKUP($B18,CPPE!$A$2:$BO$175,45,FALSE),""))</f>
        <v/>
      </c>
      <c r="AU18" s="48" t="str">
        <f>IF($B18="","",IF(VLOOKUP($B18,CPPE!$A$2:$BO$175,46,FALSE)&lt;0,VLOOKUP($B18,CPPE!$A$2:$BO$175,46,FALSE),""))</f>
        <v/>
      </c>
      <c r="AV18" s="48" t="str">
        <f>IF($B18="","",IF(VLOOKUP($B18,CPPE!$A$2:$BO$175,47,FALSE)&lt;0,VLOOKUP($B18,CPPE!$A$2:$BO$175,47,FALSE),""))</f>
        <v/>
      </c>
      <c r="AW18" s="48" t="str">
        <f>IF($B18="","",IF(VLOOKUP($B18,CPPE!$A$2:$BO$175,48,FALSE)&lt;0,VLOOKUP($B18,CPPE!$A$2:$BO$175,48,FALSE),""))</f>
        <v/>
      </c>
      <c r="AX18" s="48" t="str">
        <f>IF($B18="","",IF(VLOOKUP($B18,CPPE!$A$2:$BO$175,50,FALSE)&lt;0,VLOOKUP($B18,CPPE!$A$2:$BO$175,50,FALSE),""))</f>
        <v/>
      </c>
      <c r="AY18" s="48" t="str">
        <f>IF($B18="","",IF(VLOOKUP($B18,CPPE!$A$2:$BO$175,51,FALSE)&lt;0,VLOOKUP($B18,CPPE!$A$2:$BO$175,51,FALSE),""))</f>
        <v/>
      </c>
      <c r="AZ18" s="48" t="str">
        <f>IF($B18="","",IF(VLOOKUP($B18,CPPE!$A$2:$BO$175,52,FALSE)&lt;0,VLOOKUP($B18,CPPE!$A$2:$BO$175,52,FALSE),""))</f>
        <v/>
      </c>
      <c r="BA18" s="48" t="str">
        <f>IF($B18="","",IF(VLOOKUP($B18,CPPE!$A$2:$BO$175,53,FALSE)&lt;0,VLOOKUP($B18,CPPE!$A$2:$BO$175,53,FALSE),""))</f>
        <v/>
      </c>
      <c r="BB18" s="48" t="str">
        <f>IF($B18="","",IF(VLOOKUP($B18,CPPE!$A$2:$BO$175,54,FALSE)&lt;0,VLOOKUP($B18,CPPE!$A$2:$BO$175,54,FALSE),""))</f>
        <v/>
      </c>
      <c r="BC18" s="48" t="str">
        <f>IF($B18="","",IF(VLOOKUP($B18,CPPE!$A$2:$BO$175,55,FALSE)&lt;0,VLOOKUP($B18,CPPE!$A$2:$BO$175,55,FALSE),""))</f>
        <v/>
      </c>
      <c r="BD18" s="48" t="str">
        <f>IF($B18="","",IF(VLOOKUP($B18,CPPE!$A$2:$BO$175,56,FALSE)&lt;0,VLOOKUP($B18,CPPE!$A$2:$BO$175,56,FALSE),""))</f>
        <v/>
      </c>
      <c r="BE18" s="48" t="str">
        <f>IF($B18="","",IF(VLOOKUP($B18,CPPE!$A$2:$BO$175,57,FALSE)&lt;0,VLOOKUP($B18,CPPE!$A$2:$BO$175,57,FALSE),""))</f>
        <v/>
      </c>
      <c r="BF18" s="48" t="str">
        <f>IF($B18="","",IF(VLOOKUP($B18,CPPE!$A$2:$BO$175,58,FALSE)&lt;0,VLOOKUP($B18,CPPE!$A$2:$BO$175,58,FALSE),""))</f>
        <v/>
      </c>
      <c r="BG18" s="48" t="str">
        <f>IF($B18="","",IF(VLOOKUP($B18,CPPE!$A$2:$BO$175,59,FALSE)&lt;0,VLOOKUP($B18,CPPE!$A$2:$BO$175,59,FALSE),""))</f>
        <v/>
      </c>
    </row>
    <row r="19" spans="2:59" x14ac:dyDescent="0.2">
      <c r="B19" s="47" t="str">
        <f>IF(Results!B19="","",Results!B19)</f>
        <v>336 - Soil Carbon Amendment</v>
      </c>
      <c r="C19" s="48" t="str">
        <f>IF($B19="","",IF(VLOOKUP($B19,CPPE!$A$2:$BO$175,2,FALSE)&lt;0,VLOOKUP($B19,CPPE!$A$2:$BO$175,2,FALSE),""))</f>
        <v/>
      </c>
      <c r="D19" s="48" t="str">
        <f>IF($B19="","",IF(VLOOKUP($B19,CPPE!$A$2:$BO$175,3,FALSE)&lt;0,VLOOKUP($B19,CPPE!$A$2:$BO$175,3,FALSE),""))</f>
        <v/>
      </c>
      <c r="E19" s="48" t="str">
        <f>IF($B19="","",IF(VLOOKUP($B19,CPPE!$A$2:$BO$175,4,FALSE)&lt;0,VLOOKUP($B19,CPPE!$A$2:$BO$175,5,FALSE),""))</f>
        <v/>
      </c>
      <c r="F19" s="48" t="str">
        <f>IF($B19="","",IF(VLOOKUP($B19,CPPE!$A$2:$BO$175,5,FALSE)&lt;0,VLOOKUP($B19,CPPE!$A$2:$BO$175,6,FALSE),""))</f>
        <v/>
      </c>
      <c r="G19" s="48" t="str">
        <f>IF($B19="","",IF(VLOOKUP($B19,CPPE!$A$2:$BO$175,6,FALSE)&lt;0,VLOOKUP($B19,CPPE!$A$2:$BO$175,6,FALSE),""))</f>
        <v/>
      </c>
      <c r="H19" s="48" t="str">
        <f>IF($B19="","",IF(VLOOKUP($B19,CPPE!$A$2:$BO$175,7,FALSE)&lt;0,VLOOKUP($B19,CPPE!$A$2:$BO$175,7,FALSE),""))</f>
        <v/>
      </c>
      <c r="I19" s="48" t="str">
        <f>IF($B19="","",IF(VLOOKUP($B19,CPPE!$A$2:$BO$175,8,FALSE)&lt;0,VLOOKUP($B19,CPPE!$A$2:$BO$175,8,FALSE),""))</f>
        <v/>
      </c>
      <c r="J19" s="48" t="str">
        <f>IF($B19="","",IF(VLOOKUP($B19,CPPE!$A$2:$BO$175,9,FALSE)&lt;0,VLOOKUP($B19,CPPE!$A$2:$BO$175,9,FALSE),""))</f>
        <v/>
      </c>
      <c r="K19" s="48" t="str">
        <f>IF($B19="","",IF(VLOOKUP($B19,CPPE!$A$2:$BO$175,10,FALSE)&lt;0,VLOOKUP($B19,CPPE!$A$2:$BO$175,10,FALSE),""))</f>
        <v/>
      </c>
      <c r="L19" s="48" t="str">
        <f>IF($B19="","",IF(VLOOKUP($B19,CPPE!$A$2:$BO$175,11,FALSE)&lt;0,VLOOKUP($B19,CPPE!$A$2:$BO$175,11,FALSE),""))</f>
        <v/>
      </c>
      <c r="M19" s="48" t="str">
        <f>IF($B19="","",IF(VLOOKUP($B19,CPPE!$A$2:$BO$175,12,FALSE)&lt;0,VLOOKUP($B19,CPPE!$A$2:$BO$175,12,FALSE),""))</f>
        <v/>
      </c>
      <c r="N19" s="48" t="str">
        <f>IF($B19="","",IF(VLOOKUP($B19,CPPE!$A$2:$BO$175,13,FALSE)&lt;0,VLOOKUP($B19,CPPE!$A$2:$BO$175,13,FALSE),""))</f>
        <v/>
      </c>
      <c r="O19" s="48" t="str">
        <f>IF($B19="","",IF(VLOOKUP($B19,CPPE!$A$2:$BO$175,14,FALSE)&lt;0,VLOOKUP($B19,CPPE!$A$2:$BO$175,14,FALSE),""))</f>
        <v/>
      </c>
      <c r="P19" s="48" t="str">
        <f>IF($B19="","",IF(VLOOKUP($B19,CPPE!$A$2:$BO$175,15,FALSE)&lt;0,VLOOKUP($B19,CPPE!$A$2:$BO$175,15,FALSE),""))</f>
        <v/>
      </c>
      <c r="Q19" s="48" t="str">
        <f>IF($B19="","",IF(VLOOKUP($B19,CPPE!$A$2:$BO$175,16,FALSE)&lt;0,VLOOKUP($B19,CPPE!$A$2:$BO$175,16,FALSE),""))</f>
        <v/>
      </c>
      <c r="R19" s="48" t="str">
        <f>IF($B19="","",IF(VLOOKUP($B19,CPPE!$A$2:$BO$175,17,FALSE)&lt;0,VLOOKUP($B19,CPPE!$A$2:$BO$175,17,FALSE),""))</f>
        <v/>
      </c>
      <c r="S19" s="48" t="str">
        <f>IF($B19="","",IF(VLOOKUP($B19,CPPE!$A$2:$BO$175,18,FALSE)&lt;0,VLOOKUP($B19,CPPE!$A$2:$BO$175,18,FALSE),""))</f>
        <v/>
      </c>
      <c r="T19" s="48" t="str">
        <f>IF($B19="","",IF(VLOOKUP($B19,CPPE!$A$2:$BO$175,19,FALSE)&lt;0,VLOOKUP($B19,CPPE!$A$2:$BO$175,19,FALSE),""))</f>
        <v/>
      </c>
      <c r="U19" s="48" t="str">
        <f>IF($B19="","",IF(VLOOKUP($B19,CPPE!$A$2:$BO$175,20,FALSE)&lt;0,VLOOKUP($B19,CPPE!$A$2:$BO$175,20,FALSE),""))</f>
        <v/>
      </c>
      <c r="V19" s="48" t="str">
        <f>IF($B19="","",IF(VLOOKUP($B19,CPPE!$A$2:$BO$175,21,FALSE)&lt;0,VLOOKUP($B19,CPPE!$A$2:$BO$175,21,FALSE),""))</f>
        <v/>
      </c>
      <c r="W19" s="48" t="str">
        <f>IF($B19="","",IF(VLOOKUP($B19,CPPE!$A$2:$BO$175,22,FALSE)&lt;0,VLOOKUP($B19,CPPE!$A$2:$BO$175,22,FALSE),""))</f>
        <v/>
      </c>
      <c r="X19" s="48" t="str">
        <f>IF($B19="","",IF(VLOOKUP($B19,CPPE!$A$2:$BO$175,23,FALSE)&lt;0,VLOOKUP($B19,CPPE!$A$2:$BO$175,23,FALSE),""))</f>
        <v/>
      </c>
      <c r="Y19" s="48" t="str">
        <f>IF($B19="","",IF(VLOOKUP($B19,CPPE!$A$2:$BO$175,24,FALSE)&lt;0,VLOOKUP($B19,CPPE!$A$2:$BO$175,24,FALSE),""))</f>
        <v/>
      </c>
      <c r="Z19" s="48" t="str">
        <f>IF($B19="","",IF(VLOOKUP($B19,CPPE!$A$2:$BO$175,25,FALSE)&lt;0,VLOOKUP($B19,CPPE!$A$2:$BO$175,25,FALSE),""))</f>
        <v/>
      </c>
      <c r="AA19" s="48" t="str">
        <f>IF($B19="","",IF(VLOOKUP($B19,CPPE!$A$2:$BO$175,26,FALSE)&lt;0,VLOOKUP($B19,CPPE!$A$2:$BO$175,26,FALSE),""))</f>
        <v/>
      </c>
      <c r="AB19" s="48" t="str">
        <f>IF($B19="","",IF(VLOOKUP($B19,CPPE!$A$2:$BO$175,27,FALSE)&lt;0,VLOOKUP($B19,CPPE!$A$2:$BO$175,27,FALSE),""))</f>
        <v/>
      </c>
      <c r="AC19" s="48" t="str">
        <f>IF($B19="","",IF(VLOOKUP($B19,CPPE!$A$2:$BO$175,28,FALSE)&lt;0,VLOOKUP($B19,CPPE!$A$2:$BO$175,28,FALSE),""))</f>
        <v/>
      </c>
      <c r="AD19" s="48" t="str">
        <f>IF($B19="","",IF(VLOOKUP($B19,CPPE!$A$2:$BO$175,29,FALSE)&lt;0,VLOOKUP($B19,CPPE!$A$2:$BO$175,29,FALSE),""))</f>
        <v/>
      </c>
      <c r="AE19" s="48" t="str">
        <f>IF($B19="","",IF(VLOOKUP($B19,CPPE!$A$2:$BO$175,30,FALSE)&lt;0,VLOOKUP($B19,CPPE!$A$2:$BO$175,30,FALSE),""))</f>
        <v/>
      </c>
      <c r="AF19" s="48" t="str">
        <f>IF($B19="","",IF(VLOOKUP($B19,CPPE!$A$2:$BO$175,31,FALSE)&lt;0,VLOOKUP($B19,CPPE!$A$2:$BO$175,31,FALSE),""))</f>
        <v/>
      </c>
      <c r="AG19" s="48" t="str">
        <f>IF($B19="","",IF(VLOOKUP($B19,CPPE!$A$2:$BO$175,32,FALSE)&lt;0,VLOOKUP($B19,CPPE!$A$2:$BO$175,32,FALSE),""))</f>
        <v/>
      </c>
      <c r="AH19" s="48" t="str">
        <f>IF($B19="","",IF(VLOOKUP($B19,CPPE!$A$2:$BO$175,33,FALSE)&lt;0,VLOOKUP($B19,CPPE!$A$2:$BO$175,33,FALSE),""))</f>
        <v/>
      </c>
      <c r="AI19" s="48" t="str">
        <f>IF($B19="","",IF(VLOOKUP($B19,CPPE!$A$2:$BO$175,34,FALSE)&lt;0,VLOOKUP($B19,CPPE!$A$2:$BO$175,34,FALSE),""))</f>
        <v/>
      </c>
      <c r="AJ19" s="48" t="str">
        <f>IF($B19="","",IF(VLOOKUP($B19,CPPE!$A$2:$BO$175,35,FALSE)&lt;0,VLOOKUP($B19,CPPE!$A$2:$BO$175,35,FALSE),""))</f>
        <v/>
      </c>
      <c r="AK19" s="48" t="str">
        <f>IF($B19="","",IF(VLOOKUP($B19,CPPE!$A$2:$BO$175,36,FALSE)&lt;0,VLOOKUP($B19,CPPE!$A$2:$BO$175,36,FALSE),""))</f>
        <v/>
      </c>
      <c r="AL19" s="48" t="str">
        <f>IF($B19="","",IF(VLOOKUP($B19,CPPE!$A$2:$BO$175,37,FALSE)&lt;0,VLOOKUP($B19,CPPE!$A$2:$BO$175,37,FALSE),""))</f>
        <v/>
      </c>
      <c r="AM19" s="48" t="str">
        <f>IF($B19="","",IF(VLOOKUP($B19,CPPE!$A$2:$BO$175,38,FALSE)&lt;0,VLOOKUP($B19,CPPE!$A$2:$BO$175,38,FALSE),""))</f>
        <v/>
      </c>
      <c r="AN19" s="48" t="str">
        <f>IF($B19="","",IF(VLOOKUP($B19,CPPE!$A$2:$BO$175,39,FALSE)&lt;0,VLOOKUP($B19,CPPE!$A$2:$BO$175,39,FALSE),""))</f>
        <v/>
      </c>
      <c r="AO19" s="48" t="str">
        <f>IF($B19="","",IF(VLOOKUP($B19,CPPE!$A$2:$BO$175,40,FALSE)&lt;0,VLOOKUP($B19,CPPE!$A$2:$BO$175,40,FALSE),""))</f>
        <v/>
      </c>
      <c r="AP19" s="48" t="str">
        <f>IF($B19="","",IF(VLOOKUP($B19,CPPE!$A$2:$BO$175,41,FALSE)&lt;0,VLOOKUP($B19,CPPE!$A$2:$BO$175,41,FALSE),""))</f>
        <v/>
      </c>
      <c r="AQ19" s="48" t="str">
        <f>IF($B19="","",IF(VLOOKUP($B19,CPPE!$A$2:$BO$175,42,FALSE)&lt;0,VLOOKUP($B19,CPPE!$A$2:$BO$175,42,FALSE),""))</f>
        <v/>
      </c>
      <c r="AR19" s="48" t="str">
        <f>IF($B19="","",IF(VLOOKUP($B19,CPPE!$A$2:$BO$175,43,FALSE)&lt;0,VLOOKUP($B19,CPPE!$A$2:$BO$175,43,FALSE),""))</f>
        <v/>
      </c>
      <c r="AS19" s="48" t="str">
        <f>IF($B19="","",IF(VLOOKUP($B19,CPPE!$A$2:$BO$175,44,FALSE)&lt;0,VLOOKUP($B19,CPPE!$A$2:$BO$175,44,FALSE),""))</f>
        <v/>
      </c>
      <c r="AT19" s="48" t="str">
        <f>IF($B19="","",IF(VLOOKUP($B19,CPPE!$A$2:$BO$175,45,FALSE)&lt;0,VLOOKUP($B19,CPPE!$A$2:$BO$175,45,FALSE),""))</f>
        <v/>
      </c>
      <c r="AU19" s="48" t="str">
        <f>IF($B19="","",IF(VLOOKUP($B19,CPPE!$A$2:$BO$175,46,FALSE)&lt;0,VLOOKUP($B19,CPPE!$A$2:$BO$175,46,FALSE),""))</f>
        <v/>
      </c>
      <c r="AV19" s="48" t="str">
        <f>IF($B19="","",IF(VLOOKUP($B19,CPPE!$A$2:$BO$175,47,FALSE)&lt;0,VLOOKUP($B19,CPPE!$A$2:$BO$175,47,FALSE),""))</f>
        <v/>
      </c>
      <c r="AW19" s="48" t="str">
        <f>IF($B19="","",IF(VLOOKUP($B19,CPPE!$A$2:$BO$175,48,FALSE)&lt;0,VLOOKUP($B19,CPPE!$A$2:$BO$175,48,FALSE),""))</f>
        <v/>
      </c>
      <c r="AX19" s="48" t="str">
        <f>IF($B19="","",IF(VLOOKUP($B19,CPPE!$A$2:$BO$175,50,FALSE)&lt;0,VLOOKUP($B19,CPPE!$A$2:$BO$175,50,FALSE),""))</f>
        <v/>
      </c>
      <c r="AY19" s="48" t="str">
        <f>IF($B19="","",IF(VLOOKUP($B19,CPPE!$A$2:$BO$175,51,FALSE)&lt;0,VLOOKUP($B19,CPPE!$A$2:$BO$175,51,FALSE),""))</f>
        <v/>
      </c>
      <c r="AZ19" s="48" t="str">
        <f>IF($B19="","",IF(VLOOKUP($B19,CPPE!$A$2:$BO$175,52,FALSE)&lt;0,VLOOKUP($B19,CPPE!$A$2:$BO$175,52,FALSE),""))</f>
        <v/>
      </c>
      <c r="BA19" s="48" t="str">
        <f>IF($B19="","",IF(VLOOKUP($B19,CPPE!$A$2:$BO$175,53,FALSE)&lt;0,VLOOKUP($B19,CPPE!$A$2:$BO$175,53,FALSE),""))</f>
        <v/>
      </c>
      <c r="BB19" s="48" t="str">
        <f>IF($B19="","",IF(VLOOKUP($B19,CPPE!$A$2:$BO$175,54,FALSE)&lt;0,VLOOKUP($B19,CPPE!$A$2:$BO$175,54,FALSE),""))</f>
        <v/>
      </c>
      <c r="BC19" s="48" t="str">
        <f>IF($B19="","",IF(VLOOKUP($B19,CPPE!$A$2:$BO$175,55,FALSE)&lt;0,VLOOKUP($B19,CPPE!$A$2:$BO$175,55,FALSE),""))</f>
        <v/>
      </c>
      <c r="BD19" s="48" t="str">
        <f>IF($B19="","",IF(VLOOKUP($B19,CPPE!$A$2:$BO$175,56,FALSE)&lt;0,VLOOKUP($B19,CPPE!$A$2:$BO$175,56,FALSE),""))</f>
        <v/>
      </c>
      <c r="BE19" s="48" t="str">
        <f>IF($B19="","",IF(VLOOKUP($B19,CPPE!$A$2:$BO$175,57,FALSE)&lt;0,VLOOKUP($B19,CPPE!$A$2:$BO$175,57,FALSE),""))</f>
        <v/>
      </c>
      <c r="BF19" s="48" t="str">
        <f>IF($B19="","",IF(VLOOKUP($B19,CPPE!$A$2:$BO$175,58,FALSE)&lt;0,VLOOKUP($B19,CPPE!$A$2:$BO$175,58,FALSE),""))</f>
        <v/>
      </c>
      <c r="BG19" s="48" t="str">
        <f>IF($B19="","",IF(VLOOKUP($B19,CPPE!$A$2:$BO$175,59,FALSE)&lt;0,VLOOKUP($B19,CPPE!$A$2:$BO$175,59,FALSE),""))</f>
        <v/>
      </c>
    </row>
    <row r="20" spans="2:59" x14ac:dyDescent="0.2">
      <c r="B20" s="47" t="str">
        <f>IF(Results!B20="","",Results!B20)</f>
        <v/>
      </c>
      <c r="C20" s="48" t="str">
        <f>IF($B20="","",IF(VLOOKUP($B20,CPPE!$A$2:$BO$175,2,FALSE)&lt;0,VLOOKUP($B20,CPPE!$A$2:$BO$175,2,FALSE),""))</f>
        <v/>
      </c>
      <c r="D20" s="48" t="str">
        <f>IF($B20="","",IF(VLOOKUP($B20,CPPE!$A$2:$BO$175,3,FALSE)&lt;0,VLOOKUP($B20,CPPE!$A$2:$BO$175,3,FALSE),""))</f>
        <v/>
      </c>
      <c r="E20" s="48" t="str">
        <f>IF($B20="","",IF(VLOOKUP($B20,CPPE!$A$2:$BO$175,4,FALSE)&lt;0,VLOOKUP($B20,CPPE!$A$2:$BO$175,5,FALSE),""))</f>
        <v/>
      </c>
      <c r="F20" s="48" t="str">
        <f>IF($B20="","",IF(VLOOKUP($B20,CPPE!$A$2:$BO$175,5,FALSE)&lt;0,VLOOKUP($B20,CPPE!$A$2:$BO$175,6,FALSE),""))</f>
        <v/>
      </c>
      <c r="G20" s="48" t="str">
        <f>IF($B20="","",IF(VLOOKUP($B20,CPPE!$A$2:$BO$175,6,FALSE)&lt;0,VLOOKUP($B20,CPPE!$A$2:$BO$175,6,FALSE),""))</f>
        <v/>
      </c>
      <c r="H20" s="48" t="str">
        <f>IF($B20="","",IF(VLOOKUP($B20,CPPE!$A$2:$BO$175,7,FALSE)&lt;0,VLOOKUP($B20,CPPE!$A$2:$BO$175,7,FALSE),""))</f>
        <v/>
      </c>
      <c r="I20" s="48" t="str">
        <f>IF($B20="","",IF(VLOOKUP($B20,CPPE!$A$2:$BO$175,8,FALSE)&lt;0,VLOOKUP($B20,CPPE!$A$2:$BO$175,8,FALSE),""))</f>
        <v/>
      </c>
      <c r="J20" s="48" t="str">
        <f>IF($B20="","",IF(VLOOKUP($B20,CPPE!$A$2:$BO$175,9,FALSE)&lt;0,VLOOKUP($B20,CPPE!$A$2:$BO$175,9,FALSE),""))</f>
        <v/>
      </c>
      <c r="K20" s="48" t="str">
        <f>IF($B20="","",IF(VLOOKUP($B20,CPPE!$A$2:$BO$175,10,FALSE)&lt;0,VLOOKUP($B20,CPPE!$A$2:$BO$175,10,FALSE),""))</f>
        <v/>
      </c>
      <c r="L20" s="48" t="str">
        <f>IF($B20="","",IF(VLOOKUP($B20,CPPE!$A$2:$BO$175,11,FALSE)&lt;0,VLOOKUP($B20,CPPE!$A$2:$BO$175,11,FALSE),""))</f>
        <v/>
      </c>
      <c r="M20" s="48" t="str">
        <f>IF($B20="","",IF(VLOOKUP($B20,CPPE!$A$2:$BO$175,12,FALSE)&lt;0,VLOOKUP($B20,CPPE!$A$2:$BO$175,12,FALSE),""))</f>
        <v/>
      </c>
      <c r="N20" s="48" t="str">
        <f>IF($B20="","",IF(VLOOKUP($B20,CPPE!$A$2:$BO$175,13,FALSE)&lt;0,VLOOKUP($B20,CPPE!$A$2:$BO$175,13,FALSE),""))</f>
        <v/>
      </c>
      <c r="O20" s="48" t="str">
        <f>IF($B20="","",IF(VLOOKUP($B20,CPPE!$A$2:$BO$175,14,FALSE)&lt;0,VLOOKUP($B20,CPPE!$A$2:$BO$175,14,FALSE),""))</f>
        <v/>
      </c>
      <c r="P20" s="48" t="str">
        <f>IF($B20="","",IF(VLOOKUP($B20,CPPE!$A$2:$BO$175,15,FALSE)&lt;0,VLOOKUP($B20,CPPE!$A$2:$BO$175,15,FALSE),""))</f>
        <v/>
      </c>
      <c r="Q20" s="48" t="str">
        <f>IF($B20="","",IF(VLOOKUP($B20,CPPE!$A$2:$BO$175,16,FALSE)&lt;0,VLOOKUP($B20,CPPE!$A$2:$BO$175,16,FALSE),""))</f>
        <v/>
      </c>
      <c r="R20" s="48" t="str">
        <f>IF($B20="","",IF(VLOOKUP($B20,CPPE!$A$2:$BO$175,17,FALSE)&lt;0,VLOOKUP($B20,CPPE!$A$2:$BO$175,17,FALSE),""))</f>
        <v/>
      </c>
      <c r="S20" s="48" t="str">
        <f>IF($B20="","",IF(VLOOKUP($B20,CPPE!$A$2:$BO$175,18,FALSE)&lt;0,VLOOKUP($B20,CPPE!$A$2:$BO$175,18,FALSE),""))</f>
        <v/>
      </c>
      <c r="T20" s="48" t="str">
        <f>IF($B20="","",IF(VLOOKUP($B20,CPPE!$A$2:$BO$175,19,FALSE)&lt;0,VLOOKUP($B20,CPPE!$A$2:$BO$175,19,FALSE),""))</f>
        <v/>
      </c>
      <c r="U20" s="48" t="str">
        <f>IF($B20="","",IF(VLOOKUP($B20,CPPE!$A$2:$BO$175,20,FALSE)&lt;0,VLOOKUP($B20,CPPE!$A$2:$BO$175,20,FALSE),""))</f>
        <v/>
      </c>
      <c r="V20" s="48" t="str">
        <f>IF($B20="","",IF(VLOOKUP($B20,CPPE!$A$2:$BO$175,21,FALSE)&lt;0,VLOOKUP($B20,CPPE!$A$2:$BO$175,21,FALSE),""))</f>
        <v/>
      </c>
      <c r="W20" s="48" t="str">
        <f>IF($B20="","",IF(VLOOKUP($B20,CPPE!$A$2:$BO$175,22,FALSE)&lt;0,VLOOKUP($B20,CPPE!$A$2:$BO$175,22,FALSE),""))</f>
        <v/>
      </c>
      <c r="X20" s="48" t="str">
        <f>IF($B20="","",IF(VLOOKUP($B20,CPPE!$A$2:$BO$175,23,FALSE)&lt;0,VLOOKUP($B20,CPPE!$A$2:$BO$175,23,FALSE),""))</f>
        <v/>
      </c>
      <c r="Y20" s="48" t="str">
        <f>IF($B20="","",IF(VLOOKUP($B20,CPPE!$A$2:$BO$175,24,FALSE)&lt;0,VLOOKUP($B20,CPPE!$A$2:$BO$175,24,FALSE),""))</f>
        <v/>
      </c>
      <c r="Z20" s="48" t="str">
        <f>IF($B20="","",IF(VLOOKUP($B20,CPPE!$A$2:$BO$175,25,FALSE)&lt;0,VLOOKUP($B20,CPPE!$A$2:$BO$175,25,FALSE),""))</f>
        <v/>
      </c>
      <c r="AA20" s="48" t="str">
        <f>IF($B20="","",IF(VLOOKUP($B20,CPPE!$A$2:$BO$175,26,FALSE)&lt;0,VLOOKUP($B20,CPPE!$A$2:$BO$175,26,FALSE),""))</f>
        <v/>
      </c>
      <c r="AB20" s="48" t="str">
        <f>IF($B20="","",IF(VLOOKUP($B20,CPPE!$A$2:$BO$175,27,FALSE)&lt;0,VLOOKUP($B20,CPPE!$A$2:$BO$175,27,FALSE),""))</f>
        <v/>
      </c>
      <c r="AC20" s="48" t="str">
        <f>IF($B20="","",IF(VLOOKUP($B20,CPPE!$A$2:$BO$175,28,FALSE)&lt;0,VLOOKUP($B20,CPPE!$A$2:$BO$175,28,FALSE),""))</f>
        <v/>
      </c>
      <c r="AD20" s="48" t="str">
        <f>IF($B20="","",IF(VLOOKUP($B20,CPPE!$A$2:$BO$175,29,FALSE)&lt;0,VLOOKUP($B20,CPPE!$A$2:$BO$175,29,FALSE),""))</f>
        <v/>
      </c>
      <c r="AE20" s="48" t="str">
        <f>IF($B20="","",IF(VLOOKUP($B20,CPPE!$A$2:$BO$175,30,FALSE)&lt;0,VLOOKUP($B20,CPPE!$A$2:$BO$175,30,FALSE),""))</f>
        <v/>
      </c>
      <c r="AF20" s="48" t="str">
        <f>IF($B20="","",IF(VLOOKUP($B20,CPPE!$A$2:$BO$175,31,FALSE)&lt;0,VLOOKUP($B20,CPPE!$A$2:$BO$175,31,FALSE),""))</f>
        <v/>
      </c>
      <c r="AG20" s="48" t="str">
        <f>IF($B20="","",IF(VLOOKUP($B20,CPPE!$A$2:$BO$175,32,FALSE)&lt;0,VLOOKUP($B20,CPPE!$A$2:$BO$175,32,FALSE),""))</f>
        <v/>
      </c>
      <c r="AH20" s="48" t="str">
        <f>IF($B20="","",IF(VLOOKUP($B20,CPPE!$A$2:$BO$175,33,FALSE)&lt;0,VLOOKUP($B20,CPPE!$A$2:$BO$175,33,FALSE),""))</f>
        <v/>
      </c>
      <c r="AI20" s="48" t="str">
        <f>IF($B20="","",IF(VLOOKUP($B20,CPPE!$A$2:$BO$175,34,FALSE)&lt;0,VLOOKUP($B20,CPPE!$A$2:$BO$175,34,FALSE),""))</f>
        <v/>
      </c>
      <c r="AJ20" s="48" t="str">
        <f>IF($B20="","",IF(VLOOKUP($B20,CPPE!$A$2:$BO$175,35,FALSE)&lt;0,VLOOKUP($B20,CPPE!$A$2:$BO$175,35,FALSE),""))</f>
        <v/>
      </c>
      <c r="AK20" s="48" t="str">
        <f>IF($B20="","",IF(VLOOKUP($B20,CPPE!$A$2:$BO$175,36,FALSE)&lt;0,VLOOKUP($B20,CPPE!$A$2:$BO$175,36,FALSE),""))</f>
        <v/>
      </c>
      <c r="AL20" s="48" t="str">
        <f>IF($B20="","",IF(VLOOKUP($B20,CPPE!$A$2:$BO$175,37,FALSE)&lt;0,VLOOKUP($B20,CPPE!$A$2:$BO$175,37,FALSE),""))</f>
        <v/>
      </c>
      <c r="AM20" s="48" t="str">
        <f>IF($B20="","",IF(VLOOKUP($B20,CPPE!$A$2:$BO$175,38,FALSE)&lt;0,VLOOKUP($B20,CPPE!$A$2:$BO$175,38,FALSE),""))</f>
        <v/>
      </c>
      <c r="AN20" s="48" t="str">
        <f>IF($B20="","",IF(VLOOKUP($B20,CPPE!$A$2:$BO$175,39,FALSE)&lt;0,VLOOKUP($B20,CPPE!$A$2:$BO$175,39,FALSE),""))</f>
        <v/>
      </c>
      <c r="AO20" s="48" t="str">
        <f>IF($B20="","",IF(VLOOKUP($B20,CPPE!$A$2:$BO$175,40,FALSE)&lt;0,VLOOKUP($B20,CPPE!$A$2:$BO$175,40,FALSE),""))</f>
        <v/>
      </c>
      <c r="AP20" s="48" t="str">
        <f>IF($B20="","",IF(VLOOKUP($B20,CPPE!$A$2:$BO$175,41,FALSE)&lt;0,VLOOKUP($B20,CPPE!$A$2:$BO$175,41,FALSE),""))</f>
        <v/>
      </c>
      <c r="AQ20" s="48" t="str">
        <f>IF($B20="","",IF(VLOOKUP($B20,CPPE!$A$2:$BO$175,42,FALSE)&lt;0,VLOOKUP($B20,CPPE!$A$2:$BO$175,42,FALSE),""))</f>
        <v/>
      </c>
      <c r="AR20" s="48" t="str">
        <f>IF($B20="","",IF(VLOOKUP($B20,CPPE!$A$2:$BO$175,43,FALSE)&lt;0,VLOOKUP($B20,CPPE!$A$2:$BO$175,43,FALSE),""))</f>
        <v/>
      </c>
      <c r="AS20" s="48" t="str">
        <f>IF($B20="","",IF(VLOOKUP($B20,CPPE!$A$2:$BO$175,44,FALSE)&lt;0,VLOOKUP($B20,CPPE!$A$2:$BO$175,44,FALSE),""))</f>
        <v/>
      </c>
      <c r="AT20" s="48" t="str">
        <f>IF($B20="","",IF(VLOOKUP($B20,CPPE!$A$2:$BO$175,45,FALSE)&lt;0,VLOOKUP($B20,CPPE!$A$2:$BO$175,45,FALSE),""))</f>
        <v/>
      </c>
      <c r="AU20" s="48" t="str">
        <f>IF($B20="","",IF(VLOOKUP($B20,CPPE!$A$2:$BO$175,46,FALSE)&lt;0,VLOOKUP($B20,CPPE!$A$2:$BO$175,46,FALSE),""))</f>
        <v/>
      </c>
      <c r="AV20" s="48" t="str">
        <f>IF($B20="","",IF(VLOOKUP($B20,CPPE!$A$2:$BO$175,47,FALSE)&lt;0,VLOOKUP($B20,CPPE!$A$2:$BO$175,47,FALSE),""))</f>
        <v/>
      </c>
      <c r="AW20" s="48" t="str">
        <f>IF($B20="","",IF(VLOOKUP($B20,CPPE!$A$2:$BO$175,48,FALSE)&lt;0,VLOOKUP($B20,CPPE!$A$2:$BO$175,48,FALSE),""))</f>
        <v/>
      </c>
      <c r="AX20" s="48" t="str">
        <f>IF($B20="","",IF(VLOOKUP($B20,CPPE!$A$2:$BO$175,50,FALSE)&lt;0,VLOOKUP($B20,CPPE!$A$2:$BO$175,50,FALSE),""))</f>
        <v/>
      </c>
      <c r="AY20" s="48" t="str">
        <f>IF($B20="","",IF(VLOOKUP($B20,CPPE!$A$2:$BO$175,51,FALSE)&lt;0,VLOOKUP($B20,CPPE!$A$2:$BO$175,51,FALSE),""))</f>
        <v/>
      </c>
      <c r="AZ20" s="48" t="str">
        <f>IF($B20="","",IF(VLOOKUP($B20,CPPE!$A$2:$BO$175,52,FALSE)&lt;0,VLOOKUP($B20,CPPE!$A$2:$BO$175,52,FALSE),""))</f>
        <v/>
      </c>
      <c r="BA20" s="48" t="str">
        <f>IF($B20="","",IF(VLOOKUP($B20,CPPE!$A$2:$BO$175,53,FALSE)&lt;0,VLOOKUP($B20,CPPE!$A$2:$BO$175,53,FALSE),""))</f>
        <v/>
      </c>
      <c r="BB20" s="48" t="str">
        <f>IF($B20="","",IF(VLOOKUP($B20,CPPE!$A$2:$BO$175,54,FALSE)&lt;0,VLOOKUP($B20,CPPE!$A$2:$BO$175,54,FALSE),""))</f>
        <v/>
      </c>
      <c r="BC20" s="48" t="str">
        <f>IF($B20="","",IF(VLOOKUP($B20,CPPE!$A$2:$BO$175,55,FALSE)&lt;0,VLOOKUP($B20,CPPE!$A$2:$BO$175,55,FALSE),""))</f>
        <v/>
      </c>
      <c r="BD20" s="48" t="str">
        <f>IF($B20="","",IF(VLOOKUP($B20,CPPE!$A$2:$BO$175,56,FALSE)&lt;0,VLOOKUP($B20,CPPE!$A$2:$BO$175,56,FALSE),""))</f>
        <v/>
      </c>
      <c r="BE20" s="48" t="str">
        <f>IF($B20="","",IF(VLOOKUP($B20,CPPE!$A$2:$BO$175,57,FALSE)&lt;0,VLOOKUP($B20,CPPE!$A$2:$BO$175,57,FALSE),""))</f>
        <v/>
      </c>
      <c r="BF20" s="48" t="str">
        <f>IF($B20="","",IF(VLOOKUP($B20,CPPE!$A$2:$BO$175,58,FALSE)&lt;0,VLOOKUP($B20,CPPE!$A$2:$BO$175,58,FALSE),""))</f>
        <v/>
      </c>
      <c r="BG20" s="48" t="str">
        <f>IF($B20="","",IF(VLOOKUP($B20,CPPE!$A$2:$BO$175,59,FALSE)&lt;0,VLOOKUP($B20,CPPE!$A$2:$BO$175,59,FALSE),""))</f>
        <v/>
      </c>
    </row>
    <row r="21" spans="2:59" x14ac:dyDescent="0.2">
      <c r="B21" s="47" t="str">
        <f>IF(Results!B21="","",Results!B21)</f>
        <v/>
      </c>
      <c r="C21" s="48" t="str">
        <f>IF($B21="","",IF(VLOOKUP($B21,CPPE!$A$2:$BO$175,2,FALSE)&lt;0,VLOOKUP($B21,CPPE!$A$2:$BO$175,2,FALSE),""))</f>
        <v/>
      </c>
      <c r="D21" s="48" t="str">
        <f>IF($B21="","",IF(VLOOKUP($B21,CPPE!$A$2:$BO$175,3,FALSE)&lt;0,VLOOKUP($B21,CPPE!$A$2:$BO$175,3,FALSE),""))</f>
        <v/>
      </c>
      <c r="E21" s="48" t="str">
        <f>IF($B21="","",IF(VLOOKUP($B21,CPPE!$A$2:$BO$175,4,FALSE)&lt;0,VLOOKUP($B21,CPPE!$A$2:$BO$175,5,FALSE),""))</f>
        <v/>
      </c>
      <c r="F21" s="48" t="str">
        <f>IF($B21="","",IF(VLOOKUP($B21,CPPE!$A$2:$BO$175,5,FALSE)&lt;0,VLOOKUP($B21,CPPE!$A$2:$BO$175,6,FALSE),""))</f>
        <v/>
      </c>
      <c r="G21" s="48" t="str">
        <f>IF($B21="","",IF(VLOOKUP($B21,CPPE!$A$2:$BO$175,6,FALSE)&lt;0,VLOOKUP($B21,CPPE!$A$2:$BO$175,6,FALSE),""))</f>
        <v/>
      </c>
      <c r="H21" s="48" t="str">
        <f>IF($B21="","",IF(VLOOKUP($B21,CPPE!$A$2:$BO$175,7,FALSE)&lt;0,VLOOKUP($B21,CPPE!$A$2:$BO$175,7,FALSE),""))</f>
        <v/>
      </c>
      <c r="I21" s="48" t="str">
        <f>IF($B21="","",IF(VLOOKUP($B21,CPPE!$A$2:$BO$175,8,FALSE)&lt;0,VLOOKUP($B21,CPPE!$A$2:$BO$175,8,FALSE),""))</f>
        <v/>
      </c>
      <c r="J21" s="48" t="str">
        <f>IF($B21="","",IF(VLOOKUP($B21,CPPE!$A$2:$BO$175,9,FALSE)&lt;0,VLOOKUP($B21,CPPE!$A$2:$BO$175,9,FALSE),""))</f>
        <v/>
      </c>
      <c r="K21" s="48" t="str">
        <f>IF($B21="","",IF(VLOOKUP($B21,CPPE!$A$2:$BO$175,10,FALSE)&lt;0,VLOOKUP($B21,CPPE!$A$2:$BO$175,10,FALSE),""))</f>
        <v/>
      </c>
      <c r="L21" s="48" t="str">
        <f>IF($B21="","",IF(VLOOKUP($B21,CPPE!$A$2:$BO$175,11,FALSE)&lt;0,VLOOKUP($B21,CPPE!$A$2:$BO$175,11,FALSE),""))</f>
        <v/>
      </c>
      <c r="M21" s="48" t="str">
        <f>IF($B21="","",IF(VLOOKUP($B21,CPPE!$A$2:$BO$175,12,FALSE)&lt;0,VLOOKUP($B21,CPPE!$A$2:$BO$175,12,FALSE),""))</f>
        <v/>
      </c>
      <c r="N21" s="48" t="str">
        <f>IF($B21="","",IF(VLOOKUP($B21,CPPE!$A$2:$BO$175,13,FALSE)&lt;0,VLOOKUP($B21,CPPE!$A$2:$BO$175,13,FALSE),""))</f>
        <v/>
      </c>
      <c r="O21" s="48" t="str">
        <f>IF($B21="","",IF(VLOOKUP($B21,CPPE!$A$2:$BO$175,14,FALSE)&lt;0,VLOOKUP($B21,CPPE!$A$2:$BO$175,14,FALSE),""))</f>
        <v/>
      </c>
      <c r="P21" s="48" t="str">
        <f>IF($B21="","",IF(VLOOKUP($B21,CPPE!$A$2:$BO$175,15,FALSE)&lt;0,VLOOKUP($B21,CPPE!$A$2:$BO$175,15,FALSE),""))</f>
        <v/>
      </c>
      <c r="Q21" s="48" t="str">
        <f>IF($B21="","",IF(VLOOKUP($B21,CPPE!$A$2:$BO$175,16,FALSE)&lt;0,VLOOKUP($B21,CPPE!$A$2:$BO$175,16,FALSE),""))</f>
        <v/>
      </c>
      <c r="R21" s="48" t="str">
        <f>IF($B21="","",IF(VLOOKUP($B21,CPPE!$A$2:$BO$175,17,FALSE)&lt;0,VLOOKUP($B21,CPPE!$A$2:$BO$175,17,FALSE),""))</f>
        <v/>
      </c>
      <c r="S21" s="48" t="str">
        <f>IF($B21="","",IF(VLOOKUP($B21,CPPE!$A$2:$BO$175,18,FALSE)&lt;0,VLOOKUP($B21,CPPE!$A$2:$BO$175,18,FALSE),""))</f>
        <v/>
      </c>
      <c r="T21" s="48" t="str">
        <f>IF($B21="","",IF(VLOOKUP($B21,CPPE!$A$2:$BO$175,19,FALSE)&lt;0,VLOOKUP($B21,CPPE!$A$2:$BO$175,19,FALSE),""))</f>
        <v/>
      </c>
      <c r="U21" s="48" t="str">
        <f>IF($B21="","",IF(VLOOKUP($B21,CPPE!$A$2:$BO$175,20,FALSE)&lt;0,VLOOKUP($B21,CPPE!$A$2:$BO$175,20,FALSE),""))</f>
        <v/>
      </c>
      <c r="V21" s="48" t="str">
        <f>IF($B21="","",IF(VLOOKUP($B21,CPPE!$A$2:$BO$175,21,FALSE)&lt;0,VLOOKUP($B21,CPPE!$A$2:$BO$175,21,FALSE),""))</f>
        <v/>
      </c>
      <c r="W21" s="48" t="str">
        <f>IF($B21="","",IF(VLOOKUP($B21,CPPE!$A$2:$BO$175,22,FALSE)&lt;0,VLOOKUP($B21,CPPE!$A$2:$BO$175,22,FALSE),""))</f>
        <v/>
      </c>
      <c r="X21" s="48" t="str">
        <f>IF($B21="","",IF(VLOOKUP($B21,CPPE!$A$2:$BO$175,23,FALSE)&lt;0,VLOOKUP($B21,CPPE!$A$2:$BO$175,23,FALSE),""))</f>
        <v/>
      </c>
      <c r="Y21" s="48" t="str">
        <f>IF($B21="","",IF(VLOOKUP($B21,CPPE!$A$2:$BO$175,24,FALSE)&lt;0,VLOOKUP($B21,CPPE!$A$2:$BO$175,24,FALSE),""))</f>
        <v/>
      </c>
      <c r="Z21" s="48" t="str">
        <f>IF($B21="","",IF(VLOOKUP($B21,CPPE!$A$2:$BO$175,25,FALSE)&lt;0,VLOOKUP($B21,CPPE!$A$2:$BO$175,25,FALSE),""))</f>
        <v/>
      </c>
      <c r="AA21" s="48" t="str">
        <f>IF($B21="","",IF(VLOOKUP($B21,CPPE!$A$2:$BO$175,26,FALSE)&lt;0,VLOOKUP($B21,CPPE!$A$2:$BO$175,26,FALSE),""))</f>
        <v/>
      </c>
      <c r="AB21" s="48" t="str">
        <f>IF($B21="","",IF(VLOOKUP($B21,CPPE!$A$2:$BO$175,27,FALSE)&lt;0,VLOOKUP($B21,CPPE!$A$2:$BO$175,27,FALSE),""))</f>
        <v/>
      </c>
      <c r="AC21" s="48" t="str">
        <f>IF($B21="","",IF(VLOOKUP($B21,CPPE!$A$2:$BO$175,28,FALSE)&lt;0,VLOOKUP($B21,CPPE!$A$2:$BO$175,28,FALSE),""))</f>
        <v/>
      </c>
      <c r="AD21" s="48" t="str">
        <f>IF($B21="","",IF(VLOOKUP($B21,CPPE!$A$2:$BO$175,29,FALSE)&lt;0,VLOOKUP($B21,CPPE!$A$2:$BO$175,29,FALSE),""))</f>
        <v/>
      </c>
      <c r="AE21" s="48" t="str">
        <f>IF($B21="","",IF(VLOOKUP($B21,CPPE!$A$2:$BO$175,30,FALSE)&lt;0,VLOOKUP($B21,CPPE!$A$2:$BO$175,30,FALSE),""))</f>
        <v/>
      </c>
      <c r="AF21" s="48" t="str">
        <f>IF($B21="","",IF(VLOOKUP($B21,CPPE!$A$2:$BO$175,31,FALSE)&lt;0,VLOOKUP($B21,CPPE!$A$2:$BO$175,31,FALSE),""))</f>
        <v/>
      </c>
      <c r="AG21" s="48" t="str">
        <f>IF($B21="","",IF(VLOOKUP($B21,CPPE!$A$2:$BO$175,32,FALSE)&lt;0,VLOOKUP($B21,CPPE!$A$2:$BO$175,32,FALSE),""))</f>
        <v/>
      </c>
      <c r="AH21" s="48" t="str">
        <f>IF($B21="","",IF(VLOOKUP($B21,CPPE!$A$2:$BO$175,33,FALSE)&lt;0,VLOOKUP($B21,CPPE!$A$2:$BO$175,33,FALSE),""))</f>
        <v/>
      </c>
      <c r="AI21" s="48" t="str">
        <f>IF($B21="","",IF(VLOOKUP($B21,CPPE!$A$2:$BO$175,34,FALSE)&lt;0,VLOOKUP($B21,CPPE!$A$2:$BO$175,34,FALSE),""))</f>
        <v/>
      </c>
      <c r="AJ21" s="48" t="str">
        <f>IF($B21="","",IF(VLOOKUP($B21,CPPE!$A$2:$BO$175,35,FALSE)&lt;0,VLOOKUP($B21,CPPE!$A$2:$BO$175,35,FALSE),""))</f>
        <v/>
      </c>
      <c r="AK21" s="48" t="str">
        <f>IF($B21="","",IF(VLOOKUP($B21,CPPE!$A$2:$BO$175,36,FALSE)&lt;0,VLOOKUP($B21,CPPE!$A$2:$BO$175,36,FALSE),""))</f>
        <v/>
      </c>
      <c r="AL21" s="48" t="str">
        <f>IF($B21="","",IF(VLOOKUP($B21,CPPE!$A$2:$BO$175,37,FALSE)&lt;0,VLOOKUP($B21,CPPE!$A$2:$BO$175,37,FALSE),""))</f>
        <v/>
      </c>
      <c r="AM21" s="48" t="str">
        <f>IF($B21="","",IF(VLOOKUP($B21,CPPE!$A$2:$BO$175,38,FALSE)&lt;0,VLOOKUP($B21,CPPE!$A$2:$BO$175,38,FALSE),""))</f>
        <v/>
      </c>
      <c r="AN21" s="48" t="str">
        <f>IF($B21="","",IF(VLOOKUP($B21,CPPE!$A$2:$BO$175,39,FALSE)&lt;0,VLOOKUP($B21,CPPE!$A$2:$BO$175,39,FALSE),""))</f>
        <v/>
      </c>
      <c r="AO21" s="48" t="str">
        <f>IF($B21="","",IF(VLOOKUP($B21,CPPE!$A$2:$BO$175,40,FALSE)&lt;0,VLOOKUP($B21,CPPE!$A$2:$BO$175,40,FALSE),""))</f>
        <v/>
      </c>
      <c r="AP21" s="48" t="str">
        <f>IF($B21="","",IF(VLOOKUP($B21,CPPE!$A$2:$BO$175,41,FALSE)&lt;0,VLOOKUP($B21,CPPE!$A$2:$BO$175,41,FALSE),""))</f>
        <v/>
      </c>
      <c r="AQ21" s="48" t="str">
        <f>IF($B21="","",IF(VLOOKUP($B21,CPPE!$A$2:$BO$175,42,FALSE)&lt;0,VLOOKUP($B21,CPPE!$A$2:$BO$175,42,FALSE),""))</f>
        <v/>
      </c>
      <c r="AR21" s="48" t="str">
        <f>IF($B21="","",IF(VLOOKUP($B21,CPPE!$A$2:$BO$175,43,FALSE)&lt;0,VLOOKUP($B21,CPPE!$A$2:$BO$175,43,FALSE),""))</f>
        <v/>
      </c>
      <c r="AS21" s="48" t="str">
        <f>IF($B21="","",IF(VLOOKUP($B21,CPPE!$A$2:$BO$175,44,FALSE)&lt;0,VLOOKUP($B21,CPPE!$A$2:$BO$175,44,FALSE),""))</f>
        <v/>
      </c>
      <c r="AT21" s="48" t="str">
        <f>IF($B21="","",IF(VLOOKUP($B21,CPPE!$A$2:$BO$175,45,FALSE)&lt;0,VLOOKUP($B21,CPPE!$A$2:$BO$175,45,FALSE),""))</f>
        <v/>
      </c>
      <c r="AU21" s="48" t="str">
        <f>IF($B21="","",IF(VLOOKUP($B21,CPPE!$A$2:$BO$175,46,FALSE)&lt;0,VLOOKUP($B21,CPPE!$A$2:$BO$175,46,FALSE),""))</f>
        <v/>
      </c>
      <c r="AV21" s="48" t="str">
        <f>IF($B21="","",IF(VLOOKUP($B21,CPPE!$A$2:$BO$175,47,FALSE)&lt;0,VLOOKUP($B21,CPPE!$A$2:$BO$175,47,FALSE),""))</f>
        <v/>
      </c>
      <c r="AW21" s="48" t="str">
        <f>IF($B21="","",IF(VLOOKUP($B21,CPPE!$A$2:$BO$175,48,FALSE)&lt;0,VLOOKUP($B21,CPPE!$A$2:$BO$175,48,FALSE),""))</f>
        <v/>
      </c>
      <c r="AX21" s="48" t="str">
        <f>IF($B21="","",IF(VLOOKUP($B21,CPPE!$A$2:$BO$175,50,FALSE)&lt;0,VLOOKUP($B21,CPPE!$A$2:$BO$175,50,FALSE),""))</f>
        <v/>
      </c>
      <c r="AY21" s="48" t="str">
        <f>IF($B21="","",IF(VLOOKUP($B21,CPPE!$A$2:$BO$175,51,FALSE)&lt;0,VLOOKUP($B21,CPPE!$A$2:$BO$175,51,FALSE),""))</f>
        <v/>
      </c>
      <c r="AZ21" s="48" t="str">
        <f>IF($B21="","",IF(VLOOKUP($B21,CPPE!$A$2:$BO$175,52,FALSE)&lt;0,VLOOKUP($B21,CPPE!$A$2:$BO$175,52,FALSE),""))</f>
        <v/>
      </c>
      <c r="BA21" s="48" t="str">
        <f>IF($B21="","",IF(VLOOKUP($B21,CPPE!$A$2:$BO$175,53,FALSE)&lt;0,VLOOKUP($B21,CPPE!$A$2:$BO$175,53,FALSE),""))</f>
        <v/>
      </c>
      <c r="BB21" s="48" t="str">
        <f>IF($B21="","",IF(VLOOKUP($B21,CPPE!$A$2:$BO$175,54,FALSE)&lt;0,VLOOKUP($B21,CPPE!$A$2:$BO$175,54,FALSE),""))</f>
        <v/>
      </c>
      <c r="BC21" s="48" t="str">
        <f>IF($B21="","",IF(VLOOKUP($B21,CPPE!$A$2:$BO$175,55,FALSE)&lt;0,VLOOKUP($B21,CPPE!$A$2:$BO$175,55,FALSE),""))</f>
        <v/>
      </c>
      <c r="BD21" s="48" t="str">
        <f>IF($B21="","",IF(VLOOKUP($B21,CPPE!$A$2:$BO$175,56,FALSE)&lt;0,VLOOKUP($B21,CPPE!$A$2:$BO$175,56,FALSE),""))</f>
        <v/>
      </c>
      <c r="BE21" s="48" t="str">
        <f>IF($B21="","",IF(VLOOKUP($B21,CPPE!$A$2:$BO$175,57,FALSE)&lt;0,VLOOKUP($B21,CPPE!$A$2:$BO$175,57,FALSE),""))</f>
        <v/>
      </c>
      <c r="BF21" s="48" t="str">
        <f>IF($B21="","",IF(VLOOKUP($B21,CPPE!$A$2:$BO$175,58,FALSE)&lt;0,VLOOKUP($B21,CPPE!$A$2:$BO$175,58,FALSE),""))</f>
        <v/>
      </c>
      <c r="BG21" s="48" t="str">
        <f>IF($B21="","",IF(VLOOKUP($B21,CPPE!$A$2:$BO$175,59,FALSE)&lt;0,VLOOKUP($B21,CPPE!$A$2:$BO$175,59,FALSE),""))</f>
        <v/>
      </c>
    </row>
    <row r="22" spans="2:59" x14ac:dyDescent="0.2">
      <c r="B22" s="47" t="str">
        <f>IF(Results!B22="","",Results!B22)</f>
        <v/>
      </c>
      <c r="C22" s="48" t="str">
        <f>IF($B22="","",IF(VLOOKUP($B22,CPPE!$A$2:$BO$175,2,FALSE)&lt;0,VLOOKUP($B22,CPPE!$A$2:$BO$175,2,FALSE),""))</f>
        <v/>
      </c>
      <c r="D22" s="48" t="str">
        <f>IF($B22="","",IF(VLOOKUP($B22,CPPE!$A$2:$BO$175,3,FALSE)&lt;0,VLOOKUP($B22,CPPE!$A$2:$BO$175,3,FALSE),""))</f>
        <v/>
      </c>
      <c r="E22" s="48" t="str">
        <f>IF($B22="","",IF(VLOOKUP($B22,CPPE!$A$2:$BO$175,4,FALSE)&lt;0,VLOOKUP($B22,CPPE!$A$2:$BO$175,5,FALSE),""))</f>
        <v/>
      </c>
      <c r="F22" s="48" t="str">
        <f>IF($B22="","",IF(VLOOKUP($B22,CPPE!$A$2:$BO$175,5,FALSE)&lt;0,VLOOKUP($B22,CPPE!$A$2:$BO$175,6,FALSE),""))</f>
        <v/>
      </c>
      <c r="G22" s="48" t="str">
        <f>IF($B22="","",IF(VLOOKUP($B22,CPPE!$A$2:$BO$175,6,FALSE)&lt;0,VLOOKUP($B22,CPPE!$A$2:$BO$175,6,FALSE),""))</f>
        <v/>
      </c>
      <c r="H22" s="48" t="str">
        <f>IF($B22="","",IF(VLOOKUP($B22,CPPE!$A$2:$BO$175,7,FALSE)&lt;0,VLOOKUP($B22,CPPE!$A$2:$BO$175,7,FALSE),""))</f>
        <v/>
      </c>
      <c r="I22" s="48" t="str">
        <f>IF($B22="","",IF(VLOOKUP($B22,CPPE!$A$2:$BO$175,8,FALSE)&lt;0,VLOOKUP($B22,CPPE!$A$2:$BO$175,8,FALSE),""))</f>
        <v/>
      </c>
      <c r="J22" s="48" t="str">
        <f>IF($B22="","",IF(VLOOKUP($B22,CPPE!$A$2:$BO$175,9,FALSE)&lt;0,VLOOKUP($B22,CPPE!$A$2:$BO$175,9,FALSE),""))</f>
        <v/>
      </c>
      <c r="K22" s="48" t="str">
        <f>IF($B22="","",IF(VLOOKUP($B22,CPPE!$A$2:$BO$175,10,FALSE)&lt;0,VLOOKUP($B22,CPPE!$A$2:$BO$175,10,FALSE),""))</f>
        <v/>
      </c>
      <c r="L22" s="48" t="str">
        <f>IF($B22="","",IF(VLOOKUP($B22,CPPE!$A$2:$BO$175,11,FALSE)&lt;0,VLOOKUP($B22,CPPE!$A$2:$BO$175,11,FALSE),""))</f>
        <v/>
      </c>
      <c r="M22" s="48" t="str">
        <f>IF($B22="","",IF(VLOOKUP($B22,CPPE!$A$2:$BO$175,12,FALSE)&lt;0,VLOOKUP($B22,CPPE!$A$2:$BO$175,12,FALSE),""))</f>
        <v/>
      </c>
      <c r="N22" s="48" t="str">
        <f>IF($B22="","",IF(VLOOKUP($B22,CPPE!$A$2:$BO$175,13,FALSE)&lt;0,VLOOKUP($B22,CPPE!$A$2:$BO$175,13,FALSE),""))</f>
        <v/>
      </c>
      <c r="O22" s="48" t="str">
        <f>IF($B22="","",IF(VLOOKUP($B22,CPPE!$A$2:$BO$175,14,FALSE)&lt;0,VLOOKUP($B22,CPPE!$A$2:$BO$175,14,FALSE),""))</f>
        <v/>
      </c>
      <c r="P22" s="48" t="str">
        <f>IF($B22="","",IF(VLOOKUP($B22,CPPE!$A$2:$BO$175,15,FALSE)&lt;0,VLOOKUP($B22,CPPE!$A$2:$BO$175,15,FALSE),""))</f>
        <v/>
      </c>
      <c r="Q22" s="48" t="str">
        <f>IF($B22="","",IF(VLOOKUP($B22,CPPE!$A$2:$BO$175,16,FALSE)&lt;0,VLOOKUP($B22,CPPE!$A$2:$BO$175,16,FALSE),""))</f>
        <v/>
      </c>
      <c r="R22" s="48" t="str">
        <f>IF($B22="","",IF(VLOOKUP($B22,CPPE!$A$2:$BO$175,17,FALSE)&lt;0,VLOOKUP($B22,CPPE!$A$2:$BO$175,17,FALSE),""))</f>
        <v/>
      </c>
      <c r="S22" s="48" t="str">
        <f>IF($B22="","",IF(VLOOKUP($B22,CPPE!$A$2:$BO$175,18,FALSE)&lt;0,VLOOKUP($B22,CPPE!$A$2:$BO$175,18,FALSE),""))</f>
        <v/>
      </c>
      <c r="T22" s="48" t="str">
        <f>IF($B22="","",IF(VLOOKUP($B22,CPPE!$A$2:$BO$175,19,FALSE)&lt;0,VLOOKUP($B22,CPPE!$A$2:$BO$175,19,FALSE),""))</f>
        <v/>
      </c>
      <c r="U22" s="48" t="str">
        <f>IF($B22="","",IF(VLOOKUP($B22,CPPE!$A$2:$BO$175,20,FALSE)&lt;0,VLOOKUP($B22,CPPE!$A$2:$BO$175,20,FALSE),""))</f>
        <v/>
      </c>
      <c r="V22" s="48" t="str">
        <f>IF($B22="","",IF(VLOOKUP($B22,CPPE!$A$2:$BO$175,21,FALSE)&lt;0,VLOOKUP($B22,CPPE!$A$2:$BO$175,21,FALSE),""))</f>
        <v/>
      </c>
      <c r="W22" s="48" t="str">
        <f>IF($B22="","",IF(VLOOKUP($B22,CPPE!$A$2:$BO$175,22,FALSE)&lt;0,VLOOKUP($B22,CPPE!$A$2:$BO$175,22,FALSE),""))</f>
        <v/>
      </c>
      <c r="X22" s="48" t="str">
        <f>IF($B22="","",IF(VLOOKUP($B22,CPPE!$A$2:$BO$175,23,FALSE)&lt;0,VLOOKUP($B22,CPPE!$A$2:$BO$175,23,FALSE),""))</f>
        <v/>
      </c>
      <c r="Y22" s="48" t="str">
        <f>IF($B22="","",IF(VLOOKUP($B22,CPPE!$A$2:$BO$175,24,FALSE)&lt;0,VLOOKUP($B22,CPPE!$A$2:$BO$175,24,FALSE),""))</f>
        <v/>
      </c>
      <c r="Z22" s="48" t="str">
        <f>IF($B22="","",IF(VLOOKUP($B22,CPPE!$A$2:$BO$175,25,FALSE)&lt;0,VLOOKUP($B22,CPPE!$A$2:$BO$175,25,FALSE),""))</f>
        <v/>
      </c>
      <c r="AA22" s="48" t="str">
        <f>IF($B22="","",IF(VLOOKUP($B22,CPPE!$A$2:$BO$175,26,FALSE)&lt;0,VLOOKUP($B22,CPPE!$A$2:$BO$175,26,FALSE),""))</f>
        <v/>
      </c>
      <c r="AB22" s="48" t="str">
        <f>IF($B22="","",IF(VLOOKUP($B22,CPPE!$A$2:$BO$175,27,FALSE)&lt;0,VLOOKUP($B22,CPPE!$A$2:$BO$175,27,FALSE),""))</f>
        <v/>
      </c>
      <c r="AC22" s="48" t="str">
        <f>IF($B22="","",IF(VLOOKUP($B22,CPPE!$A$2:$BO$175,28,FALSE)&lt;0,VLOOKUP($B22,CPPE!$A$2:$BO$175,28,FALSE),""))</f>
        <v/>
      </c>
      <c r="AD22" s="48" t="str">
        <f>IF($B22="","",IF(VLOOKUP($B22,CPPE!$A$2:$BO$175,29,FALSE)&lt;0,VLOOKUP($B22,CPPE!$A$2:$BO$175,29,FALSE),""))</f>
        <v/>
      </c>
      <c r="AE22" s="48" t="str">
        <f>IF($B22="","",IF(VLOOKUP($B22,CPPE!$A$2:$BO$175,30,FALSE)&lt;0,VLOOKUP($B22,CPPE!$A$2:$BO$175,30,FALSE),""))</f>
        <v/>
      </c>
      <c r="AF22" s="48" t="str">
        <f>IF($B22="","",IF(VLOOKUP($B22,CPPE!$A$2:$BO$175,31,FALSE)&lt;0,VLOOKUP($B22,CPPE!$A$2:$BO$175,31,FALSE),""))</f>
        <v/>
      </c>
      <c r="AG22" s="48" t="str">
        <f>IF($B22="","",IF(VLOOKUP($B22,CPPE!$A$2:$BO$175,32,FALSE)&lt;0,VLOOKUP($B22,CPPE!$A$2:$BO$175,32,FALSE),""))</f>
        <v/>
      </c>
      <c r="AH22" s="48" t="str">
        <f>IF($B22="","",IF(VLOOKUP($B22,CPPE!$A$2:$BO$175,33,FALSE)&lt;0,VLOOKUP($B22,CPPE!$A$2:$BO$175,33,FALSE),""))</f>
        <v/>
      </c>
      <c r="AI22" s="48" t="str">
        <f>IF($B22="","",IF(VLOOKUP($B22,CPPE!$A$2:$BO$175,34,FALSE)&lt;0,VLOOKUP($B22,CPPE!$A$2:$BO$175,34,FALSE),""))</f>
        <v/>
      </c>
      <c r="AJ22" s="48" t="str">
        <f>IF($B22="","",IF(VLOOKUP($B22,CPPE!$A$2:$BO$175,35,FALSE)&lt;0,VLOOKUP($B22,CPPE!$A$2:$BO$175,35,FALSE),""))</f>
        <v/>
      </c>
      <c r="AK22" s="48" t="str">
        <f>IF($B22="","",IF(VLOOKUP($B22,CPPE!$A$2:$BO$175,36,FALSE)&lt;0,VLOOKUP($B22,CPPE!$A$2:$BO$175,36,FALSE),""))</f>
        <v/>
      </c>
      <c r="AL22" s="48" t="str">
        <f>IF($B22="","",IF(VLOOKUP($B22,CPPE!$A$2:$BO$175,37,FALSE)&lt;0,VLOOKUP($B22,CPPE!$A$2:$BO$175,37,FALSE),""))</f>
        <v/>
      </c>
      <c r="AM22" s="48" t="str">
        <f>IF($B22="","",IF(VLOOKUP($B22,CPPE!$A$2:$BO$175,38,FALSE)&lt;0,VLOOKUP($B22,CPPE!$A$2:$BO$175,38,FALSE),""))</f>
        <v/>
      </c>
      <c r="AN22" s="48" t="str">
        <f>IF($B22="","",IF(VLOOKUP($B22,CPPE!$A$2:$BO$175,39,FALSE)&lt;0,VLOOKUP($B22,CPPE!$A$2:$BO$175,39,FALSE),""))</f>
        <v/>
      </c>
      <c r="AO22" s="48" t="str">
        <f>IF($B22="","",IF(VLOOKUP($B22,CPPE!$A$2:$BO$175,40,FALSE)&lt;0,VLOOKUP($B22,CPPE!$A$2:$BO$175,40,FALSE),""))</f>
        <v/>
      </c>
      <c r="AP22" s="48" t="str">
        <f>IF($B22="","",IF(VLOOKUP($B22,CPPE!$A$2:$BO$175,41,FALSE)&lt;0,VLOOKUP($B22,CPPE!$A$2:$BO$175,41,FALSE),""))</f>
        <v/>
      </c>
      <c r="AQ22" s="48" t="str">
        <f>IF($B22="","",IF(VLOOKUP($B22,CPPE!$A$2:$BO$175,42,FALSE)&lt;0,VLOOKUP($B22,CPPE!$A$2:$BO$175,42,FALSE),""))</f>
        <v/>
      </c>
      <c r="AR22" s="48" t="str">
        <f>IF($B22="","",IF(VLOOKUP($B22,CPPE!$A$2:$BO$175,43,FALSE)&lt;0,VLOOKUP($B22,CPPE!$A$2:$BO$175,43,FALSE),""))</f>
        <v/>
      </c>
      <c r="AS22" s="48" t="str">
        <f>IF($B22="","",IF(VLOOKUP($B22,CPPE!$A$2:$BO$175,44,FALSE)&lt;0,VLOOKUP($B22,CPPE!$A$2:$BO$175,44,FALSE),""))</f>
        <v/>
      </c>
      <c r="AT22" s="48" t="str">
        <f>IF($B22="","",IF(VLOOKUP($B22,CPPE!$A$2:$BO$175,45,FALSE)&lt;0,VLOOKUP($B22,CPPE!$A$2:$BO$175,45,FALSE),""))</f>
        <v/>
      </c>
      <c r="AU22" s="48" t="str">
        <f>IF($B22="","",IF(VLOOKUP($B22,CPPE!$A$2:$BO$175,46,FALSE)&lt;0,VLOOKUP($B22,CPPE!$A$2:$BO$175,46,FALSE),""))</f>
        <v/>
      </c>
      <c r="AV22" s="48" t="str">
        <f>IF($B22="","",IF(VLOOKUP($B22,CPPE!$A$2:$BO$175,47,FALSE)&lt;0,VLOOKUP($B22,CPPE!$A$2:$BO$175,47,FALSE),""))</f>
        <v/>
      </c>
      <c r="AW22" s="48" t="str">
        <f>IF($B22="","",IF(VLOOKUP($B22,CPPE!$A$2:$BO$175,48,FALSE)&lt;0,VLOOKUP($B22,CPPE!$A$2:$BO$175,48,FALSE),""))</f>
        <v/>
      </c>
      <c r="AX22" s="48" t="str">
        <f>IF($B22="","",IF(VLOOKUP($B22,CPPE!$A$2:$BO$175,50,FALSE)&lt;0,VLOOKUP($B22,CPPE!$A$2:$BO$175,50,FALSE),""))</f>
        <v/>
      </c>
      <c r="AY22" s="48" t="str">
        <f>IF($B22="","",IF(VLOOKUP($B22,CPPE!$A$2:$BO$175,51,FALSE)&lt;0,VLOOKUP($B22,CPPE!$A$2:$BO$175,51,FALSE),""))</f>
        <v/>
      </c>
      <c r="AZ22" s="48" t="str">
        <f>IF($B22="","",IF(VLOOKUP($B22,CPPE!$A$2:$BO$175,52,FALSE)&lt;0,VLOOKUP($B22,CPPE!$A$2:$BO$175,52,FALSE),""))</f>
        <v/>
      </c>
      <c r="BA22" s="48" t="str">
        <f>IF($B22="","",IF(VLOOKUP($B22,CPPE!$A$2:$BO$175,53,FALSE)&lt;0,VLOOKUP($B22,CPPE!$A$2:$BO$175,53,FALSE),""))</f>
        <v/>
      </c>
      <c r="BB22" s="48" t="str">
        <f>IF($B22="","",IF(VLOOKUP($B22,CPPE!$A$2:$BO$175,54,FALSE)&lt;0,VLOOKUP($B22,CPPE!$A$2:$BO$175,54,FALSE),""))</f>
        <v/>
      </c>
      <c r="BC22" s="48" t="str">
        <f>IF($B22="","",IF(VLOOKUP($B22,CPPE!$A$2:$BO$175,55,FALSE)&lt;0,VLOOKUP($B22,CPPE!$A$2:$BO$175,55,FALSE),""))</f>
        <v/>
      </c>
      <c r="BD22" s="48" t="str">
        <f>IF($B22="","",IF(VLOOKUP($B22,CPPE!$A$2:$BO$175,56,FALSE)&lt;0,VLOOKUP($B22,CPPE!$A$2:$BO$175,56,FALSE),""))</f>
        <v/>
      </c>
      <c r="BE22" s="48" t="str">
        <f>IF($B22="","",IF(VLOOKUP($B22,CPPE!$A$2:$BO$175,57,FALSE)&lt;0,VLOOKUP($B22,CPPE!$A$2:$BO$175,57,FALSE),""))</f>
        <v/>
      </c>
      <c r="BF22" s="48" t="str">
        <f>IF($B22="","",IF(VLOOKUP($B22,CPPE!$A$2:$BO$175,58,FALSE)&lt;0,VLOOKUP($B22,CPPE!$A$2:$BO$175,58,FALSE),""))</f>
        <v/>
      </c>
      <c r="BG22" s="48" t="str">
        <f>IF($B22="","",IF(VLOOKUP($B22,CPPE!$A$2:$BO$175,59,FALSE)&lt;0,VLOOKUP($B22,CPPE!$A$2:$BO$175,59,FALSE),""))</f>
        <v/>
      </c>
    </row>
    <row r="23" spans="2:59" x14ac:dyDescent="0.2">
      <c r="B23" s="47" t="str">
        <f>IF(Results!B23="","",Results!B23)</f>
        <v/>
      </c>
      <c r="C23" s="48" t="str">
        <f>IF($B23="","",IF(VLOOKUP($B23,CPPE!$A$2:$BO$175,2,FALSE)&lt;0,VLOOKUP($B23,CPPE!$A$2:$BO$175,2,FALSE),""))</f>
        <v/>
      </c>
      <c r="D23" s="48" t="str">
        <f>IF($B23="","",IF(VLOOKUP($B23,CPPE!$A$2:$BO$175,3,FALSE)&lt;0,VLOOKUP($B23,CPPE!$A$2:$BO$175,3,FALSE),""))</f>
        <v/>
      </c>
      <c r="E23" s="48" t="str">
        <f>IF($B23="","",IF(VLOOKUP($B23,CPPE!$A$2:$BO$175,4,FALSE)&lt;0,VLOOKUP($B23,CPPE!$A$2:$BO$175,5,FALSE),""))</f>
        <v/>
      </c>
      <c r="F23" s="48" t="str">
        <f>IF($B23="","",IF(VLOOKUP($B23,CPPE!$A$2:$BO$175,5,FALSE)&lt;0,VLOOKUP($B23,CPPE!$A$2:$BO$175,6,FALSE),""))</f>
        <v/>
      </c>
      <c r="G23" s="48" t="str">
        <f>IF($B23="","",IF(VLOOKUP($B23,CPPE!$A$2:$BO$175,6,FALSE)&lt;0,VLOOKUP($B23,CPPE!$A$2:$BO$175,6,FALSE),""))</f>
        <v/>
      </c>
      <c r="H23" s="48" t="str">
        <f>IF($B23="","",IF(VLOOKUP($B23,CPPE!$A$2:$BO$175,7,FALSE)&lt;0,VLOOKUP($B23,CPPE!$A$2:$BO$175,7,FALSE),""))</f>
        <v/>
      </c>
      <c r="I23" s="48" t="str">
        <f>IF($B23="","",IF(VLOOKUP($B23,CPPE!$A$2:$BO$175,8,FALSE)&lt;0,VLOOKUP($B23,CPPE!$A$2:$BO$175,8,FALSE),""))</f>
        <v/>
      </c>
      <c r="J23" s="48" t="str">
        <f>IF($B23="","",IF(VLOOKUP($B23,CPPE!$A$2:$BO$175,9,FALSE)&lt;0,VLOOKUP($B23,CPPE!$A$2:$BO$175,9,FALSE),""))</f>
        <v/>
      </c>
      <c r="K23" s="48" t="str">
        <f>IF($B23="","",IF(VLOOKUP($B23,CPPE!$A$2:$BO$175,10,FALSE)&lt;0,VLOOKUP($B23,CPPE!$A$2:$BO$175,10,FALSE),""))</f>
        <v/>
      </c>
      <c r="L23" s="48" t="str">
        <f>IF($B23="","",IF(VLOOKUP($B23,CPPE!$A$2:$BO$175,11,FALSE)&lt;0,VLOOKUP($B23,CPPE!$A$2:$BO$175,11,FALSE),""))</f>
        <v/>
      </c>
      <c r="M23" s="48" t="str">
        <f>IF($B23="","",IF(VLOOKUP($B23,CPPE!$A$2:$BO$175,12,FALSE)&lt;0,VLOOKUP($B23,CPPE!$A$2:$BO$175,12,FALSE),""))</f>
        <v/>
      </c>
      <c r="N23" s="48" t="str">
        <f>IF($B23="","",IF(VLOOKUP($B23,CPPE!$A$2:$BO$175,13,FALSE)&lt;0,VLOOKUP($B23,CPPE!$A$2:$BO$175,13,FALSE),""))</f>
        <v/>
      </c>
      <c r="O23" s="48" t="str">
        <f>IF($B23="","",IF(VLOOKUP($B23,CPPE!$A$2:$BO$175,14,FALSE)&lt;0,VLOOKUP($B23,CPPE!$A$2:$BO$175,14,FALSE),""))</f>
        <v/>
      </c>
      <c r="P23" s="48" t="str">
        <f>IF($B23="","",IF(VLOOKUP($B23,CPPE!$A$2:$BO$175,15,FALSE)&lt;0,VLOOKUP($B23,CPPE!$A$2:$BO$175,15,FALSE),""))</f>
        <v/>
      </c>
      <c r="Q23" s="48" t="str">
        <f>IF($B23="","",IF(VLOOKUP($B23,CPPE!$A$2:$BO$175,16,FALSE)&lt;0,VLOOKUP($B23,CPPE!$A$2:$BO$175,16,FALSE),""))</f>
        <v/>
      </c>
      <c r="R23" s="48" t="str">
        <f>IF($B23="","",IF(VLOOKUP($B23,CPPE!$A$2:$BO$175,17,FALSE)&lt;0,VLOOKUP($B23,CPPE!$A$2:$BO$175,17,FALSE),""))</f>
        <v/>
      </c>
      <c r="S23" s="48" t="str">
        <f>IF($B23="","",IF(VLOOKUP($B23,CPPE!$A$2:$BO$175,18,FALSE)&lt;0,VLOOKUP($B23,CPPE!$A$2:$BO$175,18,FALSE),""))</f>
        <v/>
      </c>
      <c r="T23" s="48" t="str">
        <f>IF($B23="","",IF(VLOOKUP($B23,CPPE!$A$2:$BO$175,19,FALSE)&lt;0,VLOOKUP($B23,CPPE!$A$2:$BO$175,19,FALSE),""))</f>
        <v/>
      </c>
      <c r="U23" s="48" t="str">
        <f>IF($B23="","",IF(VLOOKUP($B23,CPPE!$A$2:$BO$175,20,FALSE)&lt;0,VLOOKUP($B23,CPPE!$A$2:$BO$175,20,FALSE),""))</f>
        <v/>
      </c>
      <c r="V23" s="48" t="str">
        <f>IF($B23="","",IF(VLOOKUP($B23,CPPE!$A$2:$BO$175,21,FALSE)&lt;0,VLOOKUP($B23,CPPE!$A$2:$BO$175,21,FALSE),""))</f>
        <v/>
      </c>
      <c r="W23" s="48" t="str">
        <f>IF($B23="","",IF(VLOOKUP($B23,CPPE!$A$2:$BO$175,22,FALSE)&lt;0,VLOOKUP($B23,CPPE!$A$2:$BO$175,22,FALSE),""))</f>
        <v/>
      </c>
      <c r="X23" s="48" t="str">
        <f>IF($B23="","",IF(VLOOKUP($B23,CPPE!$A$2:$BO$175,23,FALSE)&lt;0,VLOOKUP($B23,CPPE!$A$2:$BO$175,23,FALSE),""))</f>
        <v/>
      </c>
      <c r="Y23" s="48" t="str">
        <f>IF($B23="","",IF(VLOOKUP($B23,CPPE!$A$2:$BO$175,24,FALSE)&lt;0,VLOOKUP($B23,CPPE!$A$2:$BO$175,24,FALSE),""))</f>
        <v/>
      </c>
      <c r="Z23" s="48" t="str">
        <f>IF($B23="","",IF(VLOOKUP($B23,CPPE!$A$2:$BO$175,25,FALSE)&lt;0,VLOOKUP($B23,CPPE!$A$2:$BO$175,25,FALSE),""))</f>
        <v/>
      </c>
      <c r="AA23" s="48" t="str">
        <f>IF($B23="","",IF(VLOOKUP($B23,CPPE!$A$2:$BO$175,26,FALSE)&lt;0,VLOOKUP($B23,CPPE!$A$2:$BO$175,26,FALSE),""))</f>
        <v/>
      </c>
      <c r="AB23" s="48" t="str">
        <f>IF($B23="","",IF(VLOOKUP($B23,CPPE!$A$2:$BO$175,27,FALSE)&lt;0,VLOOKUP($B23,CPPE!$A$2:$BO$175,27,FALSE),""))</f>
        <v/>
      </c>
      <c r="AC23" s="48" t="str">
        <f>IF($B23="","",IF(VLOOKUP($B23,CPPE!$A$2:$BO$175,28,FALSE)&lt;0,VLOOKUP($B23,CPPE!$A$2:$BO$175,28,FALSE),""))</f>
        <v/>
      </c>
      <c r="AD23" s="48" t="str">
        <f>IF($B23="","",IF(VLOOKUP($B23,CPPE!$A$2:$BO$175,29,FALSE)&lt;0,VLOOKUP($B23,CPPE!$A$2:$BO$175,29,FALSE),""))</f>
        <v/>
      </c>
      <c r="AE23" s="48" t="str">
        <f>IF($B23="","",IF(VLOOKUP($B23,CPPE!$A$2:$BO$175,30,FALSE)&lt;0,VLOOKUP($B23,CPPE!$A$2:$BO$175,30,FALSE),""))</f>
        <v/>
      </c>
      <c r="AF23" s="48" t="str">
        <f>IF($B23="","",IF(VLOOKUP($B23,CPPE!$A$2:$BO$175,31,FALSE)&lt;0,VLOOKUP($B23,CPPE!$A$2:$BO$175,31,FALSE),""))</f>
        <v/>
      </c>
      <c r="AG23" s="48" t="str">
        <f>IF($B23="","",IF(VLOOKUP($B23,CPPE!$A$2:$BO$175,32,FALSE)&lt;0,VLOOKUP($B23,CPPE!$A$2:$BO$175,32,FALSE),""))</f>
        <v/>
      </c>
      <c r="AH23" s="48" t="str">
        <f>IF($B23="","",IF(VLOOKUP($B23,CPPE!$A$2:$BO$175,33,FALSE)&lt;0,VLOOKUP($B23,CPPE!$A$2:$BO$175,33,FALSE),""))</f>
        <v/>
      </c>
      <c r="AI23" s="48" t="str">
        <f>IF($B23="","",IF(VLOOKUP($B23,CPPE!$A$2:$BO$175,34,FALSE)&lt;0,VLOOKUP($B23,CPPE!$A$2:$BO$175,34,FALSE),""))</f>
        <v/>
      </c>
      <c r="AJ23" s="48" t="str">
        <f>IF($B23="","",IF(VLOOKUP($B23,CPPE!$A$2:$BO$175,35,FALSE)&lt;0,VLOOKUP($B23,CPPE!$A$2:$BO$175,35,FALSE),""))</f>
        <v/>
      </c>
      <c r="AK23" s="48" t="str">
        <f>IF($B23="","",IF(VLOOKUP($B23,CPPE!$A$2:$BO$175,36,FALSE)&lt;0,VLOOKUP($B23,CPPE!$A$2:$BO$175,36,FALSE),""))</f>
        <v/>
      </c>
      <c r="AL23" s="48" t="str">
        <f>IF($B23="","",IF(VLOOKUP($B23,CPPE!$A$2:$BO$175,37,FALSE)&lt;0,VLOOKUP($B23,CPPE!$A$2:$BO$175,37,FALSE),""))</f>
        <v/>
      </c>
      <c r="AM23" s="48" t="str">
        <f>IF($B23="","",IF(VLOOKUP($B23,CPPE!$A$2:$BO$175,38,FALSE)&lt;0,VLOOKUP($B23,CPPE!$A$2:$BO$175,38,FALSE),""))</f>
        <v/>
      </c>
      <c r="AN23" s="48" t="str">
        <f>IF($B23="","",IF(VLOOKUP($B23,CPPE!$A$2:$BO$175,39,FALSE)&lt;0,VLOOKUP($B23,CPPE!$A$2:$BO$175,39,FALSE),""))</f>
        <v/>
      </c>
      <c r="AO23" s="48" t="str">
        <f>IF($B23="","",IF(VLOOKUP($B23,CPPE!$A$2:$BO$175,40,FALSE)&lt;0,VLOOKUP($B23,CPPE!$A$2:$BO$175,40,FALSE),""))</f>
        <v/>
      </c>
      <c r="AP23" s="48" t="str">
        <f>IF($B23="","",IF(VLOOKUP($B23,CPPE!$A$2:$BO$175,41,FALSE)&lt;0,VLOOKUP($B23,CPPE!$A$2:$BO$175,41,FALSE),""))</f>
        <v/>
      </c>
      <c r="AQ23" s="48" t="str">
        <f>IF($B23="","",IF(VLOOKUP($B23,CPPE!$A$2:$BO$175,42,FALSE)&lt;0,VLOOKUP($B23,CPPE!$A$2:$BO$175,42,FALSE),""))</f>
        <v/>
      </c>
      <c r="AR23" s="48" t="str">
        <f>IF($B23="","",IF(VLOOKUP($B23,CPPE!$A$2:$BO$175,43,FALSE)&lt;0,VLOOKUP($B23,CPPE!$A$2:$BO$175,43,FALSE),""))</f>
        <v/>
      </c>
      <c r="AS23" s="48" t="str">
        <f>IF($B23="","",IF(VLOOKUP($B23,CPPE!$A$2:$BO$175,44,FALSE)&lt;0,VLOOKUP($B23,CPPE!$A$2:$BO$175,44,FALSE),""))</f>
        <v/>
      </c>
      <c r="AT23" s="48" t="str">
        <f>IF($B23="","",IF(VLOOKUP($B23,CPPE!$A$2:$BO$175,45,FALSE)&lt;0,VLOOKUP($B23,CPPE!$A$2:$BO$175,45,FALSE),""))</f>
        <v/>
      </c>
      <c r="AU23" s="48" t="str">
        <f>IF($B23="","",IF(VLOOKUP($B23,CPPE!$A$2:$BO$175,46,FALSE)&lt;0,VLOOKUP($B23,CPPE!$A$2:$BO$175,46,FALSE),""))</f>
        <v/>
      </c>
      <c r="AV23" s="48" t="str">
        <f>IF($B23="","",IF(VLOOKUP($B23,CPPE!$A$2:$BO$175,47,FALSE)&lt;0,VLOOKUP($B23,CPPE!$A$2:$BO$175,47,FALSE),""))</f>
        <v/>
      </c>
      <c r="AW23" s="48" t="str">
        <f>IF($B23="","",IF(VLOOKUP($B23,CPPE!$A$2:$BO$175,48,FALSE)&lt;0,VLOOKUP($B23,CPPE!$A$2:$BO$175,48,FALSE),""))</f>
        <v/>
      </c>
      <c r="AX23" s="48" t="str">
        <f>IF($B23="","",IF(VLOOKUP($B23,CPPE!$A$2:$BO$175,50,FALSE)&lt;0,VLOOKUP($B23,CPPE!$A$2:$BO$175,50,FALSE),""))</f>
        <v/>
      </c>
      <c r="AY23" s="48" t="str">
        <f>IF($B23="","",IF(VLOOKUP($B23,CPPE!$A$2:$BO$175,51,FALSE)&lt;0,VLOOKUP($B23,CPPE!$A$2:$BO$175,51,FALSE),""))</f>
        <v/>
      </c>
      <c r="AZ23" s="48" t="str">
        <f>IF($B23="","",IF(VLOOKUP($B23,CPPE!$A$2:$BO$175,52,FALSE)&lt;0,VLOOKUP($B23,CPPE!$A$2:$BO$175,52,FALSE),""))</f>
        <v/>
      </c>
      <c r="BA23" s="48" t="str">
        <f>IF($B23="","",IF(VLOOKUP($B23,CPPE!$A$2:$BO$175,53,FALSE)&lt;0,VLOOKUP($B23,CPPE!$A$2:$BO$175,53,FALSE),""))</f>
        <v/>
      </c>
      <c r="BB23" s="48" t="str">
        <f>IF($B23="","",IF(VLOOKUP($B23,CPPE!$A$2:$BO$175,54,FALSE)&lt;0,VLOOKUP($B23,CPPE!$A$2:$BO$175,54,FALSE),""))</f>
        <v/>
      </c>
      <c r="BC23" s="48" t="str">
        <f>IF($B23="","",IF(VLOOKUP($B23,CPPE!$A$2:$BO$175,55,FALSE)&lt;0,VLOOKUP($B23,CPPE!$A$2:$BO$175,55,FALSE),""))</f>
        <v/>
      </c>
      <c r="BD23" s="48" t="str">
        <f>IF($B23="","",IF(VLOOKUP($B23,CPPE!$A$2:$BO$175,56,FALSE)&lt;0,VLOOKUP($B23,CPPE!$A$2:$BO$175,56,FALSE),""))</f>
        <v/>
      </c>
      <c r="BE23" s="48" t="str">
        <f>IF($B23="","",IF(VLOOKUP($B23,CPPE!$A$2:$BO$175,57,FALSE)&lt;0,VLOOKUP($B23,CPPE!$A$2:$BO$175,57,FALSE),""))</f>
        <v/>
      </c>
      <c r="BF23" s="48" t="str">
        <f>IF($B23="","",IF(VLOOKUP($B23,CPPE!$A$2:$BO$175,58,FALSE)&lt;0,VLOOKUP($B23,CPPE!$A$2:$BO$175,58,FALSE),""))</f>
        <v/>
      </c>
      <c r="BG23" s="48" t="str">
        <f>IF($B23="","",IF(VLOOKUP($B23,CPPE!$A$2:$BO$175,59,FALSE)&lt;0,VLOOKUP($B23,CPPE!$A$2:$BO$175,59,FALSE),""))</f>
        <v/>
      </c>
    </row>
    <row r="24" spans="2:59" x14ac:dyDescent="0.2">
      <c r="B24" s="47" t="str">
        <f>IF(Results!B24="","",Results!B24)</f>
        <v/>
      </c>
      <c r="C24" s="48" t="str">
        <f>IF($B24="","",IF(VLOOKUP($B24,CPPE!$A$2:$BO$175,2,FALSE)&lt;0,VLOOKUP($B24,CPPE!$A$2:$BO$175,2,FALSE),""))</f>
        <v/>
      </c>
      <c r="D24" s="48" t="str">
        <f>IF($B24="","",IF(VLOOKUP($B24,CPPE!$A$2:$BO$175,3,FALSE)&lt;0,VLOOKUP($B24,CPPE!$A$2:$BO$175,3,FALSE),""))</f>
        <v/>
      </c>
      <c r="E24" s="48" t="str">
        <f>IF($B24="","",IF(VLOOKUP($B24,CPPE!$A$2:$BO$175,4,FALSE)&lt;0,VLOOKUP($B24,CPPE!$A$2:$BO$175,5,FALSE),""))</f>
        <v/>
      </c>
      <c r="F24" s="48" t="str">
        <f>IF($B24="","",IF(VLOOKUP($B24,CPPE!$A$2:$BO$175,5,FALSE)&lt;0,VLOOKUP($B24,CPPE!$A$2:$BO$175,6,FALSE),""))</f>
        <v/>
      </c>
      <c r="G24" s="48" t="str">
        <f>IF($B24="","",IF(VLOOKUP($B24,CPPE!$A$2:$BO$175,6,FALSE)&lt;0,VLOOKUP($B24,CPPE!$A$2:$BO$175,6,FALSE),""))</f>
        <v/>
      </c>
      <c r="H24" s="48" t="str">
        <f>IF($B24="","",IF(VLOOKUP($B24,CPPE!$A$2:$BO$175,7,FALSE)&lt;0,VLOOKUP($B24,CPPE!$A$2:$BO$175,7,FALSE),""))</f>
        <v/>
      </c>
      <c r="I24" s="48" t="str">
        <f>IF($B24="","",IF(VLOOKUP($B24,CPPE!$A$2:$BO$175,8,FALSE)&lt;0,VLOOKUP($B24,CPPE!$A$2:$BO$175,8,FALSE),""))</f>
        <v/>
      </c>
      <c r="J24" s="48" t="str">
        <f>IF($B24="","",IF(VLOOKUP($B24,CPPE!$A$2:$BO$175,9,FALSE)&lt;0,VLOOKUP($B24,CPPE!$A$2:$BO$175,9,FALSE),""))</f>
        <v/>
      </c>
      <c r="K24" s="48" t="str">
        <f>IF($B24="","",IF(VLOOKUP($B24,CPPE!$A$2:$BO$175,10,FALSE)&lt;0,VLOOKUP($B24,CPPE!$A$2:$BO$175,10,FALSE),""))</f>
        <v/>
      </c>
      <c r="L24" s="48" t="str">
        <f>IF($B24="","",IF(VLOOKUP($B24,CPPE!$A$2:$BO$175,11,FALSE)&lt;0,VLOOKUP($B24,CPPE!$A$2:$BO$175,11,FALSE),""))</f>
        <v/>
      </c>
      <c r="M24" s="48" t="str">
        <f>IF($B24="","",IF(VLOOKUP($B24,CPPE!$A$2:$BO$175,12,FALSE)&lt;0,VLOOKUP($B24,CPPE!$A$2:$BO$175,12,FALSE),""))</f>
        <v/>
      </c>
      <c r="N24" s="48" t="str">
        <f>IF($B24="","",IF(VLOOKUP($B24,CPPE!$A$2:$BO$175,13,FALSE)&lt;0,VLOOKUP($B24,CPPE!$A$2:$BO$175,13,FALSE),""))</f>
        <v/>
      </c>
      <c r="O24" s="48" t="str">
        <f>IF($B24="","",IF(VLOOKUP($B24,CPPE!$A$2:$BO$175,14,FALSE)&lt;0,VLOOKUP($B24,CPPE!$A$2:$BO$175,14,FALSE),""))</f>
        <v/>
      </c>
      <c r="P24" s="48" t="str">
        <f>IF($B24="","",IF(VLOOKUP($B24,CPPE!$A$2:$BO$175,15,FALSE)&lt;0,VLOOKUP($B24,CPPE!$A$2:$BO$175,15,FALSE),""))</f>
        <v/>
      </c>
      <c r="Q24" s="48" t="str">
        <f>IF($B24="","",IF(VLOOKUP($B24,CPPE!$A$2:$BO$175,16,FALSE)&lt;0,VLOOKUP($B24,CPPE!$A$2:$BO$175,16,FALSE),""))</f>
        <v/>
      </c>
      <c r="R24" s="48" t="str">
        <f>IF($B24="","",IF(VLOOKUP($B24,CPPE!$A$2:$BO$175,17,FALSE)&lt;0,VLOOKUP($B24,CPPE!$A$2:$BO$175,17,FALSE),""))</f>
        <v/>
      </c>
      <c r="S24" s="48" t="str">
        <f>IF($B24="","",IF(VLOOKUP($B24,CPPE!$A$2:$BO$175,18,FALSE)&lt;0,VLOOKUP($B24,CPPE!$A$2:$BO$175,18,FALSE),""))</f>
        <v/>
      </c>
      <c r="T24" s="48" t="str">
        <f>IF($B24="","",IF(VLOOKUP($B24,CPPE!$A$2:$BO$175,19,FALSE)&lt;0,VLOOKUP($B24,CPPE!$A$2:$BO$175,19,FALSE),""))</f>
        <v/>
      </c>
      <c r="U24" s="48" t="str">
        <f>IF($B24="","",IF(VLOOKUP($B24,CPPE!$A$2:$BO$175,20,FALSE)&lt;0,VLOOKUP($B24,CPPE!$A$2:$BO$175,20,FALSE),""))</f>
        <v/>
      </c>
      <c r="V24" s="48" t="str">
        <f>IF($B24="","",IF(VLOOKUP($B24,CPPE!$A$2:$BO$175,21,FALSE)&lt;0,VLOOKUP($B24,CPPE!$A$2:$BO$175,21,FALSE),""))</f>
        <v/>
      </c>
      <c r="W24" s="48" t="str">
        <f>IF($B24="","",IF(VLOOKUP($B24,CPPE!$A$2:$BO$175,22,FALSE)&lt;0,VLOOKUP($B24,CPPE!$A$2:$BO$175,22,FALSE),""))</f>
        <v/>
      </c>
      <c r="X24" s="48" t="str">
        <f>IF($B24="","",IF(VLOOKUP($B24,CPPE!$A$2:$BO$175,23,FALSE)&lt;0,VLOOKUP($B24,CPPE!$A$2:$BO$175,23,FALSE),""))</f>
        <v/>
      </c>
      <c r="Y24" s="48" t="str">
        <f>IF($B24="","",IF(VLOOKUP($B24,CPPE!$A$2:$BO$175,24,FALSE)&lt;0,VLOOKUP($B24,CPPE!$A$2:$BO$175,24,FALSE),""))</f>
        <v/>
      </c>
      <c r="Z24" s="48" t="str">
        <f>IF($B24="","",IF(VLOOKUP($B24,CPPE!$A$2:$BO$175,25,FALSE)&lt;0,VLOOKUP($B24,CPPE!$A$2:$BO$175,25,FALSE),""))</f>
        <v/>
      </c>
      <c r="AA24" s="48" t="str">
        <f>IF($B24="","",IF(VLOOKUP($B24,CPPE!$A$2:$BO$175,26,FALSE)&lt;0,VLOOKUP($B24,CPPE!$A$2:$BO$175,26,FALSE),""))</f>
        <v/>
      </c>
      <c r="AB24" s="48" t="str">
        <f>IF($B24="","",IF(VLOOKUP($B24,CPPE!$A$2:$BO$175,27,FALSE)&lt;0,VLOOKUP($B24,CPPE!$A$2:$BO$175,27,FALSE),""))</f>
        <v/>
      </c>
      <c r="AC24" s="48" t="str">
        <f>IF($B24="","",IF(VLOOKUP($B24,CPPE!$A$2:$BO$175,28,FALSE)&lt;0,VLOOKUP($B24,CPPE!$A$2:$BO$175,28,FALSE),""))</f>
        <v/>
      </c>
      <c r="AD24" s="48" t="str">
        <f>IF($B24="","",IF(VLOOKUP($B24,CPPE!$A$2:$BO$175,29,FALSE)&lt;0,VLOOKUP($B24,CPPE!$A$2:$BO$175,29,FALSE),""))</f>
        <v/>
      </c>
      <c r="AE24" s="48" t="str">
        <f>IF($B24="","",IF(VLOOKUP($B24,CPPE!$A$2:$BO$175,30,FALSE)&lt;0,VLOOKUP($B24,CPPE!$A$2:$BO$175,30,FALSE),""))</f>
        <v/>
      </c>
      <c r="AF24" s="48" t="str">
        <f>IF($B24="","",IF(VLOOKUP($B24,CPPE!$A$2:$BO$175,31,FALSE)&lt;0,VLOOKUP($B24,CPPE!$A$2:$BO$175,31,FALSE),""))</f>
        <v/>
      </c>
      <c r="AG24" s="48" t="str">
        <f>IF($B24="","",IF(VLOOKUP($B24,CPPE!$A$2:$BO$175,32,FALSE)&lt;0,VLOOKUP($B24,CPPE!$A$2:$BO$175,32,FALSE),""))</f>
        <v/>
      </c>
      <c r="AH24" s="48" t="str">
        <f>IF($B24="","",IF(VLOOKUP($B24,CPPE!$A$2:$BO$175,33,FALSE)&lt;0,VLOOKUP($B24,CPPE!$A$2:$BO$175,33,FALSE),""))</f>
        <v/>
      </c>
      <c r="AI24" s="48" t="str">
        <f>IF($B24="","",IF(VLOOKUP($B24,CPPE!$A$2:$BO$175,34,FALSE)&lt;0,VLOOKUP($B24,CPPE!$A$2:$BO$175,34,FALSE),""))</f>
        <v/>
      </c>
      <c r="AJ24" s="48" t="str">
        <f>IF($B24="","",IF(VLOOKUP($B24,CPPE!$A$2:$BO$175,35,FALSE)&lt;0,VLOOKUP($B24,CPPE!$A$2:$BO$175,35,FALSE),""))</f>
        <v/>
      </c>
      <c r="AK24" s="48" t="str">
        <f>IF($B24="","",IF(VLOOKUP($B24,CPPE!$A$2:$BO$175,36,FALSE)&lt;0,VLOOKUP($B24,CPPE!$A$2:$BO$175,36,FALSE),""))</f>
        <v/>
      </c>
      <c r="AL24" s="48" t="str">
        <f>IF($B24="","",IF(VLOOKUP($B24,CPPE!$A$2:$BO$175,37,FALSE)&lt;0,VLOOKUP($B24,CPPE!$A$2:$BO$175,37,FALSE),""))</f>
        <v/>
      </c>
      <c r="AM24" s="48" t="str">
        <f>IF($B24="","",IF(VLOOKUP($B24,CPPE!$A$2:$BO$175,38,FALSE)&lt;0,VLOOKUP($B24,CPPE!$A$2:$BO$175,38,FALSE),""))</f>
        <v/>
      </c>
      <c r="AN24" s="48" t="str">
        <f>IF($B24="","",IF(VLOOKUP($B24,CPPE!$A$2:$BO$175,39,FALSE)&lt;0,VLOOKUP($B24,CPPE!$A$2:$BO$175,39,FALSE),""))</f>
        <v/>
      </c>
      <c r="AO24" s="48" t="str">
        <f>IF($B24="","",IF(VLOOKUP($B24,CPPE!$A$2:$BO$175,40,FALSE)&lt;0,VLOOKUP($B24,CPPE!$A$2:$BO$175,40,FALSE),""))</f>
        <v/>
      </c>
      <c r="AP24" s="48" t="str">
        <f>IF($B24="","",IF(VLOOKUP($B24,CPPE!$A$2:$BO$175,41,FALSE)&lt;0,VLOOKUP($B24,CPPE!$A$2:$BO$175,41,FALSE),""))</f>
        <v/>
      </c>
      <c r="AQ24" s="48" t="str">
        <f>IF($B24="","",IF(VLOOKUP($B24,CPPE!$A$2:$BO$175,42,FALSE)&lt;0,VLOOKUP($B24,CPPE!$A$2:$BO$175,42,FALSE),""))</f>
        <v/>
      </c>
      <c r="AR24" s="48" t="str">
        <f>IF($B24="","",IF(VLOOKUP($B24,CPPE!$A$2:$BO$175,43,FALSE)&lt;0,VLOOKUP($B24,CPPE!$A$2:$BO$175,43,FALSE),""))</f>
        <v/>
      </c>
      <c r="AS24" s="48" t="str">
        <f>IF($B24="","",IF(VLOOKUP($B24,CPPE!$A$2:$BO$175,44,FALSE)&lt;0,VLOOKUP($B24,CPPE!$A$2:$BO$175,44,FALSE),""))</f>
        <v/>
      </c>
      <c r="AT24" s="48" t="str">
        <f>IF($B24="","",IF(VLOOKUP($B24,CPPE!$A$2:$BO$175,45,FALSE)&lt;0,VLOOKUP($B24,CPPE!$A$2:$BO$175,45,FALSE),""))</f>
        <v/>
      </c>
      <c r="AU24" s="48" t="str">
        <f>IF($B24="","",IF(VLOOKUP($B24,CPPE!$A$2:$BO$175,46,FALSE)&lt;0,VLOOKUP($B24,CPPE!$A$2:$BO$175,46,FALSE),""))</f>
        <v/>
      </c>
      <c r="AV24" s="48" t="str">
        <f>IF($B24="","",IF(VLOOKUP($B24,CPPE!$A$2:$BO$175,47,FALSE)&lt;0,VLOOKUP($B24,CPPE!$A$2:$BO$175,47,FALSE),""))</f>
        <v/>
      </c>
      <c r="AW24" s="48" t="str">
        <f>IF($B24="","",IF(VLOOKUP($B24,CPPE!$A$2:$BO$175,48,FALSE)&lt;0,VLOOKUP($B24,CPPE!$A$2:$BO$175,48,FALSE),""))</f>
        <v/>
      </c>
      <c r="AX24" s="48" t="str">
        <f>IF($B24="","",IF(VLOOKUP($B24,CPPE!$A$2:$BO$175,50,FALSE)&lt;0,VLOOKUP($B24,CPPE!$A$2:$BO$175,50,FALSE),""))</f>
        <v/>
      </c>
      <c r="AY24" s="48" t="str">
        <f>IF($B24="","",IF(VLOOKUP($B24,CPPE!$A$2:$BO$175,51,FALSE)&lt;0,VLOOKUP($B24,CPPE!$A$2:$BO$175,51,FALSE),""))</f>
        <v/>
      </c>
      <c r="AZ24" s="48" t="str">
        <f>IF($B24="","",IF(VLOOKUP($B24,CPPE!$A$2:$BO$175,52,FALSE)&lt;0,VLOOKUP($B24,CPPE!$A$2:$BO$175,52,FALSE),""))</f>
        <v/>
      </c>
      <c r="BA24" s="48" t="str">
        <f>IF($B24="","",IF(VLOOKUP($B24,CPPE!$A$2:$BO$175,53,FALSE)&lt;0,VLOOKUP($B24,CPPE!$A$2:$BO$175,53,FALSE),""))</f>
        <v/>
      </c>
      <c r="BB24" s="48" t="str">
        <f>IF($B24="","",IF(VLOOKUP($B24,CPPE!$A$2:$BO$175,54,FALSE)&lt;0,VLOOKUP($B24,CPPE!$A$2:$BO$175,54,FALSE),""))</f>
        <v/>
      </c>
      <c r="BC24" s="48" t="str">
        <f>IF($B24="","",IF(VLOOKUP($B24,CPPE!$A$2:$BO$175,55,FALSE)&lt;0,VLOOKUP($B24,CPPE!$A$2:$BO$175,55,FALSE),""))</f>
        <v/>
      </c>
      <c r="BD24" s="48" t="str">
        <f>IF($B24="","",IF(VLOOKUP($B24,CPPE!$A$2:$BO$175,56,FALSE)&lt;0,VLOOKUP($B24,CPPE!$A$2:$BO$175,56,FALSE),""))</f>
        <v/>
      </c>
      <c r="BE24" s="48" t="str">
        <f>IF($B24="","",IF(VLOOKUP($B24,CPPE!$A$2:$BO$175,57,FALSE)&lt;0,VLOOKUP($B24,CPPE!$A$2:$BO$175,57,FALSE),""))</f>
        <v/>
      </c>
      <c r="BF24" s="48" t="str">
        <f>IF($B24="","",IF(VLOOKUP($B24,CPPE!$A$2:$BO$175,58,FALSE)&lt;0,VLOOKUP($B24,CPPE!$A$2:$BO$175,58,FALSE),""))</f>
        <v/>
      </c>
      <c r="BG24" s="48" t="str">
        <f>IF($B24="","",IF(VLOOKUP($B24,CPPE!$A$2:$BO$175,59,FALSE)&lt;0,VLOOKUP($B24,CPPE!$A$2:$BO$175,59,FALSE),""))</f>
        <v/>
      </c>
    </row>
    <row r="25" spans="2:59" x14ac:dyDescent="0.2">
      <c r="B25" s="47" t="str">
        <f>IF(Results!B25="","",Results!B25)</f>
        <v/>
      </c>
      <c r="C25" s="48" t="str">
        <f>IF($B25="","",IF(VLOOKUP($B25,CPPE!$A$2:$BO$175,2,FALSE)&lt;0,VLOOKUP($B25,CPPE!$A$2:$BO$175,2,FALSE),""))</f>
        <v/>
      </c>
      <c r="D25" s="48" t="str">
        <f>IF($B25="","",IF(VLOOKUP($B25,CPPE!$A$2:$BO$175,3,FALSE)&lt;0,VLOOKUP($B25,CPPE!$A$2:$BO$175,3,FALSE),""))</f>
        <v/>
      </c>
      <c r="E25" s="48" t="str">
        <f>IF($B25="","",IF(VLOOKUP($B25,CPPE!$A$2:$BO$175,4,FALSE)&lt;0,VLOOKUP($B25,CPPE!$A$2:$BO$175,5,FALSE),""))</f>
        <v/>
      </c>
      <c r="F25" s="48" t="str">
        <f>IF($B25="","",IF(VLOOKUP($B25,CPPE!$A$2:$BO$175,5,FALSE)&lt;0,VLOOKUP($B25,CPPE!$A$2:$BO$175,6,FALSE),""))</f>
        <v/>
      </c>
      <c r="G25" s="48" t="str">
        <f>IF($B25="","",IF(VLOOKUP($B25,CPPE!$A$2:$BO$175,6,FALSE)&lt;0,VLOOKUP($B25,CPPE!$A$2:$BO$175,6,FALSE),""))</f>
        <v/>
      </c>
      <c r="H25" s="48" t="str">
        <f>IF($B25="","",IF(VLOOKUP($B25,CPPE!$A$2:$BO$175,7,FALSE)&lt;0,VLOOKUP($B25,CPPE!$A$2:$BO$175,7,FALSE),""))</f>
        <v/>
      </c>
      <c r="I25" s="48" t="str">
        <f>IF($B25="","",IF(VLOOKUP($B25,CPPE!$A$2:$BO$175,8,FALSE)&lt;0,VLOOKUP($B25,CPPE!$A$2:$BO$175,8,FALSE),""))</f>
        <v/>
      </c>
      <c r="J25" s="48" t="str">
        <f>IF($B25="","",IF(VLOOKUP($B25,CPPE!$A$2:$BO$175,9,FALSE)&lt;0,VLOOKUP($B25,CPPE!$A$2:$BO$175,9,FALSE),""))</f>
        <v/>
      </c>
      <c r="K25" s="48" t="str">
        <f>IF($B25="","",IF(VLOOKUP($B25,CPPE!$A$2:$BO$175,10,FALSE)&lt;0,VLOOKUP($B25,CPPE!$A$2:$BO$175,10,FALSE),""))</f>
        <v/>
      </c>
      <c r="L25" s="48" t="str">
        <f>IF($B25="","",IF(VLOOKUP($B25,CPPE!$A$2:$BO$175,11,FALSE)&lt;0,VLOOKUP($B25,CPPE!$A$2:$BO$175,11,FALSE),""))</f>
        <v/>
      </c>
      <c r="M25" s="48" t="str">
        <f>IF($B25="","",IF(VLOOKUP($B25,CPPE!$A$2:$BO$175,12,FALSE)&lt;0,VLOOKUP($B25,CPPE!$A$2:$BO$175,12,FALSE),""))</f>
        <v/>
      </c>
      <c r="N25" s="48" t="str">
        <f>IF($B25="","",IF(VLOOKUP($B25,CPPE!$A$2:$BO$175,13,FALSE)&lt;0,VLOOKUP($B25,CPPE!$A$2:$BO$175,13,FALSE),""))</f>
        <v/>
      </c>
      <c r="O25" s="48" t="str">
        <f>IF($B25="","",IF(VLOOKUP($B25,CPPE!$A$2:$BO$175,14,FALSE)&lt;0,VLOOKUP($B25,CPPE!$A$2:$BO$175,14,FALSE),""))</f>
        <v/>
      </c>
      <c r="P25" s="48" t="str">
        <f>IF($B25="","",IF(VLOOKUP($B25,CPPE!$A$2:$BO$175,15,FALSE)&lt;0,VLOOKUP($B25,CPPE!$A$2:$BO$175,15,FALSE),""))</f>
        <v/>
      </c>
      <c r="Q25" s="48" t="str">
        <f>IF($B25="","",IF(VLOOKUP($B25,CPPE!$A$2:$BO$175,16,FALSE)&lt;0,VLOOKUP($B25,CPPE!$A$2:$BO$175,16,FALSE),""))</f>
        <v/>
      </c>
      <c r="R25" s="48" t="str">
        <f>IF($B25="","",IF(VLOOKUP($B25,CPPE!$A$2:$BO$175,17,FALSE)&lt;0,VLOOKUP($B25,CPPE!$A$2:$BO$175,17,FALSE),""))</f>
        <v/>
      </c>
      <c r="S25" s="48" t="str">
        <f>IF($B25="","",IF(VLOOKUP($B25,CPPE!$A$2:$BO$175,18,FALSE)&lt;0,VLOOKUP($B25,CPPE!$A$2:$BO$175,18,FALSE),""))</f>
        <v/>
      </c>
      <c r="T25" s="48" t="str">
        <f>IF($B25="","",IF(VLOOKUP($B25,CPPE!$A$2:$BO$175,19,FALSE)&lt;0,VLOOKUP($B25,CPPE!$A$2:$BO$175,19,FALSE),""))</f>
        <v/>
      </c>
      <c r="U25" s="48" t="str">
        <f>IF($B25="","",IF(VLOOKUP($B25,CPPE!$A$2:$BO$175,20,FALSE)&lt;0,VLOOKUP($B25,CPPE!$A$2:$BO$175,20,FALSE),""))</f>
        <v/>
      </c>
      <c r="V25" s="48" t="str">
        <f>IF($B25="","",IF(VLOOKUP($B25,CPPE!$A$2:$BO$175,21,FALSE)&lt;0,VLOOKUP($B25,CPPE!$A$2:$BO$175,21,FALSE),""))</f>
        <v/>
      </c>
      <c r="W25" s="48" t="str">
        <f>IF($B25="","",IF(VLOOKUP($B25,CPPE!$A$2:$BO$175,22,FALSE)&lt;0,VLOOKUP($B25,CPPE!$A$2:$BO$175,22,FALSE),""))</f>
        <v/>
      </c>
      <c r="X25" s="48" t="str">
        <f>IF($B25="","",IF(VLOOKUP($B25,CPPE!$A$2:$BO$175,23,FALSE)&lt;0,VLOOKUP($B25,CPPE!$A$2:$BO$175,23,FALSE),""))</f>
        <v/>
      </c>
      <c r="Y25" s="48" t="str">
        <f>IF($B25="","",IF(VLOOKUP($B25,CPPE!$A$2:$BO$175,24,FALSE)&lt;0,VLOOKUP($B25,CPPE!$A$2:$BO$175,24,FALSE),""))</f>
        <v/>
      </c>
      <c r="Z25" s="48" t="str">
        <f>IF($B25="","",IF(VLOOKUP($B25,CPPE!$A$2:$BO$175,25,FALSE)&lt;0,VLOOKUP($B25,CPPE!$A$2:$BO$175,25,FALSE),""))</f>
        <v/>
      </c>
      <c r="AA25" s="48" t="str">
        <f>IF($B25="","",IF(VLOOKUP($B25,CPPE!$A$2:$BO$175,26,FALSE)&lt;0,VLOOKUP($B25,CPPE!$A$2:$BO$175,26,FALSE),""))</f>
        <v/>
      </c>
      <c r="AB25" s="48" t="str">
        <f>IF($B25="","",IF(VLOOKUP($B25,CPPE!$A$2:$BO$175,27,FALSE)&lt;0,VLOOKUP($B25,CPPE!$A$2:$BO$175,27,FALSE),""))</f>
        <v/>
      </c>
      <c r="AC25" s="48" t="str">
        <f>IF($B25="","",IF(VLOOKUP($B25,CPPE!$A$2:$BO$175,28,FALSE)&lt;0,VLOOKUP($B25,CPPE!$A$2:$BO$175,28,FALSE),""))</f>
        <v/>
      </c>
      <c r="AD25" s="48" t="str">
        <f>IF($B25="","",IF(VLOOKUP($B25,CPPE!$A$2:$BO$175,29,FALSE)&lt;0,VLOOKUP($B25,CPPE!$A$2:$BO$175,29,FALSE),""))</f>
        <v/>
      </c>
      <c r="AE25" s="48" t="str">
        <f>IF($B25="","",IF(VLOOKUP($B25,CPPE!$A$2:$BO$175,30,FALSE)&lt;0,VLOOKUP($B25,CPPE!$A$2:$BO$175,30,FALSE),""))</f>
        <v/>
      </c>
      <c r="AF25" s="48" t="str">
        <f>IF($B25="","",IF(VLOOKUP($B25,CPPE!$A$2:$BO$175,31,FALSE)&lt;0,VLOOKUP($B25,CPPE!$A$2:$BO$175,31,FALSE),""))</f>
        <v/>
      </c>
      <c r="AG25" s="48" t="str">
        <f>IF($B25="","",IF(VLOOKUP($B25,CPPE!$A$2:$BO$175,32,FALSE)&lt;0,VLOOKUP($B25,CPPE!$A$2:$BO$175,32,FALSE),""))</f>
        <v/>
      </c>
      <c r="AH25" s="48" t="str">
        <f>IF($B25="","",IF(VLOOKUP($B25,CPPE!$A$2:$BO$175,33,FALSE)&lt;0,VLOOKUP($B25,CPPE!$A$2:$BO$175,33,FALSE),""))</f>
        <v/>
      </c>
      <c r="AI25" s="48" t="str">
        <f>IF($B25="","",IF(VLOOKUP($B25,CPPE!$A$2:$BO$175,34,FALSE)&lt;0,VLOOKUP($B25,CPPE!$A$2:$BO$175,34,FALSE),""))</f>
        <v/>
      </c>
      <c r="AJ25" s="48" t="str">
        <f>IF($B25="","",IF(VLOOKUP($B25,CPPE!$A$2:$BO$175,35,FALSE)&lt;0,VLOOKUP($B25,CPPE!$A$2:$BO$175,35,FALSE),""))</f>
        <v/>
      </c>
      <c r="AK25" s="48" t="str">
        <f>IF($B25="","",IF(VLOOKUP($B25,CPPE!$A$2:$BO$175,36,FALSE)&lt;0,VLOOKUP($B25,CPPE!$A$2:$BO$175,36,FALSE),""))</f>
        <v/>
      </c>
      <c r="AL25" s="48" t="str">
        <f>IF($B25="","",IF(VLOOKUP($B25,CPPE!$A$2:$BO$175,37,FALSE)&lt;0,VLOOKUP($B25,CPPE!$A$2:$BO$175,37,FALSE),""))</f>
        <v/>
      </c>
      <c r="AM25" s="48" t="str">
        <f>IF($B25="","",IF(VLOOKUP($B25,CPPE!$A$2:$BO$175,38,FALSE)&lt;0,VLOOKUP($B25,CPPE!$A$2:$BO$175,38,FALSE),""))</f>
        <v/>
      </c>
      <c r="AN25" s="48" t="str">
        <f>IF($B25="","",IF(VLOOKUP($B25,CPPE!$A$2:$BO$175,39,FALSE)&lt;0,VLOOKUP($B25,CPPE!$A$2:$BO$175,39,FALSE),""))</f>
        <v/>
      </c>
      <c r="AO25" s="48" t="str">
        <f>IF($B25="","",IF(VLOOKUP($B25,CPPE!$A$2:$BO$175,40,FALSE)&lt;0,VLOOKUP($B25,CPPE!$A$2:$BO$175,40,FALSE),""))</f>
        <v/>
      </c>
      <c r="AP25" s="48" t="str">
        <f>IF($B25="","",IF(VLOOKUP($B25,CPPE!$A$2:$BO$175,41,FALSE)&lt;0,VLOOKUP($B25,CPPE!$A$2:$BO$175,41,FALSE),""))</f>
        <v/>
      </c>
      <c r="AQ25" s="48" t="str">
        <f>IF($B25="","",IF(VLOOKUP($B25,CPPE!$A$2:$BO$175,42,FALSE)&lt;0,VLOOKUP($B25,CPPE!$A$2:$BO$175,42,FALSE),""))</f>
        <v/>
      </c>
      <c r="AR25" s="48" t="str">
        <f>IF($B25="","",IF(VLOOKUP($B25,CPPE!$A$2:$BO$175,43,FALSE)&lt;0,VLOOKUP($B25,CPPE!$A$2:$BO$175,43,FALSE),""))</f>
        <v/>
      </c>
      <c r="AS25" s="48" t="str">
        <f>IF($B25="","",IF(VLOOKUP($B25,CPPE!$A$2:$BO$175,44,FALSE)&lt;0,VLOOKUP($B25,CPPE!$A$2:$BO$175,44,FALSE),""))</f>
        <v/>
      </c>
      <c r="AT25" s="48" t="str">
        <f>IF($B25="","",IF(VLOOKUP($B25,CPPE!$A$2:$BO$175,45,FALSE)&lt;0,VLOOKUP($B25,CPPE!$A$2:$BO$175,45,FALSE),""))</f>
        <v/>
      </c>
      <c r="AU25" s="48" t="str">
        <f>IF($B25="","",IF(VLOOKUP($B25,CPPE!$A$2:$BO$175,46,FALSE)&lt;0,VLOOKUP($B25,CPPE!$A$2:$BO$175,46,FALSE),""))</f>
        <v/>
      </c>
      <c r="AV25" s="48" t="str">
        <f>IF($B25="","",IF(VLOOKUP($B25,CPPE!$A$2:$BO$175,47,FALSE)&lt;0,VLOOKUP($B25,CPPE!$A$2:$BO$175,47,FALSE),""))</f>
        <v/>
      </c>
      <c r="AW25" s="48" t="str">
        <f>IF($B25="","",IF(VLOOKUP($B25,CPPE!$A$2:$BO$175,48,FALSE)&lt;0,VLOOKUP($B25,CPPE!$A$2:$BO$175,48,FALSE),""))</f>
        <v/>
      </c>
      <c r="AX25" s="48" t="str">
        <f>IF($B25="","",IF(VLOOKUP($B25,CPPE!$A$2:$BO$175,50,FALSE)&lt;0,VLOOKUP($B25,CPPE!$A$2:$BO$175,50,FALSE),""))</f>
        <v/>
      </c>
      <c r="AY25" s="48" t="str">
        <f>IF($B25="","",IF(VLOOKUP($B25,CPPE!$A$2:$BO$175,51,FALSE)&lt;0,VLOOKUP($B25,CPPE!$A$2:$BO$175,51,FALSE),""))</f>
        <v/>
      </c>
      <c r="AZ25" s="48" t="str">
        <f>IF($B25="","",IF(VLOOKUP($B25,CPPE!$A$2:$BO$175,52,FALSE)&lt;0,VLOOKUP($B25,CPPE!$A$2:$BO$175,52,FALSE),""))</f>
        <v/>
      </c>
      <c r="BA25" s="48" t="str">
        <f>IF($B25="","",IF(VLOOKUP($B25,CPPE!$A$2:$BO$175,53,FALSE)&lt;0,VLOOKUP($B25,CPPE!$A$2:$BO$175,53,FALSE),""))</f>
        <v/>
      </c>
      <c r="BB25" s="48" t="str">
        <f>IF($B25="","",IF(VLOOKUP($B25,CPPE!$A$2:$BO$175,54,FALSE)&lt;0,VLOOKUP($B25,CPPE!$A$2:$BO$175,54,FALSE),""))</f>
        <v/>
      </c>
      <c r="BC25" s="48" t="str">
        <f>IF($B25="","",IF(VLOOKUP($B25,CPPE!$A$2:$BO$175,55,FALSE)&lt;0,VLOOKUP($B25,CPPE!$A$2:$BO$175,55,FALSE),""))</f>
        <v/>
      </c>
      <c r="BD25" s="48" t="str">
        <f>IF($B25="","",IF(VLOOKUP($B25,CPPE!$A$2:$BO$175,56,FALSE)&lt;0,VLOOKUP($B25,CPPE!$A$2:$BO$175,56,FALSE),""))</f>
        <v/>
      </c>
      <c r="BE25" s="48" t="str">
        <f>IF($B25="","",IF(VLOOKUP($B25,CPPE!$A$2:$BO$175,57,FALSE)&lt;0,VLOOKUP($B25,CPPE!$A$2:$BO$175,57,FALSE),""))</f>
        <v/>
      </c>
      <c r="BF25" s="48" t="str">
        <f>IF($B25="","",IF(VLOOKUP($B25,CPPE!$A$2:$BO$175,58,FALSE)&lt;0,VLOOKUP($B25,CPPE!$A$2:$BO$175,58,FALSE),""))</f>
        <v/>
      </c>
      <c r="BG25" s="48" t="str">
        <f>IF($B25="","",IF(VLOOKUP($B25,CPPE!$A$2:$BO$175,59,FALSE)&lt;0,VLOOKUP($B25,CPPE!$A$2:$BO$175,59,FALSE),""))</f>
        <v/>
      </c>
    </row>
    <row r="26" spans="2:59" x14ac:dyDescent="0.2">
      <c r="B26" s="47" t="str">
        <f>IF(Results!B26="","",Results!B26)</f>
        <v/>
      </c>
      <c r="C26" s="48" t="str">
        <f>IF($B26="","",IF(VLOOKUP($B26,CPPE!$A$2:$BO$175,2,FALSE)&lt;0,VLOOKUP($B26,CPPE!$A$2:$BO$175,2,FALSE),""))</f>
        <v/>
      </c>
      <c r="D26" s="48" t="str">
        <f>IF($B26="","",IF(VLOOKUP($B26,CPPE!$A$2:$BO$175,3,FALSE)&lt;0,VLOOKUP($B26,CPPE!$A$2:$BO$175,3,FALSE),""))</f>
        <v/>
      </c>
      <c r="E26" s="48" t="str">
        <f>IF($B26="","",IF(VLOOKUP($B26,CPPE!$A$2:$BO$175,4,FALSE)&lt;0,VLOOKUP($B26,CPPE!$A$2:$BO$175,5,FALSE),""))</f>
        <v/>
      </c>
      <c r="F26" s="48" t="str">
        <f>IF($B26="","",IF(VLOOKUP($B26,CPPE!$A$2:$BO$175,5,FALSE)&lt;0,VLOOKUP($B26,CPPE!$A$2:$BO$175,6,FALSE),""))</f>
        <v/>
      </c>
      <c r="G26" s="48" t="str">
        <f>IF($B26="","",IF(VLOOKUP($B26,CPPE!$A$2:$BO$175,6,FALSE)&lt;0,VLOOKUP($B26,CPPE!$A$2:$BO$175,6,FALSE),""))</f>
        <v/>
      </c>
      <c r="H26" s="48" t="str">
        <f>IF($B26="","",IF(VLOOKUP($B26,CPPE!$A$2:$BO$175,7,FALSE)&lt;0,VLOOKUP($B26,CPPE!$A$2:$BO$175,7,FALSE),""))</f>
        <v/>
      </c>
      <c r="I26" s="48" t="str">
        <f>IF($B26="","",IF(VLOOKUP($B26,CPPE!$A$2:$BO$175,8,FALSE)&lt;0,VLOOKUP($B26,CPPE!$A$2:$BO$175,8,FALSE),""))</f>
        <v/>
      </c>
      <c r="J26" s="48" t="str">
        <f>IF($B26="","",IF(VLOOKUP($B26,CPPE!$A$2:$BO$175,9,FALSE)&lt;0,VLOOKUP($B26,CPPE!$A$2:$BO$175,9,FALSE),""))</f>
        <v/>
      </c>
      <c r="K26" s="48" t="str">
        <f>IF($B26="","",IF(VLOOKUP($B26,CPPE!$A$2:$BO$175,10,FALSE)&lt;0,VLOOKUP($B26,CPPE!$A$2:$BO$175,10,FALSE),""))</f>
        <v/>
      </c>
      <c r="L26" s="48" t="str">
        <f>IF($B26="","",IF(VLOOKUP($B26,CPPE!$A$2:$BO$175,11,FALSE)&lt;0,VLOOKUP($B26,CPPE!$A$2:$BO$175,11,FALSE),""))</f>
        <v/>
      </c>
      <c r="M26" s="48" t="str">
        <f>IF($B26="","",IF(VLOOKUP($B26,CPPE!$A$2:$BO$175,12,FALSE)&lt;0,VLOOKUP($B26,CPPE!$A$2:$BO$175,12,FALSE),""))</f>
        <v/>
      </c>
      <c r="N26" s="48" t="str">
        <f>IF($B26="","",IF(VLOOKUP($B26,CPPE!$A$2:$BO$175,13,FALSE)&lt;0,VLOOKUP($B26,CPPE!$A$2:$BO$175,13,FALSE),""))</f>
        <v/>
      </c>
      <c r="O26" s="48" t="str">
        <f>IF($B26="","",IF(VLOOKUP($B26,CPPE!$A$2:$BO$175,14,FALSE)&lt;0,VLOOKUP($B26,CPPE!$A$2:$BO$175,14,FALSE),""))</f>
        <v/>
      </c>
      <c r="P26" s="48" t="str">
        <f>IF($B26="","",IF(VLOOKUP($B26,CPPE!$A$2:$BO$175,15,FALSE)&lt;0,VLOOKUP($B26,CPPE!$A$2:$BO$175,15,FALSE),""))</f>
        <v/>
      </c>
      <c r="Q26" s="48" t="str">
        <f>IF($B26="","",IF(VLOOKUP($B26,CPPE!$A$2:$BO$175,16,FALSE)&lt;0,VLOOKUP($B26,CPPE!$A$2:$BO$175,16,FALSE),""))</f>
        <v/>
      </c>
      <c r="R26" s="48" t="str">
        <f>IF($B26="","",IF(VLOOKUP($B26,CPPE!$A$2:$BO$175,17,FALSE)&lt;0,VLOOKUP($B26,CPPE!$A$2:$BO$175,17,FALSE),""))</f>
        <v/>
      </c>
      <c r="S26" s="48" t="str">
        <f>IF($B26="","",IF(VLOOKUP($B26,CPPE!$A$2:$BO$175,18,FALSE)&lt;0,VLOOKUP($B26,CPPE!$A$2:$BO$175,18,FALSE),""))</f>
        <v/>
      </c>
      <c r="T26" s="48" t="str">
        <f>IF($B26="","",IF(VLOOKUP($B26,CPPE!$A$2:$BO$175,19,FALSE)&lt;0,VLOOKUP($B26,CPPE!$A$2:$BO$175,19,FALSE),""))</f>
        <v/>
      </c>
      <c r="U26" s="48" t="str">
        <f>IF($B26="","",IF(VLOOKUP($B26,CPPE!$A$2:$BO$175,20,FALSE)&lt;0,VLOOKUP($B26,CPPE!$A$2:$BO$175,20,FALSE),""))</f>
        <v/>
      </c>
      <c r="V26" s="48" t="str">
        <f>IF($B26="","",IF(VLOOKUP($B26,CPPE!$A$2:$BO$175,21,FALSE)&lt;0,VLOOKUP($B26,CPPE!$A$2:$BO$175,21,FALSE),""))</f>
        <v/>
      </c>
      <c r="W26" s="48" t="str">
        <f>IF($B26="","",IF(VLOOKUP($B26,CPPE!$A$2:$BO$175,22,FALSE)&lt;0,VLOOKUP($B26,CPPE!$A$2:$BO$175,22,FALSE),""))</f>
        <v/>
      </c>
      <c r="X26" s="48" t="str">
        <f>IF($B26="","",IF(VLOOKUP($B26,CPPE!$A$2:$BO$175,23,FALSE)&lt;0,VLOOKUP($B26,CPPE!$A$2:$BO$175,23,FALSE),""))</f>
        <v/>
      </c>
      <c r="Y26" s="48" t="str">
        <f>IF($B26="","",IF(VLOOKUP($B26,CPPE!$A$2:$BO$175,24,FALSE)&lt;0,VLOOKUP($B26,CPPE!$A$2:$BO$175,24,FALSE),""))</f>
        <v/>
      </c>
      <c r="Z26" s="48" t="str">
        <f>IF($B26="","",IF(VLOOKUP($B26,CPPE!$A$2:$BO$175,25,FALSE)&lt;0,VLOOKUP($B26,CPPE!$A$2:$BO$175,25,FALSE),""))</f>
        <v/>
      </c>
      <c r="AA26" s="48" t="str">
        <f>IF($B26="","",IF(VLOOKUP($B26,CPPE!$A$2:$BO$175,26,FALSE)&lt;0,VLOOKUP($B26,CPPE!$A$2:$BO$175,26,FALSE),""))</f>
        <v/>
      </c>
      <c r="AB26" s="48" t="str">
        <f>IF($B26="","",IF(VLOOKUP($B26,CPPE!$A$2:$BO$175,27,FALSE)&lt;0,VLOOKUP($B26,CPPE!$A$2:$BO$175,27,FALSE),""))</f>
        <v/>
      </c>
      <c r="AC26" s="48" t="str">
        <f>IF($B26="","",IF(VLOOKUP($B26,CPPE!$A$2:$BO$175,28,FALSE)&lt;0,VLOOKUP($B26,CPPE!$A$2:$BO$175,28,FALSE),""))</f>
        <v/>
      </c>
      <c r="AD26" s="48" t="str">
        <f>IF($B26="","",IF(VLOOKUP($B26,CPPE!$A$2:$BO$175,29,FALSE)&lt;0,VLOOKUP($B26,CPPE!$A$2:$BO$175,29,FALSE),""))</f>
        <v/>
      </c>
      <c r="AE26" s="48" t="str">
        <f>IF($B26="","",IF(VLOOKUP($B26,CPPE!$A$2:$BO$175,30,FALSE)&lt;0,VLOOKUP($B26,CPPE!$A$2:$BO$175,30,FALSE),""))</f>
        <v/>
      </c>
      <c r="AF26" s="48" t="str">
        <f>IF($B26="","",IF(VLOOKUP($B26,CPPE!$A$2:$BO$175,31,FALSE)&lt;0,VLOOKUP($B26,CPPE!$A$2:$BO$175,31,FALSE),""))</f>
        <v/>
      </c>
      <c r="AG26" s="48" t="str">
        <f>IF($B26="","",IF(VLOOKUP($B26,CPPE!$A$2:$BO$175,32,FALSE)&lt;0,VLOOKUP($B26,CPPE!$A$2:$BO$175,32,FALSE),""))</f>
        <v/>
      </c>
      <c r="AH26" s="48" t="str">
        <f>IF($B26="","",IF(VLOOKUP($B26,CPPE!$A$2:$BO$175,33,FALSE)&lt;0,VLOOKUP($B26,CPPE!$A$2:$BO$175,33,FALSE),""))</f>
        <v/>
      </c>
      <c r="AI26" s="48" t="str">
        <f>IF($B26="","",IF(VLOOKUP($B26,CPPE!$A$2:$BO$175,34,FALSE)&lt;0,VLOOKUP($B26,CPPE!$A$2:$BO$175,34,FALSE),""))</f>
        <v/>
      </c>
      <c r="AJ26" s="48" t="str">
        <f>IF($B26="","",IF(VLOOKUP($B26,CPPE!$A$2:$BO$175,35,FALSE)&lt;0,VLOOKUP($B26,CPPE!$A$2:$BO$175,35,FALSE),""))</f>
        <v/>
      </c>
      <c r="AK26" s="48" t="str">
        <f>IF($B26="","",IF(VLOOKUP($B26,CPPE!$A$2:$BO$175,36,FALSE)&lt;0,VLOOKUP($B26,CPPE!$A$2:$BO$175,36,FALSE),""))</f>
        <v/>
      </c>
      <c r="AL26" s="48" t="str">
        <f>IF($B26="","",IF(VLOOKUP($B26,CPPE!$A$2:$BO$175,37,FALSE)&lt;0,VLOOKUP($B26,CPPE!$A$2:$BO$175,37,FALSE),""))</f>
        <v/>
      </c>
      <c r="AM26" s="48" t="str">
        <f>IF($B26="","",IF(VLOOKUP($B26,CPPE!$A$2:$BO$175,38,FALSE)&lt;0,VLOOKUP($B26,CPPE!$A$2:$BO$175,38,FALSE),""))</f>
        <v/>
      </c>
      <c r="AN26" s="48" t="str">
        <f>IF($B26="","",IF(VLOOKUP($B26,CPPE!$A$2:$BO$175,39,FALSE)&lt;0,VLOOKUP($B26,CPPE!$A$2:$BO$175,39,FALSE),""))</f>
        <v/>
      </c>
      <c r="AO26" s="48" t="str">
        <f>IF($B26="","",IF(VLOOKUP($B26,CPPE!$A$2:$BO$175,40,FALSE)&lt;0,VLOOKUP($B26,CPPE!$A$2:$BO$175,40,FALSE),""))</f>
        <v/>
      </c>
      <c r="AP26" s="48" t="str">
        <f>IF($B26="","",IF(VLOOKUP($B26,CPPE!$A$2:$BO$175,41,FALSE)&lt;0,VLOOKUP($B26,CPPE!$A$2:$BO$175,41,FALSE),""))</f>
        <v/>
      </c>
      <c r="AQ26" s="48" t="str">
        <f>IF($B26="","",IF(VLOOKUP($B26,CPPE!$A$2:$BO$175,42,FALSE)&lt;0,VLOOKUP($B26,CPPE!$A$2:$BO$175,42,FALSE),""))</f>
        <v/>
      </c>
      <c r="AR26" s="48" t="str">
        <f>IF($B26="","",IF(VLOOKUP($B26,CPPE!$A$2:$BO$175,43,FALSE)&lt;0,VLOOKUP($B26,CPPE!$A$2:$BO$175,43,FALSE),""))</f>
        <v/>
      </c>
      <c r="AS26" s="48" t="str">
        <f>IF($B26="","",IF(VLOOKUP($B26,CPPE!$A$2:$BO$175,44,FALSE)&lt;0,VLOOKUP($B26,CPPE!$A$2:$BO$175,44,FALSE),""))</f>
        <v/>
      </c>
      <c r="AT26" s="48" t="str">
        <f>IF($B26="","",IF(VLOOKUP($B26,CPPE!$A$2:$BO$175,45,FALSE)&lt;0,VLOOKUP($B26,CPPE!$A$2:$BO$175,45,FALSE),""))</f>
        <v/>
      </c>
      <c r="AU26" s="48" t="str">
        <f>IF($B26="","",IF(VLOOKUP($B26,CPPE!$A$2:$BO$175,46,FALSE)&lt;0,VLOOKUP($B26,CPPE!$A$2:$BO$175,46,FALSE),""))</f>
        <v/>
      </c>
      <c r="AV26" s="48" t="str">
        <f>IF($B26="","",IF(VLOOKUP($B26,CPPE!$A$2:$BO$175,47,FALSE)&lt;0,VLOOKUP($B26,CPPE!$A$2:$BO$175,47,FALSE),""))</f>
        <v/>
      </c>
      <c r="AW26" s="48" t="str">
        <f>IF($B26="","",IF(VLOOKUP($B26,CPPE!$A$2:$BO$175,48,FALSE)&lt;0,VLOOKUP($B26,CPPE!$A$2:$BO$175,48,FALSE),""))</f>
        <v/>
      </c>
      <c r="AX26" s="48" t="str">
        <f>IF($B26="","",IF(VLOOKUP($B26,CPPE!$A$2:$BO$175,50,FALSE)&lt;0,VLOOKUP($B26,CPPE!$A$2:$BO$175,50,FALSE),""))</f>
        <v/>
      </c>
      <c r="AY26" s="48" t="str">
        <f>IF($B26="","",IF(VLOOKUP($B26,CPPE!$A$2:$BO$175,51,FALSE)&lt;0,VLOOKUP($B26,CPPE!$A$2:$BO$175,51,FALSE),""))</f>
        <v/>
      </c>
      <c r="AZ26" s="48" t="str">
        <f>IF($B26="","",IF(VLOOKUP($B26,CPPE!$A$2:$BO$175,52,FALSE)&lt;0,VLOOKUP($B26,CPPE!$A$2:$BO$175,52,FALSE),""))</f>
        <v/>
      </c>
      <c r="BA26" s="48" t="str">
        <f>IF($B26="","",IF(VLOOKUP($B26,CPPE!$A$2:$BO$175,53,FALSE)&lt;0,VLOOKUP($B26,CPPE!$A$2:$BO$175,53,FALSE),""))</f>
        <v/>
      </c>
      <c r="BB26" s="48" t="str">
        <f>IF($B26="","",IF(VLOOKUP($B26,CPPE!$A$2:$BO$175,54,FALSE)&lt;0,VLOOKUP($B26,CPPE!$A$2:$BO$175,54,FALSE),""))</f>
        <v/>
      </c>
      <c r="BC26" s="48" t="str">
        <f>IF($B26="","",IF(VLOOKUP($B26,CPPE!$A$2:$BO$175,55,FALSE)&lt;0,VLOOKUP($B26,CPPE!$A$2:$BO$175,55,FALSE),""))</f>
        <v/>
      </c>
      <c r="BD26" s="48" t="str">
        <f>IF($B26="","",IF(VLOOKUP($B26,CPPE!$A$2:$BO$175,56,FALSE)&lt;0,VLOOKUP($B26,CPPE!$A$2:$BO$175,56,FALSE),""))</f>
        <v/>
      </c>
      <c r="BE26" s="48" t="str">
        <f>IF($B26="","",IF(VLOOKUP($B26,CPPE!$A$2:$BO$175,57,FALSE)&lt;0,VLOOKUP($B26,CPPE!$A$2:$BO$175,57,FALSE),""))</f>
        <v/>
      </c>
      <c r="BF26" s="48" t="str">
        <f>IF($B26="","",IF(VLOOKUP($B26,CPPE!$A$2:$BO$175,58,FALSE)&lt;0,VLOOKUP($B26,CPPE!$A$2:$BO$175,58,FALSE),""))</f>
        <v/>
      </c>
      <c r="BG26" s="48" t="str">
        <f>IF($B26="","",IF(VLOOKUP($B26,CPPE!$A$2:$BO$175,59,FALSE)&lt;0,VLOOKUP($B26,CPPE!$A$2:$BO$175,59,FALSE),""))</f>
        <v/>
      </c>
    </row>
    <row r="27" spans="2:59" x14ac:dyDescent="0.2">
      <c r="B27" s="47" t="str">
        <f>IF(Results!B27="","",Results!B27)</f>
        <v/>
      </c>
      <c r="C27" s="48" t="str">
        <f>IF($B27="","",IF(VLOOKUP($B27,CPPE!$A$2:$BO$175,2,FALSE)&lt;0,VLOOKUP($B27,CPPE!$A$2:$BO$175,2,FALSE),""))</f>
        <v/>
      </c>
      <c r="D27" s="48" t="str">
        <f>IF($B27="","",IF(VLOOKUP($B27,CPPE!$A$2:$BO$175,3,FALSE)&lt;0,VLOOKUP($B27,CPPE!$A$2:$BO$175,3,FALSE),""))</f>
        <v/>
      </c>
      <c r="E27" s="48" t="str">
        <f>IF($B27="","",IF(VLOOKUP($B27,CPPE!$A$2:$BO$175,4,FALSE)&lt;0,VLOOKUP($B27,CPPE!$A$2:$BO$175,5,FALSE),""))</f>
        <v/>
      </c>
      <c r="F27" s="48" t="str">
        <f>IF($B27="","",IF(VLOOKUP($B27,CPPE!$A$2:$BO$175,5,FALSE)&lt;0,VLOOKUP($B27,CPPE!$A$2:$BO$175,6,FALSE),""))</f>
        <v/>
      </c>
      <c r="G27" s="48" t="str">
        <f>IF($B27="","",IF(VLOOKUP($B27,CPPE!$A$2:$BO$175,6,FALSE)&lt;0,VLOOKUP($B27,CPPE!$A$2:$BO$175,6,FALSE),""))</f>
        <v/>
      </c>
      <c r="H27" s="48" t="str">
        <f>IF($B27="","",IF(VLOOKUP($B27,CPPE!$A$2:$BO$175,7,FALSE)&lt;0,VLOOKUP($B27,CPPE!$A$2:$BO$175,7,FALSE),""))</f>
        <v/>
      </c>
      <c r="I27" s="48" t="str">
        <f>IF($B27="","",IF(VLOOKUP($B27,CPPE!$A$2:$BO$175,8,FALSE)&lt;0,VLOOKUP($B27,CPPE!$A$2:$BO$175,8,FALSE),""))</f>
        <v/>
      </c>
      <c r="J27" s="48" t="str">
        <f>IF($B27="","",IF(VLOOKUP($B27,CPPE!$A$2:$BO$175,9,FALSE)&lt;0,VLOOKUP($B27,CPPE!$A$2:$BO$175,9,FALSE),""))</f>
        <v/>
      </c>
      <c r="K27" s="48" t="str">
        <f>IF($B27="","",IF(VLOOKUP($B27,CPPE!$A$2:$BO$175,10,FALSE)&lt;0,VLOOKUP($B27,CPPE!$A$2:$BO$175,10,FALSE),""))</f>
        <v/>
      </c>
      <c r="L27" s="48" t="str">
        <f>IF($B27="","",IF(VLOOKUP($B27,CPPE!$A$2:$BO$175,11,FALSE)&lt;0,VLOOKUP($B27,CPPE!$A$2:$BO$175,11,FALSE),""))</f>
        <v/>
      </c>
      <c r="M27" s="48" t="str">
        <f>IF($B27="","",IF(VLOOKUP($B27,CPPE!$A$2:$BO$175,12,FALSE)&lt;0,VLOOKUP($B27,CPPE!$A$2:$BO$175,12,FALSE),""))</f>
        <v/>
      </c>
      <c r="N27" s="48" t="str">
        <f>IF($B27="","",IF(VLOOKUP($B27,CPPE!$A$2:$BO$175,13,FALSE)&lt;0,VLOOKUP($B27,CPPE!$A$2:$BO$175,13,FALSE),""))</f>
        <v/>
      </c>
      <c r="O27" s="48" t="str">
        <f>IF($B27="","",IF(VLOOKUP($B27,CPPE!$A$2:$BO$175,14,FALSE)&lt;0,VLOOKUP($B27,CPPE!$A$2:$BO$175,14,FALSE),""))</f>
        <v/>
      </c>
      <c r="P27" s="48" t="str">
        <f>IF($B27="","",IF(VLOOKUP($B27,CPPE!$A$2:$BO$175,15,FALSE)&lt;0,VLOOKUP($B27,CPPE!$A$2:$BO$175,15,FALSE),""))</f>
        <v/>
      </c>
      <c r="Q27" s="48" t="str">
        <f>IF($B27="","",IF(VLOOKUP($B27,CPPE!$A$2:$BO$175,16,FALSE)&lt;0,VLOOKUP($B27,CPPE!$A$2:$BO$175,16,FALSE),""))</f>
        <v/>
      </c>
      <c r="R27" s="48" t="str">
        <f>IF($B27="","",IF(VLOOKUP($B27,CPPE!$A$2:$BO$175,17,FALSE)&lt;0,VLOOKUP($B27,CPPE!$A$2:$BO$175,17,FALSE),""))</f>
        <v/>
      </c>
      <c r="S27" s="48" t="str">
        <f>IF($B27="","",IF(VLOOKUP($B27,CPPE!$A$2:$BO$175,18,FALSE)&lt;0,VLOOKUP($B27,CPPE!$A$2:$BO$175,18,FALSE),""))</f>
        <v/>
      </c>
      <c r="T27" s="48" t="str">
        <f>IF($B27="","",IF(VLOOKUP($B27,CPPE!$A$2:$BO$175,19,FALSE)&lt;0,VLOOKUP($B27,CPPE!$A$2:$BO$175,19,FALSE),""))</f>
        <v/>
      </c>
      <c r="U27" s="48" t="str">
        <f>IF($B27="","",IF(VLOOKUP($B27,CPPE!$A$2:$BO$175,20,FALSE)&lt;0,VLOOKUP($B27,CPPE!$A$2:$BO$175,20,FALSE),""))</f>
        <v/>
      </c>
      <c r="V27" s="48" t="str">
        <f>IF($B27="","",IF(VLOOKUP($B27,CPPE!$A$2:$BO$175,21,FALSE)&lt;0,VLOOKUP($B27,CPPE!$A$2:$BO$175,21,FALSE),""))</f>
        <v/>
      </c>
      <c r="W27" s="48" t="str">
        <f>IF($B27="","",IF(VLOOKUP($B27,CPPE!$A$2:$BO$175,22,FALSE)&lt;0,VLOOKUP($B27,CPPE!$A$2:$BO$175,22,FALSE),""))</f>
        <v/>
      </c>
      <c r="X27" s="48" t="str">
        <f>IF($B27="","",IF(VLOOKUP($B27,CPPE!$A$2:$BO$175,23,FALSE)&lt;0,VLOOKUP($B27,CPPE!$A$2:$BO$175,23,FALSE),""))</f>
        <v/>
      </c>
      <c r="Y27" s="48" t="str">
        <f>IF($B27="","",IF(VLOOKUP($B27,CPPE!$A$2:$BO$175,24,FALSE)&lt;0,VLOOKUP($B27,CPPE!$A$2:$BO$175,24,FALSE),""))</f>
        <v/>
      </c>
      <c r="Z27" s="48" t="str">
        <f>IF($B27="","",IF(VLOOKUP($B27,CPPE!$A$2:$BO$175,25,FALSE)&lt;0,VLOOKUP($B27,CPPE!$A$2:$BO$175,25,FALSE),""))</f>
        <v/>
      </c>
      <c r="AA27" s="48" t="str">
        <f>IF($B27="","",IF(VLOOKUP($B27,CPPE!$A$2:$BO$175,26,FALSE)&lt;0,VLOOKUP($B27,CPPE!$A$2:$BO$175,26,FALSE),""))</f>
        <v/>
      </c>
      <c r="AB27" s="48" t="str">
        <f>IF($B27="","",IF(VLOOKUP($B27,CPPE!$A$2:$BO$175,27,FALSE)&lt;0,VLOOKUP($B27,CPPE!$A$2:$BO$175,27,FALSE),""))</f>
        <v/>
      </c>
      <c r="AC27" s="48" t="str">
        <f>IF($B27="","",IF(VLOOKUP($B27,CPPE!$A$2:$BO$175,28,FALSE)&lt;0,VLOOKUP($B27,CPPE!$A$2:$BO$175,28,FALSE),""))</f>
        <v/>
      </c>
      <c r="AD27" s="48" t="str">
        <f>IF($B27="","",IF(VLOOKUP($B27,CPPE!$A$2:$BO$175,29,FALSE)&lt;0,VLOOKUP($B27,CPPE!$A$2:$BO$175,29,FALSE),""))</f>
        <v/>
      </c>
      <c r="AE27" s="48" t="str">
        <f>IF($B27="","",IF(VLOOKUP($B27,CPPE!$A$2:$BO$175,30,FALSE)&lt;0,VLOOKUP($B27,CPPE!$A$2:$BO$175,30,FALSE),""))</f>
        <v/>
      </c>
      <c r="AF27" s="48" t="str">
        <f>IF($B27="","",IF(VLOOKUP($B27,CPPE!$A$2:$BO$175,31,FALSE)&lt;0,VLOOKUP($B27,CPPE!$A$2:$BO$175,31,FALSE),""))</f>
        <v/>
      </c>
      <c r="AG27" s="48" t="str">
        <f>IF($B27="","",IF(VLOOKUP($B27,CPPE!$A$2:$BO$175,32,FALSE)&lt;0,VLOOKUP($B27,CPPE!$A$2:$BO$175,32,FALSE),""))</f>
        <v/>
      </c>
      <c r="AH27" s="48" t="str">
        <f>IF($B27="","",IF(VLOOKUP($B27,CPPE!$A$2:$BO$175,33,FALSE)&lt;0,VLOOKUP($B27,CPPE!$A$2:$BO$175,33,FALSE),""))</f>
        <v/>
      </c>
      <c r="AI27" s="48" t="str">
        <f>IF($B27="","",IF(VLOOKUP($B27,CPPE!$A$2:$BO$175,34,FALSE)&lt;0,VLOOKUP($B27,CPPE!$A$2:$BO$175,34,FALSE),""))</f>
        <v/>
      </c>
      <c r="AJ27" s="48" t="str">
        <f>IF($B27="","",IF(VLOOKUP($B27,CPPE!$A$2:$BO$175,35,FALSE)&lt;0,VLOOKUP($B27,CPPE!$A$2:$BO$175,35,FALSE),""))</f>
        <v/>
      </c>
      <c r="AK27" s="48" t="str">
        <f>IF($B27="","",IF(VLOOKUP($B27,CPPE!$A$2:$BO$175,36,FALSE)&lt;0,VLOOKUP($B27,CPPE!$A$2:$BO$175,36,FALSE),""))</f>
        <v/>
      </c>
      <c r="AL27" s="48" t="str">
        <f>IF($B27="","",IF(VLOOKUP($B27,CPPE!$A$2:$BO$175,37,FALSE)&lt;0,VLOOKUP($B27,CPPE!$A$2:$BO$175,37,FALSE),""))</f>
        <v/>
      </c>
      <c r="AM27" s="48" t="str">
        <f>IF($B27="","",IF(VLOOKUP($B27,CPPE!$A$2:$BO$175,38,FALSE)&lt;0,VLOOKUP($B27,CPPE!$A$2:$BO$175,38,FALSE),""))</f>
        <v/>
      </c>
      <c r="AN27" s="48" t="str">
        <f>IF($B27="","",IF(VLOOKUP($B27,CPPE!$A$2:$BO$175,39,FALSE)&lt;0,VLOOKUP($B27,CPPE!$A$2:$BO$175,39,FALSE),""))</f>
        <v/>
      </c>
      <c r="AO27" s="48" t="str">
        <f>IF($B27="","",IF(VLOOKUP($B27,CPPE!$A$2:$BO$175,40,FALSE)&lt;0,VLOOKUP($B27,CPPE!$A$2:$BO$175,40,FALSE),""))</f>
        <v/>
      </c>
      <c r="AP27" s="48" t="str">
        <f>IF($B27="","",IF(VLOOKUP($B27,CPPE!$A$2:$BO$175,41,FALSE)&lt;0,VLOOKUP($B27,CPPE!$A$2:$BO$175,41,FALSE),""))</f>
        <v/>
      </c>
      <c r="AQ27" s="48" t="str">
        <f>IF($B27="","",IF(VLOOKUP($B27,CPPE!$A$2:$BO$175,42,FALSE)&lt;0,VLOOKUP($B27,CPPE!$A$2:$BO$175,42,FALSE),""))</f>
        <v/>
      </c>
      <c r="AR27" s="48" t="str">
        <f>IF($B27="","",IF(VLOOKUP($B27,CPPE!$A$2:$BO$175,43,FALSE)&lt;0,VLOOKUP($B27,CPPE!$A$2:$BO$175,43,FALSE),""))</f>
        <v/>
      </c>
      <c r="AS27" s="48" t="str">
        <f>IF($B27="","",IF(VLOOKUP($B27,CPPE!$A$2:$BO$175,44,FALSE)&lt;0,VLOOKUP($B27,CPPE!$A$2:$BO$175,44,FALSE),""))</f>
        <v/>
      </c>
      <c r="AT27" s="48" t="str">
        <f>IF($B27="","",IF(VLOOKUP($B27,CPPE!$A$2:$BO$175,45,FALSE)&lt;0,VLOOKUP($B27,CPPE!$A$2:$BO$175,45,FALSE),""))</f>
        <v/>
      </c>
      <c r="AU27" s="48" t="str">
        <f>IF($B27="","",IF(VLOOKUP($B27,CPPE!$A$2:$BO$175,46,FALSE)&lt;0,VLOOKUP($B27,CPPE!$A$2:$BO$175,46,FALSE),""))</f>
        <v/>
      </c>
      <c r="AV27" s="48" t="str">
        <f>IF($B27="","",IF(VLOOKUP($B27,CPPE!$A$2:$BO$175,47,FALSE)&lt;0,VLOOKUP($B27,CPPE!$A$2:$BO$175,47,FALSE),""))</f>
        <v/>
      </c>
      <c r="AW27" s="48" t="str">
        <f>IF($B27="","",IF(VLOOKUP($B27,CPPE!$A$2:$BO$175,48,FALSE)&lt;0,VLOOKUP($B27,CPPE!$A$2:$BO$175,48,FALSE),""))</f>
        <v/>
      </c>
      <c r="AX27" s="48" t="str">
        <f>IF($B27="","",IF(VLOOKUP($B27,CPPE!$A$2:$BO$175,50,FALSE)&lt;0,VLOOKUP($B27,CPPE!$A$2:$BO$175,50,FALSE),""))</f>
        <v/>
      </c>
      <c r="AY27" s="48" t="str">
        <f>IF($B27="","",IF(VLOOKUP($B27,CPPE!$A$2:$BO$175,51,FALSE)&lt;0,VLOOKUP($B27,CPPE!$A$2:$BO$175,51,FALSE),""))</f>
        <v/>
      </c>
      <c r="AZ27" s="48" t="str">
        <f>IF($B27="","",IF(VLOOKUP($B27,CPPE!$A$2:$BO$175,52,FALSE)&lt;0,VLOOKUP($B27,CPPE!$A$2:$BO$175,52,FALSE),""))</f>
        <v/>
      </c>
      <c r="BA27" s="48" t="str">
        <f>IF($B27="","",IF(VLOOKUP($B27,CPPE!$A$2:$BO$175,53,FALSE)&lt;0,VLOOKUP($B27,CPPE!$A$2:$BO$175,53,FALSE),""))</f>
        <v/>
      </c>
      <c r="BB27" s="48" t="str">
        <f>IF($B27="","",IF(VLOOKUP($B27,CPPE!$A$2:$BO$175,54,FALSE)&lt;0,VLOOKUP($B27,CPPE!$A$2:$BO$175,54,FALSE),""))</f>
        <v/>
      </c>
      <c r="BC27" s="48" t="str">
        <f>IF($B27="","",IF(VLOOKUP($B27,CPPE!$A$2:$BO$175,55,FALSE)&lt;0,VLOOKUP($B27,CPPE!$A$2:$BO$175,55,FALSE),""))</f>
        <v/>
      </c>
      <c r="BD27" s="48" t="str">
        <f>IF($B27="","",IF(VLOOKUP($B27,CPPE!$A$2:$BO$175,56,FALSE)&lt;0,VLOOKUP($B27,CPPE!$A$2:$BO$175,56,FALSE),""))</f>
        <v/>
      </c>
      <c r="BE27" s="48" t="str">
        <f>IF($B27="","",IF(VLOOKUP($B27,CPPE!$A$2:$BO$175,57,FALSE)&lt;0,VLOOKUP($B27,CPPE!$A$2:$BO$175,57,FALSE),""))</f>
        <v/>
      </c>
      <c r="BF27" s="48" t="str">
        <f>IF($B27="","",IF(VLOOKUP($B27,CPPE!$A$2:$BO$175,58,FALSE)&lt;0,VLOOKUP($B27,CPPE!$A$2:$BO$175,58,FALSE),""))</f>
        <v/>
      </c>
      <c r="BG27" s="48" t="str">
        <f>IF($B27="","",IF(VLOOKUP($B27,CPPE!$A$2:$BO$175,59,FALSE)&lt;0,VLOOKUP($B27,CPPE!$A$2:$BO$175,59,FALSE),""))</f>
        <v/>
      </c>
    </row>
    <row r="28" spans="2:59" x14ac:dyDescent="0.2">
      <c r="B28" s="47" t="str">
        <f>IF(Results!B28="","",Results!B28)</f>
        <v/>
      </c>
      <c r="C28" s="48" t="str">
        <f>IF($B28="","",IF(VLOOKUP($B28,CPPE!$A$2:$BO$175,2,FALSE)&lt;0,VLOOKUP($B28,CPPE!$A$2:$BO$175,2,FALSE),""))</f>
        <v/>
      </c>
      <c r="D28" s="48" t="str">
        <f>IF($B28="","",IF(VLOOKUP($B28,CPPE!$A$2:$BO$175,3,FALSE)&lt;0,VLOOKUP($B28,CPPE!$A$2:$BO$175,3,FALSE),""))</f>
        <v/>
      </c>
      <c r="E28" s="48" t="str">
        <f>IF($B28="","",IF(VLOOKUP($B28,CPPE!$A$2:$BO$175,4,FALSE)&lt;0,VLOOKUP($B28,CPPE!$A$2:$BO$175,5,FALSE),""))</f>
        <v/>
      </c>
      <c r="F28" s="48" t="str">
        <f>IF($B28="","",IF(VLOOKUP($B28,CPPE!$A$2:$BO$175,5,FALSE)&lt;0,VLOOKUP($B28,CPPE!$A$2:$BO$175,6,FALSE),""))</f>
        <v/>
      </c>
      <c r="G28" s="48" t="str">
        <f>IF($B28="","",IF(VLOOKUP($B28,CPPE!$A$2:$BO$175,6,FALSE)&lt;0,VLOOKUP($B28,CPPE!$A$2:$BO$175,6,FALSE),""))</f>
        <v/>
      </c>
      <c r="H28" s="48" t="str">
        <f>IF($B28="","",IF(VLOOKUP($B28,CPPE!$A$2:$BO$175,7,FALSE)&lt;0,VLOOKUP($B28,CPPE!$A$2:$BO$175,7,FALSE),""))</f>
        <v/>
      </c>
      <c r="I28" s="48" t="str">
        <f>IF($B28="","",IF(VLOOKUP($B28,CPPE!$A$2:$BO$175,8,FALSE)&lt;0,VLOOKUP($B28,CPPE!$A$2:$BO$175,8,FALSE),""))</f>
        <v/>
      </c>
      <c r="J28" s="48" t="str">
        <f>IF($B28="","",IF(VLOOKUP($B28,CPPE!$A$2:$BO$175,9,FALSE)&lt;0,VLOOKUP($B28,CPPE!$A$2:$BO$175,9,FALSE),""))</f>
        <v/>
      </c>
      <c r="K28" s="48" t="str">
        <f>IF($B28="","",IF(VLOOKUP($B28,CPPE!$A$2:$BO$175,10,FALSE)&lt;0,VLOOKUP($B28,CPPE!$A$2:$BO$175,10,FALSE),""))</f>
        <v/>
      </c>
      <c r="L28" s="48" t="str">
        <f>IF($B28="","",IF(VLOOKUP($B28,CPPE!$A$2:$BO$175,11,FALSE)&lt;0,VLOOKUP($B28,CPPE!$A$2:$BO$175,11,FALSE),""))</f>
        <v/>
      </c>
      <c r="M28" s="48" t="str">
        <f>IF($B28="","",IF(VLOOKUP($B28,CPPE!$A$2:$BO$175,12,FALSE)&lt;0,VLOOKUP($B28,CPPE!$A$2:$BO$175,12,FALSE),""))</f>
        <v/>
      </c>
      <c r="N28" s="48" t="str">
        <f>IF($B28="","",IF(VLOOKUP($B28,CPPE!$A$2:$BO$175,13,FALSE)&lt;0,VLOOKUP($B28,CPPE!$A$2:$BO$175,13,FALSE),""))</f>
        <v/>
      </c>
      <c r="O28" s="48" t="str">
        <f>IF($B28="","",IF(VLOOKUP($B28,CPPE!$A$2:$BO$175,14,FALSE)&lt;0,VLOOKUP($B28,CPPE!$A$2:$BO$175,14,FALSE),""))</f>
        <v/>
      </c>
      <c r="P28" s="48" t="str">
        <f>IF($B28="","",IF(VLOOKUP($B28,CPPE!$A$2:$BO$175,15,FALSE)&lt;0,VLOOKUP($B28,CPPE!$A$2:$BO$175,15,FALSE),""))</f>
        <v/>
      </c>
      <c r="Q28" s="48" t="str">
        <f>IF($B28="","",IF(VLOOKUP($B28,CPPE!$A$2:$BO$175,16,FALSE)&lt;0,VLOOKUP($B28,CPPE!$A$2:$BO$175,16,FALSE),""))</f>
        <v/>
      </c>
      <c r="R28" s="48" t="str">
        <f>IF($B28="","",IF(VLOOKUP($B28,CPPE!$A$2:$BO$175,17,FALSE)&lt;0,VLOOKUP($B28,CPPE!$A$2:$BO$175,17,FALSE),""))</f>
        <v/>
      </c>
      <c r="S28" s="48" t="str">
        <f>IF($B28="","",IF(VLOOKUP($B28,CPPE!$A$2:$BO$175,18,FALSE)&lt;0,VLOOKUP($B28,CPPE!$A$2:$BO$175,18,FALSE),""))</f>
        <v/>
      </c>
      <c r="T28" s="48" t="str">
        <f>IF($B28="","",IF(VLOOKUP($B28,CPPE!$A$2:$BO$175,19,FALSE)&lt;0,VLOOKUP($B28,CPPE!$A$2:$BO$175,19,FALSE),""))</f>
        <v/>
      </c>
      <c r="U28" s="48" t="str">
        <f>IF($B28="","",IF(VLOOKUP($B28,CPPE!$A$2:$BO$175,20,FALSE)&lt;0,VLOOKUP($B28,CPPE!$A$2:$BO$175,20,FALSE),""))</f>
        <v/>
      </c>
      <c r="V28" s="48" t="str">
        <f>IF($B28="","",IF(VLOOKUP($B28,CPPE!$A$2:$BO$175,21,FALSE)&lt;0,VLOOKUP($B28,CPPE!$A$2:$BO$175,21,FALSE),""))</f>
        <v/>
      </c>
      <c r="W28" s="48" t="str">
        <f>IF($B28="","",IF(VLOOKUP($B28,CPPE!$A$2:$BO$175,22,FALSE)&lt;0,VLOOKUP($B28,CPPE!$A$2:$BO$175,22,FALSE),""))</f>
        <v/>
      </c>
      <c r="X28" s="48" t="str">
        <f>IF($B28="","",IF(VLOOKUP($B28,CPPE!$A$2:$BO$175,23,FALSE)&lt;0,VLOOKUP($B28,CPPE!$A$2:$BO$175,23,FALSE),""))</f>
        <v/>
      </c>
      <c r="Y28" s="48" t="str">
        <f>IF($B28="","",IF(VLOOKUP($B28,CPPE!$A$2:$BO$175,24,FALSE)&lt;0,VLOOKUP($B28,CPPE!$A$2:$BO$175,24,FALSE),""))</f>
        <v/>
      </c>
      <c r="Z28" s="48" t="str">
        <f>IF($B28="","",IF(VLOOKUP($B28,CPPE!$A$2:$BO$175,25,FALSE)&lt;0,VLOOKUP($B28,CPPE!$A$2:$BO$175,25,FALSE),""))</f>
        <v/>
      </c>
      <c r="AA28" s="48" t="str">
        <f>IF($B28="","",IF(VLOOKUP($B28,CPPE!$A$2:$BO$175,26,FALSE)&lt;0,VLOOKUP($B28,CPPE!$A$2:$BO$175,26,FALSE),""))</f>
        <v/>
      </c>
      <c r="AB28" s="48" t="str">
        <f>IF($B28="","",IF(VLOOKUP($B28,CPPE!$A$2:$BO$175,27,FALSE)&lt;0,VLOOKUP($B28,CPPE!$A$2:$BO$175,27,FALSE),""))</f>
        <v/>
      </c>
      <c r="AC28" s="48" t="str">
        <f>IF($B28="","",IF(VLOOKUP($B28,CPPE!$A$2:$BO$175,28,FALSE)&lt;0,VLOOKUP($B28,CPPE!$A$2:$BO$175,28,FALSE),""))</f>
        <v/>
      </c>
      <c r="AD28" s="48" t="str">
        <f>IF($B28="","",IF(VLOOKUP($B28,CPPE!$A$2:$BO$175,29,FALSE)&lt;0,VLOOKUP($B28,CPPE!$A$2:$BO$175,29,FALSE),""))</f>
        <v/>
      </c>
      <c r="AE28" s="48" t="str">
        <f>IF($B28="","",IF(VLOOKUP($B28,CPPE!$A$2:$BO$175,30,FALSE)&lt;0,VLOOKUP($B28,CPPE!$A$2:$BO$175,30,FALSE),""))</f>
        <v/>
      </c>
      <c r="AF28" s="48" t="str">
        <f>IF($B28="","",IF(VLOOKUP($B28,CPPE!$A$2:$BO$175,31,FALSE)&lt;0,VLOOKUP($B28,CPPE!$A$2:$BO$175,31,FALSE),""))</f>
        <v/>
      </c>
      <c r="AG28" s="48" t="str">
        <f>IF($B28="","",IF(VLOOKUP($B28,CPPE!$A$2:$BO$175,32,FALSE)&lt;0,VLOOKUP($B28,CPPE!$A$2:$BO$175,32,FALSE),""))</f>
        <v/>
      </c>
      <c r="AH28" s="48" t="str">
        <f>IF($B28="","",IF(VLOOKUP($B28,CPPE!$A$2:$BO$175,33,FALSE)&lt;0,VLOOKUP($B28,CPPE!$A$2:$BO$175,33,FALSE),""))</f>
        <v/>
      </c>
      <c r="AI28" s="48" t="str">
        <f>IF($B28="","",IF(VLOOKUP($B28,CPPE!$A$2:$BO$175,34,FALSE)&lt;0,VLOOKUP($B28,CPPE!$A$2:$BO$175,34,FALSE),""))</f>
        <v/>
      </c>
      <c r="AJ28" s="48" t="str">
        <f>IF($B28="","",IF(VLOOKUP($B28,CPPE!$A$2:$BO$175,35,FALSE)&lt;0,VLOOKUP($B28,CPPE!$A$2:$BO$175,35,FALSE),""))</f>
        <v/>
      </c>
      <c r="AK28" s="48" t="str">
        <f>IF($B28="","",IF(VLOOKUP($B28,CPPE!$A$2:$BO$175,36,FALSE)&lt;0,VLOOKUP($B28,CPPE!$A$2:$BO$175,36,FALSE),""))</f>
        <v/>
      </c>
      <c r="AL28" s="48" t="str">
        <f>IF($B28="","",IF(VLOOKUP($B28,CPPE!$A$2:$BO$175,37,FALSE)&lt;0,VLOOKUP($B28,CPPE!$A$2:$BO$175,37,FALSE),""))</f>
        <v/>
      </c>
      <c r="AM28" s="48" t="str">
        <f>IF($B28="","",IF(VLOOKUP($B28,CPPE!$A$2:$BO$175,38,FALSE)&lt;0,VLOOKUP($B28,CPPE!$A$2:$BO$175,38,FALSE),""))</f>
        <v/>
      </c>
      <c r="AN28" s="48" t="str">
        <f>IF($B28="","",IF(VLOOKUP($B28,CPPE!$A$2:$BO$175,39,FALSE)&lt;0,VLOOKUP($B28,CPPE!$A$2:$BO$175,39,FALSE),""))</f>
        <v/>
      </c>
      <c r="AO28" s="48" t="str">
        <f>IF($B28="","",IF(VLOOKUP($B28,CPPE!$A$2:$BO$175,40,FALSE)&lt;0,VLOOKUP($B28,CPPE!$A$2:$BO$175,40,FALSE),""))</f>
        <v/>
      </c>
      <c r="AP28" s="48" t="str">
        <f>IF($B28="","",IF(VLOOKUP($B28,CPPE!$A$2:$BO$175,41,FALSE)&lt;0,VLOOKUP($B28,CPPE!$A$2:$BO$175,41,FALSE),""))</f>
        <v/>
      </c>
      <c r="AQ28" s="48" t="str">
        <f>IF($B28="","",IF(VLOOKUP($B28,CPPE!$A$2:$BO$175,42,FALSE)&lt;0,VLOOKUP($B28,CPPE!$A$2:$BO$175,42,FALSE),""))</f>
        <v/>
      </c>
      <c r="AR28" s="48" t="str">
        <f>IF($B28="","",IF(VLOOKUP($B28,CPPE!$A$2:$BO$175,43,FALSE)&lt;0,VLOOKUP($B28,CPPE!$A$2:$BO$175,43,FALSE),""))</f>
        <v/>
      </c>
      <c r="AS28" s="48" t="str">
        <f>IF($B28="","",IF(VLOOKUP($B28,CPPE!$A$2:$BO$175,44,FALSE)&lt;0,VLOOKUP($B28,CPPE!$A$2:$BO$175,44,FALSE),""))</f>
        <v/>
      </c>
      <c r="AT28" s="48" t="str">
        <f>IF($B28="","",IF(VLOOKUP($B28,CPPE!$A$2:$BO$175,45,FALSE)&lt;0,VLOOKUP($B28,CPPE!$A$2:$BO$175,45,FALSE),""))</f>
        <v/>
      </c>
      <c r="AU28" s="48" t="str">
        <f>IF($B28="","",IF(VLOOKUP($B28,CPPE!$A$2:$BO$175,46,FALSE)&lt;0,VLOOKUP($B28,CPPE!$A$2:$BO$175,46,FALSE),""))</f>
        <v/>
      </c>
      <c r="AV28" s="48" t="str">
        <f>IF($B28="","",IF(VLOOKUP($B28,CPPE!$A$2:$BO$175,47,FALSE)&lt;0,VLOOKUP($B28,CPPE!$A$2:$BO$175,47,FALSE),""))</f>
        <v/>
      </c>
      <c r="AW28" s="48" t="str">
        <f>IF($B28="","",IF(VLOOKUP($B28,CPPE!$A$2:$BO$175,48,FALSE)&lt;0,VLOOKUP($B28,CPPE!$A$2:$BO$175,48,FALSE),""))</f>
        <v/>
      </c>
      <c r="AX28" s="48" t="str">
        <f>IF($B28="","",IF(VLOOKUP($B28,CPPE!$A$2:$BO$175,50,FALSE)&lt;0,VLOOKUP($B28,CPPE!$A$2:$BO$175,50,FALSE),""))</f>
        <v/>
      </c>
      <c r="AY28" s="48" t="str">
        <f>IF($B28="","",IF(VLOOKUP($B28,CPPE!$A$2:$BO$175,51,FALSE)&lt;0,VLOOKUP($B28,CPPE!$A$2:$BO$175,51,FALSE),""))</f>
        <v/>
      </c>
      <c r="AZ28" s="48" t="str">
        <f>IF($B28="","",IF(VLOOKUP($B28,CPPE!$A$2:$BO$175,52,FALSE)&lt;0,VLOOKUP($B28,CPPE!$A$2:$BO$175,52,FALSE),""))</f>
        <v/>
      </c>
      <c r="BA28" s="48" t="str">
        <f>IF($B28="","",IF(VLOOKUP($B28,CPPE!$A$2:$BO$175,53,FALSE)&lt;0,VLOOKUP($B28,CPPE!$A$2:$BO$175,53,FALSE),""))</f>
        <v/>
      </c>
      <c r="BB28" s="48" t="str">
        <f>IF($B28="","",IF(VLOOKUP($B28,CPPE!$A$2:$BO$175,54,FALSE)&lt;0,VLOOKUP($B28,CPPE!$A$2:$BO$175,54,FALSE),""))</f>
        <v/>
      </c>
      <c r="BC28" s="48" t="str">
        <f>IF($B28="","",IF(VLOOKUP($B28,CPPE!$A$2:$BO$175,55,FALSE)&lt;0,VLOOKUP($B28,CPPE!$A$2:$BO$175,55,FALSE),""))</f>
        <v/>
      </c>
      <c r="BD28" s="48" t="str">
        <f>IF($B28="","",IF(VLOOKUP($B28,CPPE!$A$2:$BO$175,56,FALSE)&lt;0,VLOOKUP($B28,CPPE!$A$2:$BO$175,56,FALSE),""))</f>
        <v/>
      </c>
      <c r="BE28" s="48" t="str">
        <f>IF($B28="","",IF(VLOOKUP($B28,CPPE!$A$2:$BO$175,57,FALSE)&lt;0,VLOOKUP($B28,CPPE!$A$2:$BO$175,57,FALSE),""))</f>
        <v/>
      </c>
      <c r="BF28" s="48" t="str">
        <f>IF($B28="","",IF(VLOOKUP($B28,CPPE!$A$2:$BO$175,58,FALSE)&lt;0,VLOOKUP($B28,CPPE!$A$2:$BO$175,58,FALSE),""))</f>
        <v/>
      </c>
      <c r="BG28" s="48" t="str">
        <f>IF($B28="","",IF(VLOOKUP($B28,CPPE!$A$2:$BO$175,59,FALSE)&lt;0,VLOOKUP($B28,CPPE!$A$2:$BO$175,59,FALSE),""))</f>
        <v/>
      </c>
    </row>
    <row r="29" spans="2:59" x14ac:dyDescent="0.2">
      <c r="B29" s="47" t="str">
        <f>IF(Results!B29="","",Results!B29)</f>
        <v/>
      </c>
      <c r="C29" s="48" t="str">
        <f>IF($B29="","",IF(VLOOKUP($B29,CPPE!$A$2:$BO$175,2,FALSE)&lt;0,VLOOKUP($B29,CPPE!$A$2:$BO$175,2,FALSE),""))</f>
        <v/>
      </c>
      <c r="D29" s="48" t="str">
        <f>IF($B29="","",IF(VLOOKUP($B29,CPPE!$A$2:$BO$175,3,FALSE)&lt;0,VLOOKUP($B29,CPPE!$A$2:$BO$175,3,FALSE),""))</f>
        <v/>
      </c>
      <c r="E29" s="48" t="str">
        <f>IF($B29="","",IF(VLOOKUP($B29,CPPE!$A$2:$BO$175,4,FALSE)&lt;0,VLOOKUP($B29,CPPE!$A$2:$BO$175,5,FALSE),""))</f>
        <v/>
      </c>
      <c r="F29" s="48" t="str">
        <f>IF($B29="","",IF(VLOOKUP($B29,CPPE!$A$2:$BO$175,5,FALSE)&lt;0,VLOOKUP($B29,CPPE!$A$2:$BO$175,6,FALSE),""))</f>
        <v/>
      </c>
      <c r="G29" s="48" t="str">
        <f>IF($B29="","",IF(VLOOKUP($B29,CPPE!$A$2:$BO$175,6,FALSE)&lt;0,VLOOKUP($B29,CPPE!$A$2:$BO$175,6,FALSE),""))</f>
        <v/>
      </c>
      <c r="H29" s="48" t="str">
        <f>IF($B29="","",IF(VLOOKUP($B29,CPPE!$A$2:$BO$175,7,FALSE)&lt;0,VLOOKUP($B29,CPPE!$A$2:$BO$175,7,FALSE),""))</f>
        <v/>
      </c>
      <c r="I29" s="48" t="str">
        <f>IF($B29="","",IF(VLOOKUP($B29,CPPE!$A$2:$BO$175,8,FALSE)&lt;0,VLOOKUP($B29,CPPE!$A$2:$BO$175,8,FALSE),""))</f>
        <v/>
      </c>
      <c r="J29" s="48" t="str">
        <f>IF($B29="","",IF(VLOOKUP($B29,CPPE!$A$2:$BO$175,9,FALSE)&lt;0,VLOOKUP($B29,CPPE!$A$2:$BO$175,9,FALSE),""))</f>
        <v/>
      </c>
      <c r="K29" s="48" t="str">
        <f>IF($B29="","",IF(VLOOKUP($B29,CPPE!$A$2:$BO$175,10,FALSE)&lt;0,VLOOKUP($B29,CPPE!$A$2:$BO$175,10,FALSE),""))</f>
        <v/>
      </c>
      <c r="L29" s="48" t="str">
        <f>IF($B29="","",IF(VLOOKUP($B29,CPPE!$A$2:$BO$175,11,FALSE)&lt;0,VLOOKUP($B29,CPPE!$A$2:$BO$175,11,FALSE),""))</f>
        <v/>
      </c>
      <c r="M29" s="48" t="str">
        <f>IF($B29="","",IF(VLOOKUP($B29,CPPE!$A$2:$BO$175,12,FALSE)&lt;0,VLOOKUP($B29,CPPE!$A$2:$BO$175,12,FALSE),""))</f>
        <v/>
      </c>
      <c r="N29" s="48" t="str">
        <f>IF($B29="","",IF(VLOOKUP($B29,CPPE!$A$2:$BO$175,13,FALSE)&lt;0,VLOOKUP($B29,CPPE!$A$2:$BO$175,13,FALSE),""))</f>
        <v/>
      </c>
      <c r="O29" s="48" t="str">
        <f>IF($B29="","",IF(VLOOKUP($B29,CPPE!$A$2:$BO$175,14,FALSE)&lt;0,VLOOKUP($B29,CPPE!$A$2:$BO$175,14,FALSE),""))</f>
        <v/>
      </c>
      <c r="P29" s="48" t="str">
        <f>IF($B29="","",IF(VLOOKUP($B29,CPPE!$A$2:$BO$175,15,FALSE)&lt;0,VLOOKUP($B29,CPPE!$A$2:$BO$175,15,FALSE),""))</f>
        <v/>
      </c>
      <c r="Q29" s="48" t="str">
        <f>IF($B29="","",IF(VLOOKUP($B29,CPPE!$A$2:$BO$175,16,FALSE)&lt;0,VLOOKUP($B29,CPPE!$A$2:$BO$175,16,FALSE),""))</f>
        <v/>
      </c>
      <c r="R29" s="48" t="str">
        <f>IF($B29="","",IF(VLOOKUP($B29,CPPE!$A$2:$BO$175,17,FALSE)&lt;0,VLOOKUP($B29,CPPE!$A$2:$BO$175,17,FALSE),""))</f>
        <v/>
      </c>
      <c r="S29" s="48" t="str">
        <f>IF($B29="","",IF(VLOOKUP($B29,CPPE!$A$2:$BO$175,18,FALSE)&lt;0,VLOOKUP($B29,CPPE!$A$2:$BO$175,18,FALSE),""))</f>
        <v/>
      </c>
      <c r="T29" s="48" t="str">
        <f>IF($B29="","",IF(VLOOKUP($B29,CPPE!$A$2:$BO$175,19,FALSE)&lt;0,VLOOKUP($B29,CPPE!$A$2:$BO$175,19,FALSE),""))</f>
        <v/>
      </c>
      <c r="U29" s="48" t="str">
        <f>IF($B29="","",IF(VLOOKUP($B29,CPPE!$A$2:$BO$175,20,FALSE)&lt;0,VLOOKUP($B29,CPPE!$A$2:$BO$175,20,FALSE),""))</f>
        <v/>
      </c>
      <c r="V29" s="48" t="str">
        <f>IF($B29="","",IF(VLOOKUP($B29,CPPE!$A$2:$BO$175,21,FALSE)&lt;0,VLOOKUP($B29,CPPE!$A$2:$BO$175,21,FALSE),""))</f>
        <v/>
      </c>
      <c r="W29" s="48" t="str">
        <f>IF($B29="","",IF(VLOOKUP($B29,CPPE!$A$2:$BO$175,22,FALSE)&lt;0,VLOOKUP($B29,CPPE!$A$2:$BO$175,22,FALSE),""))</f>
        <v/>
      </c>
      <c r="X29" s="48" t="str">
        <f>IF($B29="","",IF(VLOOKUP($B29,CPPE!$A$2:$BO$175,23,FALSE)&lt;0,VLOOKUP($B29,CPPE!$A$2:$BO$175,23,FALSE),""))</f>
        <v/>
      </c>
      <c r="Y29" s="48" t="str">
        <f>IF($B29="","",IF(VLOOKUP($B29,CPPE!$A$2:$BO$175,24,FALSE)&lt;0,VLOOKUP($B29,CPPE!$A$2:$BO$175,24,FALSE),""))</f>
        <v/>
      </c>
      <c r="Z29" s="48" t="str">
        <f>IF($B29="","",IF(VLOOKUP($B29,CPPE!$A$2:$BO$175,25,FALSE)&lt;0,VLOOKUP($B29,CPPE!$A$2:$BO$175,25,FALSE),""))</f>
        <v/>
      </c>
      <c r="AA29" s="48" t="str">
        <f>IF($B29="","",IF(VLOOKUP($B29,CPPE!$A$2:$BO$175,26,FALSE)&lt;0,VLOOKUP($B29,CPPE!$A$2:$BO$175,26,FALSE),""))</f>
        <v/>
      </c>
      <c r="AB29" s="48" t="str">
        <f>IF($B29="","",IF(VLOOKUP($B29,CPPE!$A$2:$BO$175,27,FALSE)&lt;0,VLOOKUP($B29,CPPE!$A$2:$BO$175,27,FALSE),""))</f>
        <v/>
      </c>
      <c r="AC29" s="48" t="str">
        <f>IF($B29="","",IF(VLOOKUP($B29,CPPE!$A$2:$BO$175,28,FALSE)&lt;0,VLOOKUP($B29,CPPE!$A$2:$BO$175,28,FALSE),""))</f>
        <v/>
      </c>
      <c r="AD29" s="48" t="str">
        <f>IF($B29="","",IF(VLOOKUP($B29,CPPE!$A$2:$BO$175,29,FALSE)&lt;0,VLOOKUP($B29,CPPE!$A$2:$BO$175,29,FALSE),""))</f>
        <v/>
      </c>
      <c r="AE29" s="48" t="str">
        <f>IF($B29="","",IF(VLOOKUP($B29,CPPE!$A$2:$BO$175,30,FALSE)&lt;0,VLOOKUP($B29,CPPE!$A$2:$BO$175,30,FALSE),""))</f>
        <v/>
      </c>
      <c r="AF29" s="48" t="str">
        <f>IF($B29="","",IF(VLOOKUP($B29,CPPE!$A$2:$BO$175,31,FALSE)&lt;0,VLOOKUP($B29,CPPE!$A$2:$BO$175,31,FALSE),""))</f>
        <v/>
      </c>
      <c r="AG29" s="48" t="str">
        <f>IF($B29="","",IF(VLOOKUP($B29,CPPE!$A$2:$BO$175,32,FALSE)&lt;0,VLOOKUP($B29,CPPE!$A$2:$BO$175,32,FALSE),""))</f>
        <v/>
      </c>
      <c r="AH29" s="48" t="str">
        <f>IF($B29="","",IF(VLOOKUP($B29,CPPE!$A$2:$BO$175,33,FALSE)&lt;0,VLOOKUP($B29,CPPE!$A$2:$BO$175,33,FALSE),""))</f>
        <v/>
      </c>
      <c r="AI29" s="48" t="str">
        <f>IF($B29="","",IF(VLOOKUP($B29,CPPE!$A$2:$BO$175,34,FALSE)&lt;0,VLOOKUP($B29,CPPE!$A$2:$BO$175,34,FALSE),""))</f>
        <v/>
      </c>
      <c r="AJ29" s="48" t="str">
        <f>IF($B29="","",IF(VLOOKUP($B29,CPPE!$A$2:$BO$175,35,FALSE)&lt;0,VLOOKUP($B29,CPPE!$A$2:$BO$175,35,FALSE),""))</f>
        <v/>
      </c>
      <c r="AK29" s="48" t="str">
        <f>IF($B29="","",IF(VLOOKUP($B29,CPPE!$A$2:$BO$175,36,FALSE)&lt;0,VLOOKUP($B29,CPPE!$A$2:$BO$175,36,FALSE),""))</f>
        <v/>
      </c>
      <c r="AL29" s="48" t="str">
        <f>IF($B29="","",IF(VLOOKUP($B29,CPPE!$A$2:$BO$175,37,FALSE)&lt;0,VLOOKUP($B29,CPPE!$A$2:$BO$175,37,FALSE),""))</f>
        <v/>
      </c>
      <c r="AM29" s="48" t="str">
        <f>IF($B29="","",IF(VLOOKUP($B29,CPPE!$A$2:$BO$175,38,FALSE)&lt;0,VLOOKUP($B29,CPPE!$A$2:$BO$175,38,FALSE),""))</f>
        <v/>
      </c>
      <c r="AN29" s="48" t="str">
        <f>IF($B29="","",IF(VLOOKUP($B29,CPPE!$A$2:$BO$175,39,FALSE)&lt;0,VLOOKUP($B29,CPPE!$A$2:$BO$175,39,FALSE),""))</f>
        <v/>
      </c>
      <c r="AO29" s="48" t="str">
        <f>IF($B29="","",IF(VLOOKUP($B29,CPPE!$A$2:$BO$175,40,FALSE)&lt;0,VLOOKUP($B29,CPPE!$A$2:$BO$175,40,FALSE),""))</f>
        <v/>
      </c>
      <c r="AP29" s="48" t="str">
        <f>IF($B29="","",IF(VLOOKUP($B29,CPPE!$A$2:$BO$175,41,FALSE)&lt;0,VLOOKUP($B29,CPPE!$A$2:$BO$175,41,FALSE),""))</f>
        <v/>
      </c>
      <c r="AQ29" s="48" t="str">
        <f>IF($B29="","",IF(VLOOKUP($B29,CPPE!$A$2:$BO$175,42,FALSE)&lt;0,VLOOKUP($B29,CPPE!$A$2:$BO$175,42,FALSE),""))</f>
        <v/>
      </c>
      <c r="AR29" s="48" t="str">
        <f>IF($B29="","",IF(VLOOKUP($B29,CPPE!$A$2:$BO$175,43,FALSE)&lt;0,VLOOKUP($B29,CPPE!$A$2:$BO$175,43,FALSE),""))</f>
        <v/>
      </c>
      <c r="AS29" s="48" t="str">
        <f>IF($B29="","",IF(VLOOKUP($B29,CPPE!$A$2:$BO$175,44,FALSE)&lt;0,VLOOKUP($B29,CPPE!$A$2:$BO$175,44,FALSE),""))</f>
        <v/>
      </c>
      <c r="AT29" s="48" t="str">
        <f>IF($B29="","",IF(VLOOKUP($B29,CPPE!$A$2:$BO$175,45,FALSE)&lt;0,VLOOKUP($B29,CPPE!$A$2:$BO$175,45,FALSE),""))</f>
        <v/>
      </c>
      <c r="AU29" s="48" t="str">
        <f>IF($B29="","",IF(VLOOKUP($B29,CPPE!$A$2:$BO$175,46,FALSE)&lt;0,VLOOKUP($B29,CPPE!$A$2:$BO$175,46,FALSE),""))</f>
        <v/>
      </c>
      <c r="AV29" s="48" t="str">
        <f>IF($B29="","",IF(VLOOKUP($B29,CPPE!$A$2:$BO$175,47,FALSE)&lt;0,VLOOKUP($B29,CPPE!$A$2:$BO$175,47,FALSE),""))</f>
        <v/>
      </c>
      <c r="AW29" s="48" t="str">
        <f>IF($B29="","",IF(VLOOKUP($B29,CPPE!$A$2:$BO$175,48,FALSE)&lt;0,VLOOKUP($B29,CPPE!$A$2:$BO$175,48,FALSE),""))</f>
        <v/>
      </c>
      <c r="AX29" s="48" t="str">
        <f>IF($B29="","",IF(VLOOKUP($B29,CPPE!$A$2:$BO$175,50,FALSE)&lt;0,VLOOKUP($B29,CPPE!$A$2:$BO$175,50,FALSE),""))</f>
        <v/>
      </c>
      <c r="AY29" s="48" t="str">
        <f>IF($B29="","",IF(VLOOKUP($B29,CPPE!$A$2:$BO$175,51,FALSE)&lt;0,VLOOKUP($B29,CPPE!$A$2:$BO$175,51,FALSE),""))</f>
        <v/>
      </c>
      <c r="AZ29" s="48" t="str">
        <f>IF($B29="","",IF(VLOOKUP($B29,CPPE!$A$2:$BO$175,52,FALSE)&lt;0,VLOOKUP($B29,CPPE!$A$2:$BO$175,52,FALSE),""))</f>
        <v/>
      </c>
      <c r="BA29" s="48" t="str">
        <f>IF($B29="","",IF(VLOOKUP($B29,CPPE!$A$2:$BO$175,53,FALSE)&lt;0,VLOOKUP($B29,CPPE!$A$2:$BO$175,53,FALSE),""))</f>
        <v/>
      </c>
      <c r="BB29" s="48" t="str">
        <f>IF($B29="","",IF(VLOOKUP($B29,CPPE!$A$2:$BO$175,54,FALSE)&lt;0,VLOOKUP($B29,CPPE!$A$2:$BO$175,54,FALSE),""))</f>
        <v/>
      </c>
      <c r="BC29" s="48" t="str">
        <f>IF($B29="","",IF(VLOOKUP($B29,CPPE!$A$2:$BO$175,55,FALSE)&lt;0,VLOOKUP($B29,CPPE!$A$2:$BO$175,55,FALSE),""))</f>
        <v/>
      </c>
      <c r="BD29" s="48" t="str">
        <f>IF($B29="","",IF(VLOOKUP($B29,CPPE!$A$2:$BO$175,56,FALSE)&lt;0,VLOOKUP($B29,CPPE!$A$2:$BO$175,56,FALSE),""))</f>
        <v/>
      </c>
      <c r="BE29" s="48" t="str">
        <f>IF($B29="","",IF(VLOOKUP($B29,CPPE!$A$2:$BO$175,57,FALSE)&lt;0,VLOOKUP($B29,CPPE!$A$2:$BO$175,57,FALSE),""))</f>
        <v/>
      </c>
      <c r="BF29" s="48" t="str">
        <f>IF($B29="","",IF(VLOOKUP($B29,CPPE!$A$2:$BO$175,58,FALSE)&lt;0,VLOOKUP($B29,CPPE!$A$2:$BO$175,58,FALSE),""))</f>
        <v/>
      </c>
      <c r="BG29" s="48" t="str">
        <f>IF($B29="","",IF(VLOOKUP($B29,CPPE!$A$2:$BO$175,59,FALSE)&lt;0,VLOOKUP($B29,CPPE!$A$2:$BO$175,59,FALSE),""))</f>
        <v/>
      </c>
    </row>
    <row r="30" spans="2:59" x14ac:dyDescent="0.2">
      <c r="B30" s="47" t="str">
        <f>IF(Results!B30="","",Results!B30)</f>
        <v/>
      </c>
      <c r="C30" s="48" t="str">
        <f>IF($B30="","",IF(VLOOKUP($B30,CPPE!$A$2:$BO$175,2,FALSE)&lt;0,VLOOKUP($B30,CPPE!$A$2:$BO$175,2,FALSE),""))</f>
        <v/>
      </c>
      <c r="D30" s="48" t="str">
        <f>IF($B30="","",IF(VLOOKUP($B30,CPPE!$A$2:$BO$175,3,FALSE)&lt;0,VLOOKUP($B30,CPPE!$A$2:$BO$175,3,FALSE),""))</f>
        <v/>
      </c>
      <c r="E30" s="48" t="str">
        <f>IF($B30="","",IF(VLOOKUP($B30,CPPE!$A$2:$BO$175,4,FALSE)&lt;0,VLOOKUP($B30,CPPE!$A$2:$BO$175,5,FALSE),""))</f>
        <v/>
      </c>
      <c r="F30" s="48" t="str">
        <f>IF($B30="","",IF(VLOOKUP($B30,CPPE!$A$2:$BO$175,5,FALSE)&lt;0,VLOOKUP($B30,CPPE!$A$2:$BO$175,6,FALSE),""))</f>
        <v/>
      </c>
      <c r="G30" s="48" t="str">
        <f>IF($B30="","",IF(VLOOKUP($B30,CPPE!$A$2:$BO$175,6,FALSE)&lt;0,VLOOKUP($B30,CPPE!$A$2:$BO$175,6,FALSE),""))</f>
        <v/>
      </c>
      <c r="H30" s="48" t="str">
        <f>IF($B30="","",IF(VLOOKUP($B30,CPPE!$A$2:$BO$175,7,FALSE)&lt;0,VLOOKUP($B30,CPPE!$A$2:$BO$175,7,FALSE),""))</f>
        <v/>
      </c>
      <c r="I30" s="48" t="str">
        <f>IF($B30="","",IF(VLOOKUP($B30,CPPE!$A$2:$BO$175,8,FALSE)&lt;0,VLOOKUP($B30,CPPE!$A$2:$BO$175,8,FALSE),""))</f>
        <v/>
      </c>
      <c r="J30" s="48" t="str">
        <f>IF($B30="","",IF(VLOOKUP($B30,CPPE!$A$2:$BO$175,9,FALSE)&lt;0,VLOOKUP($B30,CPPE!$A$2:$BO$175,9,FALSE),""))</f>
        <v/>
      </c>
      <c r="K30" s="48" t="str">
        <f>IF($B30="","",IF(VLOOKUP($B30,CPPE!$A$2:$BO$175,10,FALSE)&lt;0,VLOOKUP($B30,CPPE!$A$2:$BO$175,10,FALSE),""))</f>
        <v/>
      </c>
      <c r="L30" s="48" t="str">
        <f>IF($B30="","",IF(VLOOKUP($B30,CPPE!$A$2:$BO$175,11,FALSE)&lt;0,VLOOKUP($B30,CPPE!$A$2:$BO$175,11,FALSE),""))</f>
        <v/>
      </c>
      <c r="M30" s="48" t="str">
        <f>IF($B30="","",IF(VLOOKUP($B30,CPPE!$A$2:$BO$175,12,FALSE)&lt;0,VLOOKUP($B30,CPPE!$A$2:$BO$175,12,FALSE),""))</f>
        <v/>
      </c>
      <c r="N30" s="48" t="str">
        <f>IF($B30="","",IF(VLOOKUP($B30,CPPE!$A$2:$BO$175,13,FALSE)&lt;0,VLOOKUP($B30,CPPE!$A$2:$BO$175,13,FALSE),""))</f>
        <v/>
      </c>
      <c r="O30" s="48" t="str">
        <f>IF($B30="","",IF(VLOOKUP($B30,CPPE!$A$2:$BO$175,14,FALSE)&lt;0,VLOOKUP($B30,CPPE!$A$2:$BO$175,14,FALSE),""))</f>
        <v/>
      </c>
      <c r="P30" s="48" t="str">
        <f>IF($B30="","",IF(VLOOKUP($B30,CPPE!$A$2:$BO$175,15,FALSE)&lt;0,VLOOKUP($B30,CPPE!$A$2:$BO$175,15,FALSE),""))</f>
        <v/>
      </c>
      <c r="Q30" s="48" t="str">
        <f>IF($B30="","",IF(VLOOKUP($B30,CPPE!$A$2:$BO$175,16,FALSE)&lt;0,VLOOKUP($B30,CPPE!$A$2:$BO$175,16,FALSE),""))</f>
        <v/>
      </c>
      <c r="R30" s="48" t="str">
        <f>IF($B30="","",IF(VLOOKUP($B30,CPPE!$A$2:$BO$175,17,FALSE)&lt;0,VLOOKUP($B30,CPPE!$A$2:$BO$175,17,FALSE),""))</f>
        <v/>
      </c>
      <c r="S30" s="48" t="str">
        <f>IF($B30="","",IF(VLOOKUP($B30,CPPE!$A$2:$BO$175,18,FALSE)&lt;0,VLOOKUP($B30,CPPE!$A$2:$BO$175,18,FALSE),""))</f>
        <v/>
      </c>
      <c r="T30" s="48" t="str">
        <f>IF($B30="","",IF(VLOOKUP($B30,CPPE!$A$2:$BO$175,19,FALSE)&lt;0,VLOOKUP($B30,CPPE!$A$2:$BO$175,19,FALSE),""))</f>
        <v/>
      </c>
      <c r="U30" s="48" t="str">
        <f>IF($B30="","",IF(VLOOKUP($B30,CPPE!$A$2:$BO$175,20,FALSE)&lt;0,VLOOKUP($B30,CPPE!$A$2:$BO$175,20,FALSE),""))</f>
        <v/>
      </c>
      <c r="V30" s="48" t="str">
        <f>IF($B30="","",IF(VLOOKUP($B30,CPPE!$A$2:$BO$175,21,FALSE)&lt;0,VLOOKUP($B30,CPPE!$A$2:$BO$175,21,FALSE),""))</f>
        <v/>
      </c>
      <c r="W30" s="48" t="str">
        <f>IF($B30="","",IF(VLOOKUP($B30,CPPE!$A$2:$BO$175,22,FALSE)&lt;0,VLOOKUP($B30,CPPE!$A$2:$BO$175,22,FALSE),""))</f>
        <v/>
      </c>
      <c r="X30" s="48" t="str">
        <f>IF($B30="","",IF(VLOOKUP($B30,CPPE!$A$2:$BO$175,23,FALSE)&lt;0,VLOOKUP($B30,CPPE!$A$2:$BO$175,23,FALSE),""))</f>
        <v/>
      </c>
      <c r="Y30" s="48" t="str">
        <f>IF($B30="","",IF(VLOOKUP($B30,CPPE!$A$2:$BO$175,24,FALSE)&lt;0,VLOOKUP($B30,CPPE!$A$2:$BO$175,24,FALSE),""))</f>
        <v/>
      </c>
      <c r="Z30" s="48" t="str">
        <f>IF($B30="","",IF(VLOOKUP($B30,CPPE!$A$2:$BO$175,25,FALSE)&lt;0,VLOOKUP($B30,CPPE!$A$2:$BO$175,25,FALSE),""))</f>
        <v/>
      </c>
      <c r="AA30" s="48" t="str">
        <f>IF($B30="","",IF(VLOOKUP($B30,CPPE!$A$2:$BO$175,26,FALSE)&lt;0,VLOOKUP($B30,CPPE!$A$2:$BO$175,26,FALSE),""))</f>
        <v/>
      </c>
      <c r="AB30" s="48" t="str">
        <f>IF($B30="","",IF(VLOOKUP($B30,CPPE!$A$2:$BO$175,27,FALSE)&lt;0,VLOOKUP($B30,CPPE!$A$2:$BO$175,27,FALSE),""))</f>
        <v/>
      </c>
      <c r="AC30" s="48" t="str">
        <f>IF($B30="","",IF(VLOOKUP($B30,CPPE!$A$2:$BO$175,28,FALSE)&lt;0,VLOOKUP($B30,CPPE!$A$2:$BO$175,28,FALSE),""))</f>
        <v/>
      </c>
      <c r="AD30" s="48" t="str">
        <f>IF($B30="","",IF(VLOOKUP($B30,CPPE!$A$2:$BO$175,29,FALSE)&lt;0,VLOOKUP($B30,CPPE!$A$2:$BO$175,29,FALSE),""))</f>
        <v/>
      </c>
      <c r="AE30" s="48" t="str">
        <f>IF($B30="","",IF(VLOOKUP($B30,CPPE!$A$2:$BO$175,30,FALSE)&lt;0,VLOOKUP($B30,CPPE!$A$2:$BO$175,30,FALSE),""))</f>
        <v/>
      </c>
      <c r="AF30" s="48" t="str">
        <f>IF($B30="","",IF(VLOOKUP($B30,CPPE!$A$2:$BO$175,31,FALSE)&lt;0,VLOOKUP($B30,CPPE!$A$2:$BO$175,31,FALSE),""))</f>
        <v/>
      </c>
      <c r="AG30" s="48" t="str">
        <f>IF($B30="","",IF(VLOOKUP($B30,CPPE!$A$2:$BO$175,32,FALSE)&lt;0,VLOOKUP($B30,CPPE!$A$2:$BO$175,32,FALSE),""))</f>
        <v/>
      </c>
      <c r="AH30" s="48" t="str">
        <f>IF($B30="","",IF(VLOOKUP($B30,CPPE!$A$2:$BO$175,33,FALSE)&lt;0,VLOOKUP($B30,CPPE!$A$2:$BO$175,33,FALSE),""))</f>
        <v/>
      </c>
      <c r="AI30" s="48" t="str">
        <f>IF($B30="","",IF(VLOOKUP($B30,CPPE!$A$2:$BO$175,34,FALSE)&lt;0,VLOOKUP($B30,CPPE!$A$2:$BO$175,34,FALSE),""))</f>
        <v/>
      </c>
      <c r="AJ30" s="48" t="str">
        <f>IF($B30="","",IF(VLOOKUP($B30,CPPE!$A$2:$BO$175,35,FALSE)&lt;0,VLOOKUP($B30,CPPE!$A$2:$BO$175,35,FALSE),""))</f>
        <v/>
      </c>
      <c r="AK30" s="48" t="str">
        <f>IF($B30="","",IF(VLOOKUP($B30,CPPE!$A$2:$BO$175,36,FALSE)&lt;0,VLOOKUP($B30,CPPE!$A$2:$BO$175,36,FALSE),""))</f>
        <v/>
      </c>
      <c r="AL30" s="48" t="str">
        <f>IF($B30="","",IF(VLOOKUP($B30,CPPE!$A$2:$BO$175,37,FALSE)&lt;0,VLOOKUP($B30,CPPE!$A$2:$BO$175,37,FALSE),""))</f>
        <v/>
      </c>
      <c r="AM30" s="48" t="str">
        <f>IF($B30="","",IF(VLOOKUP($B30,CPPE!$A$2:$BO$175,38,FALSE)&lt;0,VLOOKUP($B30,CPPE!$A$2:$BO$175,38,FALSE),""))</f>
        <v/>
      </c>
      <c r="AN30" s="48" t="str">
        <f>IF($B30="","",IF(VLOOKUP($B30,CPPE!$A$2:$BO$175,39,FALSE)&lt;0,VLOOKUP($B30,CPPE!$A$2:$BO$175,39,FALSE),""))</f>
        <v/>
      </c>
      <c r="AO30" s="48" t="str">
        <f>IF($B30="","",IF(VLOOKUP($B30,CPPE!$A$2:$BO$175,40,FALSE)&lt;0,VLOOKUP($B30,CPPE!$A$2:$BO$175,40,FALSE),""))</f>
        <v/>
      </c>
      <c r="AP30" s="48" t="str">
        <f>IF($B30="","",IF(VLOOKUP($B30,CPPE!$A$2:$BO$175,41,FALSE)&lt;0,VLOOKUP($B30,CPPE!$A$2:$BO$175,41,FALSE),""))</f>
        <v/>
      </c>
      <c r="AQ30" s="48" t="str">
        <f>IF($B30="","",IF(VLOOKUP($B30,CPPE!$A$2:$BO$175,42,FALSE)&lt;0,VLOOKUP($B30,CPPE!$A$2:$BO$175,42,FALSE),""))</f>
        <v/>
      </c>
      <c r="AR30" s="48" t="str">
        <f>IF($B30="","",IF(VLOOKUP($B30,CPPE!$A$2:$BO$175,43,FALSE)&lt;0,VLOOKUP($B30,CPPE!$A$2:$BO$175,43,FALSE),""))</f>
        <v/>
      </c>
      <c r="AS30" s="48" t="str">
        <f>IF($B30="","",IF(VLOOKUP($B30,CPPE!$A$2:$BO$175,44,FALSE)&lt;0,VLOOKUP($B30,CPPE!$A$2:$BO$175,44,FALSE),""))</f>
        <v/>
      </c>
      <c r="AT30" s="48" t="str">
        <f>IF($B30="","",IF(VLOOKUP($B30,CPPE!$A$2:$BO$175,45,FALSE)&lt;0,VLOOKUP($B30,CPPE!$A$2:$BO$175,45,FALSE),""))</f>
        <v/>
      </c>
      <c r="AU30" s="48" t="str">
        <f>IF($B30="","",IF(VLOOKUP($B30,CPPE!$A$2:$BO$175,46,FALSE)&lt;0,VLOOKUP($B30,CPPE!$A$2:$BO$175,46,FALSE),""))</f>
        <v/>
      </c>
      <c r="AV30" s="48" t="str">
        <f>IF($B30="","",IF(VLOOKUP($B30,CPPE!$A$2:$BO$175,47,FALSE)&lt;0,VLOOKUP($B30,CPPE!$A$2:$BO$175,47,FALSE),""))</f>
        <v/>
      </c>
      <c r="AW30" s="48" t="str">
        <f>IF($B30="","",IF(VLOOKUP($B30,CPPE!$A$2:$BO$175,48,FALSE)&lt;0,VLOOKUP($B30,CPPE!$A$2:$BO$175,48,FALSE),""))</f>
        <v/>
      </c>
      <c r="AX30" s="48" t="str">
        <f>IF($B30="","",IF(VLOOKUP($B30,CPPE!$A$2:$BO$175,50,FALSE)&lt;0,VLOOKUP($B30,CPPE!$A$2:$BO$175,50,FALSE),""))</f>
        <v/>
      </c>
      <c r="AY30" s="48" t="str">
        <f>IF($B30="","",IF(VLOOKUP($B30,CPPE!$A$2:$BO$175,51,FALSE)&lt;0,VLOOKUP($B30,CPPE!$A$2:$BO$175,51,FALSE),""))</f>
        <v/>
      </c>
      <c r="AZ30" s="48" t="str">
        <f>IF($B30="","",IF(VLOOKUP($B30,CPPE!$A$2:$BO$175,52,FALSE)&lt;0,VLOOKUP($B30,CPPE!$A$2:$BO$175,52,FALSE),""))</f>
        <v/>
      </c>
      <c r="BA30" s="48" t="str">
        <f>IF($B30="","",IF(VLOOKUP($B30,CPPE!$A$2:$BO$175,53,FALSE)&lt;0,VLOOKUP($B30,CPPE!$A$2:$BO$175,53,FALSE),""))</f>
        <v/>
      </c>
      <c r="BB30" s="48" t="str">
        <f>IF($B30="","",IF(VLOOKUP($B30,CPPE!$A$2:$BO$175,54,FALSE)&lt;0,VLOOKUP($B30,CPPE!$A$2:$BO$175,54,FALSE),""))</f>
        <v/>
      </c>
      <c r="BC30" s="48" t="str">
        <f>IF($B30="","",IF(VLOOKUP($B30,CPPE!$A$2:$BO$175,55,FALSE)&lt;0,VLOOKUP($B30,CPPE!$A$2:$BO$175,55,FALSE),""))</f>
        <v/>
      </c>
      <c r="BD30" s="48" t="str">
        <f>IF($B30="","",IF(VLOOKUP($B30,CPPE!$A$2:$BO$175,56,FALSE)&lt;0,VLOOKUP($B30,CPPE!$A$2:$BO$175,56,FALSE),""))</f>
        <v/>
      </c>
      <c r="BE30" s="48" t="str">
        <f>IF($B30="","",IF(VLOOKUP($B30,CPPE!$A$2:$BO$175,57,FALSE)&lt;0,VLOOKUP($B30,CPPE!$A$2:$BO$175,57,FALSE),""))</f>
        <v/>
      </c>
      <c r="BF30" s="48" t="str">
        <f>IF($B30="","",IF(VLOOKUP($B30,CPPE!$A$2:$BO$175,58,FALSE)&lt;0,VLOOKUP($B30,CPPE!$A$2:$BO$175,58,FALSE),""))</f>
        <v/>
      </c>
      <c r="BG30" s="48" t="str">
        <f>IF($B30="","",IF(VLOOKUP($B30,CPPE!$A$2:$BO$175,59,FALSE)&lt;0,VLOOKUP($B30,CPPE!$A$2:$BO$175,59,FALSE),""))</f>
        <v/>
      </c>
    </row>
    <row r="31" spans="2:59" x14ac:dyDescent="0.2">
      <c r="B31" s="47" t="str">
        <f>IF(Results!B31="","",Results!B31)</f>
        <v/>
      </c>
      <c r="C31" s="48" t="str">
        <f>IF($B31="","",IF(VLOOKUP($B31,CPPE!$A$2:$BO$175,2,FALSE)&lt;0,VLOOKUP($B31,CPPE!$A$2:$BO$175,2,FALSE),""))</f>
        <v/>
      </c>
      <c r="D31" s="48" t="str">
        <f>IF($B31="","",IF(VLOOKUP($B31,CPPE!$A$2:$BO$175,3,FALSE)&lt;0,VLOOKUP($B31,CPPE!$A$2:$BO$175,3,FALSE),""))</f>
        <v/>
      </c>
      <c r="E31" s="48" t="str">
        <f>IF($B31="","",IF(VLOOKUP($B31,CPPE!$A$2:$BO$175,4,FALSE)&lt;0,VLOOKUP($B31,CPPE!$A$2:$BO$175,5,FALSE),""))</f>
        <v/>
      </c>
      <c r="F31" s="48" t="str">
        <f>IF($B31="","",IF(VLOOKUP($B31,CPPE!$A$2:$BO$175,5,FALSE)&lt;0,VLOOKUP($B31,CPPE!$A$2:$BO$175,6,FALSE),""))</f>
        <v/>
      </c>
      <c r="G31" s="48" t="str">
        <f>IF($B31="","",IF(VLOOKUP($B31,CPPE!$A$2:$BO$175,6,FALSE)&lt;0,VLOOKUP($B31,CPPE!$A$2:$BO$175,6,FALSE),""))</f>
        <v/>
      </c>
      <c r="H31" s="48" t="str">
        <f>IF($B31="","",IF(VLOOKUP($B31,CPPE!$A$2:$BO$175,7,FALSE)&lt;0,VLOOKUP($B31,CPPE!$A$2:$BO$175,7,FALSE),""))</f>
        <v/>
      </c>
      <c r="I31" s="48" t="str">
        <f>IF($B31="","",IF(VLOOKUP($B31,CPPE!$A$2:$BO$175,8,FALSE)&lt;0,VLOOKUP($B31,CPPE!$A$2:$BO$175,8,FALSE),""))</f>
        <v/>
      </c>
      <c r="J31" s="48" t="str">
        <f>IF($B31="","",IF(VLOOKUP($B31,CPPE!$A$2:$BO$175,9,FALSE)&lt;0,VLOOKUP($B31,CPPE!$A$2:$BO$175,9,FALSE),""))</f>
        <v/>
      </c>
      <c r="K31" s="48" t="str">
        <f>IF($B31="","",IF(VLOOKUP($B31,CPPE!$A$2:$BO$175,10,FALSE)&lt;0,VLOOKUP($B31,CPPE!$A$2:$BO$175,10,FALSE),""))</f>
        <v/>
      </c>
      <c r="L31" s="48" t="str">
        <f>IF($B31="","",IF(VLOOKUP($B31,CPPE!$A$2:$BO$175,11,FALSE)&lt;0,VLOOKUP($B31,CPPE!$A$2:$BO$175,11,FALSE),""))</f>
        <v/>
      </c>
      <c r="M31" s="48" t="str">
        <f>IF($B31="","",IF(VLOOKUP($B31,CPPE!$A$2:$BO$175,12,FALSE)&lt;0,VLOOKUP($B31,CPPE!$A$2:$BO$175,12,FALSE),""))</f>
        <v/>
      </c>
      <c r="N31" s="48" t="str">
        <f>IF($B31="","",IF(VLOOKUP($B31,CPPE!$A$2:$BO$175,13,FALSE)&lt;0,VLOOKUP($B31,CPPE!$A$2:$BO$175,13,FALSE),""))</f>
        <v/>
      </c>
      <c r="O31" s="48" t="str">
        <f>IF($B31="","",IF(VLOOKUP($B31,CPPE!$A$2:$BO$175,14,FALSE)&lt;0,VLOOKUP($B31,CPPE!$A$2:$BO$175,14,FALSE),""))</f>
        <v/>
      </c>
      <c r="P31" s="48" t="str">
        <f>IF($B31="","",IF(VLOOKUP($B31,CPPE!$A$2:$BO$175,15,FALSE)&lt;0,VLOOKUP($B31,CPPE!$A$2:$BO$175,15,FALSE),""))</f>
        <v/>
      </c>
      <c r="Q31" s="48" t="str">
        <f>IF($B31="","",IF(VLOOKUP($B31,CPPE!$A$2:$BO$175,16,FALSE)&lt;0,VLOOKUP($B31,CPPE!$A$2:$BO$175,16,FALSE),""))</f>
        <v/>
      </c>
      <c r="R31" s="48" t="str">
        <f>IF($B31="","",IF(VLOOKUP($B31,CPPE!$A$2:$BO$175,17,FALSE)&lt;0,VLOOKUP($B31,CPPE!$A$2:$BO$175,17,FALSE),""))</f>
        <v/>
      </c>
      <c r="S31" s="48" t="str">
        <f>IF($B31="","",IF(VLOOKUP($B31,CPPE!$A$2:$BO$175,18,FALSE)&lt;0,VLOOKUP($B31,CPPE!$A$2:$BO$175,18,FALSE),""))</f>
        <v/>
      </c>
      <c r="T31" s="48" t="str">
        <f>IF($B31="","",IF(VLOOKUP($B31,CPPE!$A$2:$BO$175,19,FALSE)&lt;0,VLOOKUP($B31,CPPE!$A$2:$BO$175,19,FALSE),""))</f>
        <v/>
      </c>
      <c r="U31" s="48" t="str">
        <f>IF($B31="","",IF(VLOOKUP($B31,CPPE!$A$2:$BO$175,20,FALSE)&lt;0,VLOOKUP($B31,CPPE!$A$2:$BO$175,20,FALSE),""))</f>
        <v/>
      </c>
      <c r="V31" s="48" t="str">
        <f>IF($B31="","",IF(VLOOKUP($B31,CPPE!$A$2:$BO$175,21,FALSE)&lt;0,VLOOKUP($B31,CPPE!$A$2:$BO$175,21,FALSE),""))</f>
        <v/>
      </c>
      <c r="W31" s="48" t="str">
        <f>IF($B31="","",IF(VLOOKUP($B31,CPPE!$A$2:$BO$175,22,FALSE)&lt;0,VLOOKUP($B31,CPPE!$A$2:$BO$175,22,FALSE),""))</f>
        <v/>
      </c>
      <c r="X31" s="48" t="str">
        <f>IF($B31="","",IF(VLOOKUP($B31,CPPE!$A$2:$BO$175,23,FALSE)&lt;0,VLOOKUP($B31,CPPE!$A$2:$BO$175,23,FALSE),""))</f>
        <v/>
      </c>
      <c r="Y31" s="48" t="str">
        <f>IF($B31="","",IF(VLOOKUP($B31,CPPE!$A$2:$BO$175,24,FALSE)&lt;0,VLOOKUP($B31,CPPE!$A$2:$BO$175,24,FALSE),""))</f>
        <v/>
      </c>
      <c r="Z31" s="48" t="str">
        <f>IF($B31="","",IF(VLOOKUP($B31,CPPE!$A$2:$BO$175,25,FALSE)&lt;0,VLOOKUP($B31,CPPE!$A$2:$BO$175,25,FALSE),""))</f>
        <v/>
      </c>
      <c r="AA31" s="48" t="str">
        <f>IF($B31="","",IF(VLOOKUP($B31,CPPE!$A$2:$BO$175,26,FALSE)&lt;0,VLOOKUP($B31,CPPE!$A$2:$BO$175,26,FALSE),""))</f>
        <v/>
      </c>
      <c r="AB31" s="48" t="str">
        <f>IF($B31="","",IF(VLOOKUP($B31,CPPE!$A$2:$BO$175,27,FALSE)&lt;0,VLOOKUP($B31,CPPE!$A$2:$BO$175,27,FALSE),""))</f>
        <v/>
      </c>
      <c r="AC31" s="48" t="str">
        <f>IF($B31="","",IF(VLOOKUP($B31,CPPE!$A$2:$BO$175,28,FALSE)&lt;0,VLOOKUP($B31,CPPE!$A$2:$BO$175,28,FALSE),""))</f>
        <v/>
      </c>
      <c r="AD31" s="48" t="str">
        <f>IF($B31="","",IF(VLOOKUP($B31,CPPE!$A$2:$BO$175,29,FALSE)&lt;0,VLOOKUP($B31,CPPE!$A$2:$BO$175,29,FALSE),""))</f>
        <v/>
      </c>
      <c r="AE31" s="48" t="str">
        <f>IF($B31="","",IF(VLOOKUP($B31,CPPE!$A$2:$BO$175,30,FALSE)&lt;0,VLOOKUP($B31,CPPE!$A$2:$BO$175,30,FALSE),""))</f>
        <v/>
      </c>
      <c r="AF31" s="48" t="str">
        <f>IF($B31="","",IF(VLOOKUP($B31,CPPE!$A$2:$BO$175,31,FALSE)&lt;0,VLOOKUP($B31,CPPE!$A$2:$BO$175,31,FALSE),""))</f>
        <v/>
      </c>
      <c r="AG31" s="48" t="str">
        <f>IF($B31="","",IF(VLOOKUP($B31,CPPE!$A$2:$BO$175,32,FALSE)&lt;0,VLOOKUP($B31,CPPE!$A$2:$BO$175,32,FALSE),""))</f>
        <v/>
      </c>
      <c r="AH31" s="48" t="str">
        <f>IF($B31="","",IF(VLOOKUP($B31,CPPE!$A$2:$BO$175,33,FALSE)&lt;0,VLOOKUP($B31,CPPE!$A$2:$BO$175,33,FALSE),""))</f>
        <v/>
      </c>
      <c r="AI31" s="48" t="str">
        <f>IF($B31="","",IF(VLOOKUP($B31,CPPE!$A$2:$BO$175,34,FALSE)&lt;0,VLOOKUP($B31,CPPE!$A$2:$BO$175,34,FALSE),""))</f>
        <v/>
      </c>
      <c r="AJ31" s="48" t="str">
        <f>IF($B31="","",IF(VLOOKUP($B31,CPPE!$A$2:$BO$175,35,FALSE)&lt;0,VLOOKUP($B31,CPPE!$A$2:$BO$175,35,FALSE),""))</f>
        <v/>
      </c>
      <c r="AK31" s="48" t="str">
        <f>IF($B31="","",IF(VLOOKUP($B31,CPPE!$A$2:$BO$175,36,FALSE)&lt;0,VLOOKUP($B31,CPPE!$A$2:$BO$175,36,FALSE),""))</f>
        <v/>
      </c>
      <c r="AL31" s="48" t="str">
        <f>IF($B31="","",IF(VLOOKUP($B31,CPPE!$A$2:$BO$175,37,FALSE)&lt;0,VLOOKUP($B31,CPPE!$A$2:$BO$175,37,FALSE),""))</f>
        <v/>
      </c>
      <c r="AM31" s="48" t="str">
        <f>IF($B31="","",IF(VLOOKUP($B31,CPPE!$A$2:$BO$175,38,FALSE)&lt;0,VLOOKUP($B31,CPPE!$A$2:$BO$175,38,FALSE),""))</f>
        <v/>
      </c>
      <c r="AN31" s="48" t="str">
        <f>IF($B31="","",IF(VLOOKUP($B31,CPPE!$A$2:$BO$175,39,FALSE)&lt;0,VLOOKUP($B31,CPPE!$A$2:$BO$175,39,FALSE),""))</f>
        <v/>
      </c>
      <c r="AO31" s="48" t="str">
        <f>IF($B31="","",IF(VLOOKUP($B31,CPPE!$A$2:$BO$175,40,FALSE)&lt;0,VLOOKUP($B31,CPPE!$A$2:$BO$175,40,FALSE),""))</f>
        <v/>
      </c>
      <c r="AP31" s="48" t="str">
        <f>IF($B31="","",IF(VLOOKUP($B31,CPPE!$A$2:$BO$175,41,FALSE)&lt;0,VLOOKUP($B31,CPPE!$A$2:$BO$175,41,FALSE),""))</f>
        <v/>
      </c>
      <c r="AQ31" s="48" t="str">
        <f>IF($B31="","",IF(VLOOKUP($B31,CPPE!$A$2:$BO$175,42,FALSE)&lt;0,VLOOKUP($B31,CPPE!$A$2:$BO$175,42,FALSE),""))</f>
        <v/>
      </c>
      <c r="AR31" s="48" t="str">
        <f>IF($B31="","",IF(VLOOKUP($B31,CPPE!$A$2:$BO$175,43,FALSE)&lt;0,VLOOKUP($B31,CPPE!$A$2:$BO$175,43,FALSE),""))</f>
        <v/>
      </c>
      <c r="AS31" s="48" t="str">
        <f>IF($B31="","",IF(VLOOKUP($B31,CPPE!$A$2:$BO$175,44,FALSE)&lt;0,VLOOKUP($B31,CPPE!$A$2:$BO$175,44,FALSE),""))</f>
        <v/>
      </c>
      <c r="AT31" s="48" t="str">
        <f>IF($B31="","",IF(VLOOKUP($B31,CPPE!$A$2:$BO$175,45,FALSE)&lt;0,VLOOKUP($B31,CPPE!$A$2:$BO$175,45,FALSE),""))</f>
        <v/>
      </c>
      <c r="AU31" s="48" t="str">
        <f>IF($B31="","",IF(VLOOKUP($B31,CPPE!$A$2:$BO$175,46,FALSE)&lt;0,VLOOKUP($B31,CPPE!$A$2:$BO$175,46,FALSE),""))</f>
        <v/>
      </c>
      <c r="AV31" s="48" t="str">
        <f>IF($B31="","",IF(VLOOKUP($B31,CPPE!$A$2:$BO$175,47,FALSE)&lt;0,VLOOKUP($B31,CPPE!$A$2:$BO$175,47,FALSE),""))</f>
        <v/>
      </c>
      <c r="AW31" s="48" t="str">
        <f>IF($B31="","",IF(VLOOKUP($B31,CPPE!$A$2:$BO$175,48,FALSE)&lt;0,VLOOKUP($B31,CPPE!$A$2:$BO$175,48,FALSE),""))</f>
        <v/>
      </c>
      <c r="AX31" s="48" t="str">
        <f>IF($B31="","",IF(VLOOKUP($B31,CPPE!$A$2:$BO$175,50,FALSE)&lt;0,VLOOKUP($B31,CPPE!$A$2:$BO$175,50,FALSE),""))</f>
        <v/>
      </c>
      <c r="AY31" s="48" t="str">
        <f>IF($B31="","",IF(VLOOKUP($B31,CPPE!$A$2:$BO$175,51,FALSE)&lt;0,VLOOKUP($B31,CPPE!$A$2:$BO$175,51,FALSE),""))</f>
        <v/>
      </c>
      <c r="AZ31" s="48" t="str">
        <f>IF($B31="","",IF(VLOOKUP($B31,CPPE!$A$2:$BO$175,52,FALSE)&lt;0,VLOOKUP($B31,CPPE!$A$2:$BO$175,52,FALSE),""))</f>
        <v/>
      </c>
      <c r="BA31" s="48" t="str">
        <f>IF($B31="","",IF(VLOOKUP($B31,CPPE!$A$2:$BO$175,53,FALSE)&lt;0,VLOOKUP($B31,CPPE!$A$2:$BO$175,53,FALSE),""))</f>
        <v/>
      </c>
      <c r="BB31" s="48" t="str">
        <f>IF($B31="","",IF(VLOOKUP($B31,CPPE!$A$2:$BO$175,54,FALSE)&lt;0,VLOOKUP($B31,CPPE!$A$2:$BO$175,54,FALSE),""))</f>
        <v/>
      </c>
      <c r="BC31" s="48" t="str">
        <f>IF($B31="","",IF(VLOOKUP($B31,CPPE!$A$2:$BO$175,55,FALSE)&lt;0,VLOOKUP($B31,CPPE!$A$2:$BO$175,55,FALSE),""))</f>
        <v/>
      </c>
      <c r="BD31" s="48" t="str">
        <f>IF($B31="","",IF(VLOOKUP($B31,CPPE!$A$2:$BO$175,56,FALSE)&lt;0,VLOOKUP($B31,CPPE!$A$2:$BO$175,56,FALSE),""))</f>
        <v/>
      </c>
      <c r="BE31" s="48" t="str">
        <f>IF($B31="","",IF(VLOOKUP($B31,CPPE!$A$2:$BO$175,57,FALSE)&lt;0,VLOOKUP($B31,CPPE!$A$2:$BO$175,57,FALSE),""))</f>
        <v/>
      </c>
      <c r="BF31" s="48" t="str">
        <f>IF($B31="","",IF(VLOOKUP($B31,CPPE!$A$2:$BO$175,58,FALSE)&lt;0,VLOOKUP($B31,CPPE!$A$2:$BO$175,58,FALSE),""))</f>
        <v/>
      </c>
      <c r="BG31" s="48" t="str">
        <f>IF($B31="","",IF(VLOOKUP($B31,CPPE!$A$2:$BO$175,59,FALSE)&lt;0,VLOOKUP($B31,CPPE!$A$2:$BO$175,59,FALSE),""))</f>
        <v/>
      </c>
    </row>
    <row r="32" spans="2:59" x14ac:dyDescent="0.2">
      <c r="B32" s="47" t="str">
        <f>IF(Results!B32="","",Results!B32)</f>
        <v/>
      </c>
      <c r="C32" s="48" t="str">
        <f>IF($B32="","",IF(VLOOKUP($B32,CPPE!$A$2:$BO$175,2,FALSE)&lt;0,VLOOKUP($B32,CPPE!$A$2:$BO$175,2,FALSE),""))</f>
        <v/>
      </c>
      <c r="D32" s="48" t="str">
        <f>IF($B32="","",IF(VLOOKUP($B32,CPPE!$A$2:$BO$175,3,FALSE)&lt;0,VLOOKUP($B32,CPPE!$A$2:$BO$175,3,FALSE),""))</f>
        <v/>
      </c>
      <c r="E32" s="48" t="str">
        <f>IF($B32="","",IF(VLOOKUP($B32,CPPE!$A$2:$BO$175,4,FALSE)&lt;0,VLOOKUP($B32,CPPE!$A$2:$BO$175,5,FALSE),""))</f>
        <v/>
      </c>
      <c r="F32" s="48" t="str">
        <f>IF($B32="","",IF(VLOOKUP($B32,CPPE!$A$2:$BO$175,5,FALSE)&lt;0,VLOOKUP($B32,CPPE!$A$2:$BO$175,6,FALSE),""))</f>
        <v/>
      </c>
      <c r="G32" s="48" t="str">
        <f>IF($B32="","",IF(VLOOKUP($B32,CPPE!$A$2:$BO$175,6,FALSE)&lt;0,VLOOKUP($B32,CPPE!$A$2:$BO$175,6,FALSE),""))</f>
        <v/>
      </c>
      <c r="H32" s="48" t="str">
        <f>IF($B32="","",IF(VLOOKUP($B32,CPPE!$A$2:$BO$175,7,FALSE)&lt;0,VLOOKUP($B32,CPPE!$A$2:$BO$175,7,FALSE),""))</f>
        <v/>
      </c>
      <c r="I32" s="48" t="str">
        <f>IF($B32="","",IF(VLOOKUP($B32,CPPE!$A$2:$BO$175,8,FALSE)&lt;0,VLOOKUP($B32,CPPE!$A$2:$BO$175,8,FALSE),""))</f>
        <v/>
      </c>
      <c r="J32" s="48" t="str">
        <f>IF($B32="","",IF(VLOOKUP($B32,CPPE!$A$2:$BO$175,9,FALSE)&lt;0,VLOOKUP($B32,CPPE!$A$2:$BO$175,9,FALSE),""))</f>
        <v/>
      </c>
      <c r="K32" s="48" t="str">
        <f>IF($B32="","",IF(VLOOKUP($B32,CPPE!$A$2:$BO$175,10,FALSE)&lt;0,VLOOKUP($B32,CPPE!$A$2:$BO$175,10,FALSE),""))</f>
        <v/>
      </c>
      <c r="L32" s="48" t="str">
        <f>IF($B32="","",IF(VLOOKUP($B32,CPPE!$A$2:$BO$175,11,FALSE)&lt;0,VLOOKUP($B32,CPPE!$A$2:$BO$175,11,FALSE),""))</f>
        <v/>
      </c>
      <c r="M32" s="48" t="str">
        <f>IF($B32="","",IF(VLOOKUP($B32,CPPE!$A$2:$BO$175,12,FALSE)&lt;0,VLOOKUP($B32,CPPE!$A$2:$BO$175,12,FALSE),""))</f>
        <v/>
      </c>
      <c r="N32" s="48" t="str">
        <f>IF($B32="","",IF(VLOOKUP($B32,CPPE!$A$2:$BO$175,13,FALSE)&lt;0,VLOOKUP($B32,CPPE!$A$2:$BO$175,13,FALSE),""))</f>
        <v/>
      </c>
      <c r="O32" s="48" t="str">
        <f>IF($B32="","",IF(VLOOKUP($B32,CPPE!$A$2:$BO$175,14,FALSE)&lt;0,VLOOKUP($B32,CPPE!$A$2:$BO$175,14,FALSE),""))</f>
        <v/>
      </c>
      <c r="P32" s="48" t="str">
        <f>IF($B32="","",IF(VLOOKUP($B32,CPPE!$A$2:$BO$175,15,FALSE)&lt;0,VLOOKUP($B32,CPPE!$A$2:$BO$175,15,FALSE),""))</f>
        <v/>
      </c>
      <c r="Q32" s="48" t="str">
        <f>IF($B32="","",IF(VLOOKUP($B32,CPPE!$A$2:$BO$175,16,FALSE)&lt;0,VLOOKUP($B32,CPPE!$A$2:$BO$175,16,FALSE),""))</f>
        <v/>
      </c>
      <c r="R32" s="48" t="str">
        <f>IF($B32="","",IF(VLOOKUP($B32,CPPE!$A$2:$BO$175,17,FALSE)&lt;0,VLOOKUP($B32,CPPE!$A$2:$BO$175,17,FALSE),""))</f>
        <v/>
      </c>
      <c r="S32" s="48" t="str">
        <f>IF($B32="","",IF(VLOOKUP($B32,CPPE!$A$2:$BO$175,18,FALSE)&lt;0,VLOOKUP($B32,CPPE!$A$2:$BO$175,18,FALSE),""))</f>
        <v/>
      </c>
      <c r="T32" s="48" t="str">
        <f>IF($B32="","",IF(VLOOKUP($B32,CPPE!$A$2:$BO$175,19,FALSE)&lt;0,VLOOKUP($B32,CPPE!$A$2:$BO$175,19,FALSE),""))</f>
        <v/>
      </c>
      <c r="U32" s="48" t="str">
        <f>IF($B32="","",IF(VLOOKUP($B32,CPPE!$A$2:$BO$175,20,FALSE)&lt;0,VLOOKUP($B32,CPPE!$A$2:$BO$175,20,FALSE),""))</f>
        <v/>
      </c>
      <c r="V32" s="48" t="str">
        <f>IF($B32="","",IF(VLOOKUP($B32,CPPE!$A$2:$BO$175,21,FALSE)&lt;0,VLOOKUP($B32,CPPE!$A$2:$BO$175,21,FALSE),""))</f>
        <v/>
      </c>
      <c r="W32" s="48" t="str">
        <f>IF($B32="","",IF(VLOOKUP($B32,CPPE!$A$2:$BO$175,22,FALSE)&lt;0,VLOOKUP($B32,CPPE!$A$2:$BO$175,22,FALSE),""))</f>
        <v/>
      </c>
      <c r="X32" s="48" t="str">
        <f>IF($B32="","",IF(VLOOKUP($B32,CPPE!$A$2:$BO$175,23,FALSE)&lt;0,VLOOKUP($B32,CPPE!$A$2:$BO$175,23,FALSE),""))</f>
        <v/>
      </c>
      <c r="Y32" s="48" t="str">
        <f>IF($B32="","",IF(VLOOKUP($B32,CPPE!$A$2:$BO$175,24,FALSE)&lt;0,VLOOKUP($B32,CPPE!$A$2:$BO$175,24,FALSE),""))</f>
        <v/>
      </c>
      <c r="Z32" s="48" t="str">
        <f>IF($B32="","",IF(VLOOKUP($B32,CPPE!$A$2:$BO$175,25,FALSE)&lt;0,VLOOKUP($B32,CPPE!$A$2:$BO$175,25,FALSE),""))</f>
        <v/>
      </c>
      <c r="AA32" s="48" t="str">
        <f>IF($B32="","",IF(VLOOKUP($B32,CPPE!$A$2:$BO$175,26,FALSE)&lt;0,VLOOKUP($B32,CPPE!$A$2:$BO$175,26,FALSE),""))</f>
        <v/>
      </c>
      <c r="AB32" s="48" t="str">
        <f>IF($B32="","",IF(VLOOKUP($B32,CPPE!$A$2:$BO$175,27,FALSE)&lt;0,VLOOKUP($B32,CPPE!$A$2:$BO$175,27,FALSE),""))</f>
        <v/>
      </c>
      <c r="AC32" s="48" t="str">
        <f>IF($B32="","",IF(VLOOKUP($B32,CPPE!$A$2:$BO$175,28,FALSE)&lt;0,VLOOKUP($B32,CPPE!$A$2:$BO$175,28,FALSE),""))</f>
        <v/>
      </c>
      <c r="AD32" s="48" t="str">
        <f>IF($B32="","",IF(VLOOKUP($B32,CPPE!$A$2:$BO$175,29,FALSE)&lt;0,VLOOKUP($B32,CPPE!$A$2:$BO$175,29,FALSE),""))</f>
        <v/>
      </c>
      <c r="AE32" s="48" t="str">
        <f>IF($B32="","",IF(VLOOKUP($B32,CPPE!$A$2:$BO$175,30,FALSE)&lt;0,VLOOKUP($B32,CPPE!$A$2:$BO$175,30,FALSE),""))</f>
        <v/>
      </c>
      <c r="AF32" s="48" t="str">
        <f>IF($B32="","",IF(VLOOKUP($B32,CPPE!$A$2:$BO$175,31,FALSE)&lt;0,VLOOKUP($B32,CPPE!$A$2:$BO$175,31,FALSE),""))</f>
        <v/>
      </c>
      <c r="AG32" s="48" t="str">
        <f>IF($B32="","",IF(VLOOKUP($B32,CPPE!$A$2:$BO$175,32,FALSE)&lt;0,VLOOKUP($B32,CPPE!$A$2:$BO$175,32,FALSE),""))</f>
        <v/>
      </c>
      <c r="AH32" s="48" t="str">
        <f>IF($B32="","",IF(VLOOKUP($B32,CPPE!$A$2:$BO$175,33,FALSE)&lt;0,VLOOKUP($B32,CPPE!$A$2:$BO$175,33,FALSE),""))</f>
        <v/>
      </c>
      <c r="AI32" s="48" t="str">
        <f>IF($B32="","",IF(VLOOKUP($B32,CPPE!$A$2:$BO$175,34,FALSE)&lt;0,VLOOKUP($B32,CPPE!$A$2:$BO$175,34,FALSE),""))</f>
        <v/>
      </c>
      <c r="AJ32" s="48" t="str">
        <f>IF($B32="","",IF(VLOOKUP($B32,CPPE!$A$2:$BO$175,35,FALSE)&lt;0,VLOOKUP($B32,CPPE!$A$2:$BO$175,35,FALSE),""))</f>
        <v/>
      </c>
      <c r="AK32" s="48" t="str">
        <f>IF($B32="","",IF(VLOOKUP($B32,CPPE!$A$2:$BO$175,36,FALSE)&lt;0,VLOOKUP($B32,CPPE!$A$2:$BO$175,36,FALSE),""))</f>
        <v/>
      </c>
      <c r="AL32" s="48" t="str">
        <f>IF($B32="","",IF(VLOOKUP($B32,CPPE!$A$2:$BO$175,37,FALSE)&lt;0,VLOOKUP($B32,CPPE!$A$2:$BO$175,37,FALSE),""))</f>
        <v/>
      </c>
      <c r="AM32" s="48" t="str">
        <f>IF($B32="","",IF(VLOOKUP($B32,CPPE!$A$2:$BO$175,38,FALSE)&lt;0,VLOOKUP($B32,CPPE!$A$2:$BO$175,38,FALSE),""))</f>
        <v/>
      </c>
      <c r="AN32" s="48" t="str">
        <f>IF($B32="","",IF(VLOOKUP($B32,CPPE!$A$2:$BO$175,39,FALSE)&lt;0,VLOOKUP($B32,CPPE!$A$2:$BO$175,39,FALSE),""))</f>
        <v/>
      </c>
      <c r="AO32" s="48" t="str">
        <f>IF($B32="","",IF(VLOOKUP($B32,CPPE!$A$2:$BO$175,40,FALSE)&lt;0,VLOOKUP($B32,CPPE!$A$2:$BO$175,40,FALSE),""))</f>
        <v/>
      </c>
      <c r="AP32" s="48" t="str">
        <f>IF($B32="","",IF(VLOOKUP($B32,CPPE!$A$2:$BO$175,41,FALSE)&lt;0,VLOOKUP($B32,CPPE!$A$2:$BO$175,41,FALSE),""))</f>
        <v/>
      </c>
      <c r="AQ32" s="48" t="str">
        <f>IF($B32="","",IF(VLOOKUP($B32,CPPE!$A$2:$BO$175,42,FALSE)&lt;0,VLOOKUP($B32,CPPE!$A$2:$BO$175,42,FALSE),""))</f>
        <v/>
      </c>
      <c r="AR32" s="48" t="str">
        <f>IF($B32="","",IF(VLOOKUP($B32,CPPE!$A$2:$BO$175,43,FALSE)&lt;0,VLOOKUP($B32,CPPE!$A$2:$BO$175,43,FALSE),""))</f>
        <v/>
      </c>
      <c r="AS32" s="48" t="str">
        <f>IF($B32="","",IF(VLOOKUP($B32,CPPE!$A$2:$BO$175,44,FALSE)&lt;0,VLOOKUP($B32,CPPE!$A$2:$BO$175,44,FALSE),""))</f>
        <v/>
      </c>
      <c r="AT32" s="48" t="str">
        <f>IF($B32="","",IF(VLOOKUP($B32,CPPE!$A$2:$BO$175,45,FALSE)&lt;0,VLOOKUP($B32,CPPE!$A$2:$BO$175,45,FALSE),""))</f>
        <v/>
      </c>
      <c r="AU32" s="48" t="str">
        <f>IF($B32="","",IF(VLOOKUP($B32,CPPE!$A$2:$BO$175,46,FALSE)&lt;0,VLOOKUP($B32,CPPE!$A$2:$BO$175,46,FALSE),""))</f>
        <v/>
      </c>
      <c r="AV32" s="48" t="str">
        <f>IF($B32="","",IF(VLOOKUP($B32,CPPE!$A$2:$BO$175,47,FALSE)&lt;0,VLOOKUP($B32,CPPE!$A$2:$BO$175,47,FALSE),""))</f>
        <v/>
      </c>
      <c r="AW32" s="48" t="str">
        <f>IF($B32="","",IF(VLOOKUP($B32,CPPE!$A$2:$BO$175,48,FALSE)&lt;0,VLOOKUP($B32,CPPE!$A$2:$BO$175,48,FALSE),""))</f>
        <v/>
      </c>
      <c r="AX32" s="48" t="str">
        <f>IF($B32="","",IF(VLOOKUP($B32,CPPE!$A$2:$BO$175,50,FALSE)&lt;0,VLOOKUP($B32,CPPE!$A$2:$BO$175,50,FALSE),""))</f>
        <v/>
      </c>
      <c r="AY32" s="48" t="str">
        <f>IF($B32="","",IF(VLOOKUP($B32,CPPE!$A$2:$BO$175,51,FALSE)&lt;0,VLOOKUP($B32,CPPE!$A$2:$BO$175,51,FALSE),""))</f>
        <v/>
      </c>
      <c r="AZ32" s="48" t="str">
        <f>IF($B32="","",IF(VLOOKUP($B32,CPPE!$A$2:$BO$175,52,FALSE)&lt;0,VLOOKUP($B32,CPPE!$A$2:$BO$175,52,FALSE),""))</f>
        <v/>
      </c>
      <c r="BA32" s="48" t="str">
        <f>IF($B32="","",IF(VLOOKUP($B32,CPPE!$A$2:$BO$175,53,FALSE)&lt;0,VLOOKUP($B32,CPPE!$A$2:$BO$175,53,FALSE),""))</f>
        <v/>
      </c>
      <c r="BB32" s="48" t="str">
        <f>IF($B32="","",IF(VLOOKUP($B32,CPPE!$A$2:$BO$175,54,FALSE)&lt;0,VLOOKUP($B32,CPPE!$A$2:$BO$175,54,FALSE),""))</f>
        <v/>
      </c>
      <c r="BC32" s="48" t="str">
        <f>IF($B32="","",IF(VLOOKUP($B32,CPPE!$A$2:$BO$175,55,FALSE)&lt;0,VLOOKUP($B32,CPPE!$A$2:$BO$175,55,FALSE),""))</f>
        <v/>
      </c>
      <c r="BD32" s="48" t="str">
        <f>IF($B32="","",IF(VLOOKUP($B32,CPPE!$A$2:$BO$175,56,FALSE)&lt;0,VLOOKUP($B32,CPPE!$A$2:$BO$175,56,FALSE),""))</f>
        <v/>
      </c>
      <c r="BE32" s="48" t="str">
        <f>IF($B32="","",IF(VLOOKUP($B32,CPPE!$A$2:$BO$175,57,FALSE)&lt;0,VLOOKUP($B32,CPPE!$A$2:$BO$175,57,FALSE),""))</f>
        <v/>
      </c>
      <c r="BF32" s="48" t="str">
        <f>IF($B32="","",IF(VLOOKUP($B32,CPPE!$A$2:$BO$175,58,FALSE)&lt;0,VLOOKUP($B32,CPPE!$A$2:$BO$175,58,FALSE),""))</f>
        <v/>
      </c>
      <c r="BG32" s="48" t="str">
        <f>IF($B32="","",IF(VLOOKUP($B32,CPPE!$A$2:$BO$175,59,FALSE)&lt;0,VLOOKUP($B32,CPPE!$A$2:$BO$175,59,FALSE),""))</f>
        <v/>
      </c>
    </row>
    <row r="33" spans="2:59" x14ac:dyDescent="0.2">
      <c r="B33" s="47" t="str">
        <f>IF(Results!B33="","",Results!B33)</f>
        <v/>
      </c>
      <c r="C33" s="48" t="str">
        <f>IF($B33="","",IF(VLOOKUP($B33,CPPE!$A$2:$BO$175,2,FALSE)&lt;0,VLOOKUP($B33,CPPE!$A$2:$BO$175,2,FALSE),""))</f>
        <v/>
      </c>
      <c r="D33" s="48" t="str">
        <f>IF($B33="","",IF(VLOOKUP($B33,CPPE!$A$2:$BO$175,3,FALSE)&lt;0,VLOOKUP($B33,CPPE!$A$2:$BO$175,3,FALSE),""))</f>
        <v/>
      </c>
      <c r="E33" s="48" t="str">
        <f>IF($B33="","",IF(VLOOKUP($B33,CPPE!$A$2:$BO$175,4,FALSE)&lt;0,VLOOKUP($B33,CPPE!$A$2:$BO$175,5,FALSE),""))</f>
        <v/>
      </c>
      <c r="F33" s="48" t="str">
        <f>IF($B33="","",IF(VLOOKUP($B33,CPPE!$A$2:$BO$175,5,FALSE)&lt;0,VLOOKUP($B33,CPPE!$A$2:$BO$175,6,FALSE),""))</f>
        <v/>
      </c>
      <c r="G33" s="48" t="str">
        <f>IF($B33="","",IF(VLOOKUP($B33,CPPE!$A$2:$BO$175,6,FALSE)&lt;0,VLOOKUP($B33,CPPE!$A$2:$BO$175,6,FALSE),""))</f>
        <v/>
      </c>
      <c r="H33" s="48" t="str">
        <f>IF($B33="","",IF(VLOOKUP($B33,CPPE!$A$2:$BO$175,7,FALSE)&lt;0,VLOOKUP($B33,CPPE!$A$2:$BO$175,7,FALSE),""))</f>
        <v/>
      </c>
      <c r="I33" s="48" t="str">
        <f>IF($B33="","",IF(VLOOKUP($B33,CPPE!$A$2:$BO$175,8,FALSE)&lt;0,VLOOKUP($B33,CPPE!$A$2:$BO$175,8,FALSE),""))</f>
        <v/>
      </c>
      <c r="J33" s="48" t="str">
        <f>IF($B33="","",IF(VLOOKUP($B33,CPPE!$A$2:$BO$175,9,FALSE)&lt;0,VLOOKUP($B33,CPPE!$A$2:$BO$175,9,FALSE),""))</f>
        <v/>
      </c>
      <c r="K33" s="48" t="str">
        <f>IF($B33="","",IF(VLOOKUP($B33,CPPE!$A$2:$BO$175,10,FALSE)&lt;0,VLOOKUP($B33,CPPE!$A$2:$BO$175,10,FALSE),""))</f>
        <v/>
      </c>
      <c r="L33" s="48" t="str">
        <f>IF($B33="","",IF(VLOOKUP($B33,CPPE!$A$2:$BO$175,11,FALSE)&lt;0,VLOOKUP($B33,CPPE!$A$2:$BO$175,11,FALSE),""))</f>
        <v/>
      </c>
      <c r="M33" s="48" t="str">
        <f>IF($B33="","",IF(VLOOKUP($B33,CPPE!$A$2:$BO$175,12,FALSE)&lt;0,VLOOKUP($B33,CPPE!$A$2:$BO$175,12,FALSE),""))</f>
        <v/>
      </c>
      <c r="N33" s="48" t="str">
        <f>IF($B33="","",IF(VLOOKUP($B33,CPPE!$A$2:$BO$175,13,FALSE)&lt;0,VLOOKUP($B33,CPPE!$A$2:$BO$175,13,FALSE),""))</f>
        <v/>
      </c>
      <c r="O33" s="48" t="str">
        <f>IF($B33="","",IF(VLOOKUP($B33,CPPE!$A$2:$BO$175,14,FALSE)&lt;0,VLOOKUP($B33,CPPE!$A$2:$BO$175,14,FALSE),""))</f>
        <v/>
      </c>
      <c r="P33" s="48" t="str">
        <f>IF($B33="","",IF(VLOOKUP($B33,CPPE!$A$2:$BO$175,15,FALSE)&lt;0,VLOOKUP($B33,CPPE!$A$2:$BO$175,15,FALSE),""))</f>
        <v/>
      </c>
      <c r="Q33" s="48" t="str">
        <f>IF($B33="","",IF(VLOOKUP($B33,CPPE!$A$2:$BO$175,16,FALSE)&lt;0,VLOOKUP($B33,CPPE!$A$2:$BO$175,16,FALSE),""))</f>
        <v/>
      </c>
      <c r="R33" s="48" t="str">
        <f>IF($B33="","",IF(VLOOKUP($B33,CPPE!$A$2:$BO$175,17,FALSE)&lt;0,VLOOKUP($B33,CPPE!$A$2:$BO$175,17,FALSE),""))</f>
        <v/>
      </c>
      <c r="S33" s="48" t="str">
        <f>IF($B33="","",IF(VLOOKUP($B33,CPPE!$A$2:$BO$175,18,FALSE)&lt;0,VLOOKUP($B33,CPPE!$A$2:$BO$175,18,FALSE),""))</f>
        <v/>
      </c>
      <c r="T33" s="48" t="str">
        <f>IF($B33="","",IF(VLOOKUP($B33,CPPE!$A$2:$BO$175,19,FALSE)&lt;0,VLOOKUP($B33,CPPE!$A$2:$BO$175,19,FALSE),""))</f>
        <v/>
      </c>
      <c r="U33" s="48" t="str">
        <f>IF($B33="","",IF(VLOOKUP($B33,CPPE!$A$2:$BO$175,20,FALSE)&lt;0,VLOOKUP($B33,CPPE!$A$2:$BO$175,20,FALSE),""))</f>
        <v/>
      </c>
      <c r="V33" s="48" t="str">
        <f>IF($B33="","",IF(VLOOKUP($B33,CPPE!$A$2:$BO$175,21,FALSE)&lt;0,VLOOKUP($B33,CPPE!$A$2:$BO$175,21,FALSE),""))</f>
        <v/>
      </c>
      <c r="W33" s="48" t="str">
        <f>IF($B33="","",IF(VLOOKUP($B33,CPPE!$A$2:$BO$175,22,FALSE)&lt;0,VLOOKUP($B33,CPPE!$A$2:$BO$175,22,FALSE),""))</f>
        <v/>
      </c>
      <c r="X33" s="48" t="str">
        <f>IF($B33="","",IF(VLOOKUP($B33,CPPE!$A$2:$BO$175,23,FALSE)&lt;0,VLOOKUP($B33,CPPE!$A$2:$BO$175,23,FALSE),""))</f>
        <v/>
      </c>
      <c r="Y33" s="48" t="str">
        <f>IF($B33="","",IF(VLOOKUP($B33,CPPE!$A$2:$BO$175,24,FALSE)&lt;0,VLOOKUP($B33,CPPE!$A$2:$BO$175,24,FALSE),""))</f>
        <v/>
      </c>
      <c r="Z33" s="48" t="str">
        <f>IF($B33="","",IF(VLOOKUP($B33,CPPE!$A$2:$BO$175,25,FALSE)&lt;0,VLOOKUP($B33,CPPE!$A$2:$BO$175,25,FALSE),""))</f>
        <v/>
      </c>
      <c r="AA33" s="48" t="str">
        <f>IF($B33="","",IF(VLOOKUP($B33,CPPE!$A$2:$BO$175,26,FALSE)&lt;0,VLOOKUP($B33,CPPE!$A$2:$BO$175,26,FALSE),""))</f>
        <v/>
      </c>
      <c r="AB33" s="48" t="str">
        <f>IF($B33="","",IF(VLOOKUP($B33,CPPE!$A$2:$BO$175,27,FALSE)&lt;0,VLOOKUP($B33,CPPE!$A$2:$BO$175,27,FALSE),""))</f>
        <v/>
      </c>
      <c r="AC33" s="48" t="str">
        <f>IF($B33="","",IF(VLOOKUP($B33,CPPE!$A$2:$BO$175,28,FALSE)&lt;0,VLOOKUP($B33,CPPE!$A$2:$BO$175,28,FALSE),""))</f>
        <v/>
      </c>
      <c r="AD33" s="48" t="str">
        <f>IF($B33="","",IF(VLOOKUP($B33,CPPE!$A$2:$BO$175,29,FALSE)&lt;0,VLOOKUP($B33,CPPE!$A$2:$BO$175,29,FALSE),""))</f>
        <v/>
      </c>
      <c r="AE33" s="48" t="str">
        <f>IF($B33="","",IF(VLOOKUP($B33,CPPE!$A$2:$BO$175,30,FALSE)&lt;0,VLOOKUP($B33,CPPE!$A$2:$BO$175,30,FALSE),""))</f>
        <v/>
      </c>
      <c r="AF33" s="48" t="str">
        <f>IF($B33="","",IF(VLOOKUP($B33,CPPE!$A$2:$BO$175,31,FALSE)&lt;0,VLOOKUP($B33,CPPE!$A$2:$BO$175,31,FALSE),""))</f>
        <v/>
      </c>
      <c r="AG33" s="48" t="str">
        <f>IF($B33="","",IF(VLOOKUP($B33,CPPE!$A$2:$BO$175,32,FALSE)&lt;0,VLOOKUP($B33,CPPE!$A$2:$BO$175,32,FALSE),""))</f>
        <v/>
      </c>
      <c r="AH33" s="48" t="str">
        <f>IF($B33="","",IF(VLOOKUP($B33,CPPE!$A$2:$BO$175,33,FALSE)&lt;0,VLOOKUP($B33,CPPE!$A$2:$BO$175,33,FALSE),""))</f>
        <v/>
      </c>
      <c r="AI33" s="48" t="str">
        <f>IF($B33="","",IF(VLOOKUP($B33,CPPE!$A$2:$BO$175,34,FALSE)&lt;0,VLOOKUP($B33,CPPE!$A$2:$BO$175,34,FALSE),""))</f>
        <v/>
      </c>
      <c r="AJ33" s="48" t="str">
        <f>IF($B33="","",IF(VLOOKUP($B33,CPPE!$A$2:$BO$175,35,FALSE)&lt;0,VLOOKUP($B33,CPPE!$A$2:$BO$175,35,FALSE),""))</f>
        <v/>
      </c>
      <c r="AK33" s="48" t="str">
        <f>IF($B33="","",IF(VLOOKUP($B33,CPPE!$A$2:$BO$175,36,FALSE)&lt;0,VLOOKUP($B33,CPPE!$A$2:$BO$175,36,FALSE),""))</f>
        <v/>
      </c>
      <c r="AL33" s="48" t="str">
        <f>IF($B33="","",IF(VLOOKUP($B33,CPPE!$A$2:$BO$175,37,FALSE)&lt;0,VLOOKUP($B33,CPPE!$A$2:$BO$175,37,FALSE),""))</f>
        <v/>
      </c>
      <c r="AM33" s="48" t="str">
        <f>IF($B33="","",IF(VLOOKUP($B33,CPPE!$A$2:$BO$175,38,FALSE)&lt;0,VLOOKUP($B33,CPPE!$A$2:$BO$175,38,FALSE),""))</f>
        <v/>
      </c>
      <c r="AN33" s="48" t="str">
        <f>IF($B33="","",IF(VLOOKUP($B33,CPPE!$A$2:$BO$175,39,FALSE)&lt;0,VLOOKUP($B33,CPPE!$A$2:$BO$175,39,FALSE),""))</f>
        <v/>
      </c>
      <c r="AO33" s="48" t="str">
        <f>IF($B33="","",IF(VLOOKUP($B33,CPPE!$A$2:$BO$175,40,FALSE)&lt;0,VLOOKUP($B33,CPPE!$A$2:$BO$175,40,FALSE),""))</f>
        <v/>
      </c>
      <c r="AP33" s="48" t="str">
        <f>IF($B33="","",IF(VLOOKUP($B33,CPPE!$A$2:$BO$175,41,FALSE)&lt;0,VLOOKUP($B33,CPPE!$A$2:$BO$175,41,FALSE),""))</f>
        <v/>
      </c>
      <c r="AQ33" s="48" t="str">
        <f>IF($B33="","",IF(VLOOKUP($B33,CPPE!$A$2:$BO$175,42,FALSE)&lt;0,VLOOKUP($B33,CPPE!$A$2:$BO$175,42,FALSE),""))</f>
        <v/>
      </c>
      <c r="AR33" s="48" t="str">
        <f>IF($B33="","",IF(VLOOKUP($B33,CPPE!$A$2:$BO$175,43,FALSE)&lt;0,VLOOKUP($B33,CPPE!$A$2:$BO$175,43,FALSE),""))</f>
        <v/>
      </c>
      <c r="AS33" s="48" t="str">
        <f>IF($B33="","",IF(VLOOKUP($B33,CPPE!$A$2:$BO$175,44,FALSE)&lt;0,VLOOKUP($B33,CPPE!$A$2:$BO$175,44,FALSE),""))</f>
        <v/>
      </c>
      <c r="AT33" s="48" t="str">
        <f>IF($B33="","",IF(VLOOKUP($B33,CPPE!$A$2:$BO$175,45,FALSE)&lt;0,VLOOKUP($B33,CPPE!$A$2:$BO$175,45,FALSE),""))</f>
        <v/>
      </c>
      <c r="AU33" s="48" t="str">
        <f>IF($B33="","",IF(VLOOKUP($B33,CPPE!$A$2:$BO$175,46,FALSE)&lt;0,VLOOKUP($B33,CPPE!$A$2:$BO$175,46,FALSE),""))</f>
        <v/>
      </c>
      <c r="AV33" s="48" t="str">
        <f>IF($B33="","",IF(VLOOKUP($B33,CPPE!$A$2:$BO$175,47,FALSE)&lt;0,VLOOKUP($B33,CPPE!$A$2:$BO$175,47,FALSE),""))</f>
        <v/>
      </c>
      <c r="AW33" s="48" t="str">
        <f>IF($B33="","",IF(VLOOKUP($B33,CPPE!$A$2:$BO$175,48,FALSE)&lt;0,VLOOKUP($B33,CPPE!$A$2:$BO$175,48,FALSE),""))</f>
        <v/>
      </c>
      <c r="AX33" s="48" t="str">
        <f>IF($B33="","",IF(VLOOKUP($B33,CPPE!$A$2:$BO$175,50,FALSE)&lt;0,VLOOKUP($B33,CPPE!$A$2:$BO$175,50,FALSE),""))</f>
        <v/>
      </c>
      <c r="AY33" s="48" t="str">
        <f>IF($B33="","",IF(VLOOKUP($B33,CPPE!$A$2:$BO$175,51,FALSE)&lt;0,VLOOKUP($B33,CPPE!$A$2:$BO$175,51,FALSE),""))</f>
        <v/>
      </c>
      <c r="AZ33" s="48" t="str">
        <f>IF($B33="","",IF(VLOOKUP($B33,CPPE!$A$2:$BO$175,52,FALSE)&lt;0,VLOOKUP($B33,CPPE!$A$2:$BO$175,52,FALSE),""))</f>
        <v/>
      </c>
      <c r="BA33" s="48" t="str">
        <f>IF($B33="","",IF(VLOOKUP($B33,CPPE!$A$2:$BO$175,53,FALSE)&lt;0,VLOOKUP($B33,CPPE!$A$2:$BO$175,53,FALSE),""))</f>
        <v/>
      </c>
      <c r="BB33" s="48" t="str">
        <f>IF($B33="","",IF(VLOOKUP($B33,CPPE!$A$2:$BO$175,54,FALSE)&lt;0,VLOOKUP($B33,CPPE!$A$2:$BO$175,54,FALSE),""))</f>
        <v/>
      </c>
      <c r="BC33" s="48" t="str">
        <f>IF($B33="","",IF(VLOOKUP($B33,CPPE!$A$2:$BO$175,55,FALSE)&lt;0,VLOOKUP($B33,CPPE!$A$2:$BO$175,55,FALSE),""))</f>
        <v/>
      </c>
      <c r="BD33" s="48" t="str">
        <f>IF($B33="","",IF(VLOOKUP($B33,CPPE!$A$2:$BO$175,56,FALSE)&lt;0,VLOOKUP($B33,CPPE!$A$2:$BO$175,56,FALSE),""))</f>
        <v/>
      </c>
      <c r="BE33" s="48" t="str">
        <f>IF($B33="","",IF(VLOOKUP($B33,CPPE!$A$2:$BO$175,57,FALSE)&lt;0,VLOOKUP($B33,CPPE!$A$2:$BO$175,57,FALSE),""))</f>
        <v/>
      </c>
      <c r="BF33" s="48" t="str">
        <f>IF($B33="","",IF(VLOOKUP($B33,CPPE!$A$2:$BO$175,58,FALSE)&lt;0,VLOOKUP($B33,CPPE!$A$2:$BO$175,58,FALSE),""))</f>
        <v/>
      </c>
      <c r="BG33" s="48" t="str">
        <f>IF($B33="","",IF(VLOOKUP($B33,CPPE!$A$2:$BO$175,59,FALSE)&lt;0,VLOOKUP($B33,CPPE!$A$2:$BO$175,59,FALSE),""))</f>
        <v/>
      </c>
    </row>
    <row r="34" spans="2:59" x14ac:dyDescent="0.2">
      <c r="B34" s="47" t="str">
        <f>IF(Results!B34="","",Results!B34)</f>
        <v/>
      </c>
      <c r="C34" s="48" t="str">
        <f>IF($B34="","",IF(VLOOKUP($B34,CPPE!$A$2:$BO$175,2,FALSE)&lt;0,VLOOKUP($B34,CPPE!$A$2:$BO$175,2,FALSE),""))</f>
        <v/>
      </c>
      <c r="D34" s="48" t="str">
        <f>IF($B34="","",IF(VLOOKUP($B34,CPPE!$A$2:$BO$175,3,FALSE)&lt;0,VLOOKUP($B34,CPPE!$A$2:$BO$175,3,FALSE),""))</f>
        <v/>
      </c>
      <c r="E34" s="48" t="str">
        <f>IF($B34="","",IF(VLOOKUP($B34,CPPE!$A$2:$BO$175,4,FALSE)&lt;0,VLOOKUP($B34,CPPE!$A$2:$BO$175,5,FALSE),""))</f>
        <v/>
      </c>
      <c r="F34" s="48" t="str">
        <f>IF($B34="","",IF(VLOOKUP($B34,CPPE!$A$2:$BO$175,5,FALSE)&lt;0,VLOOKUP($B34,CPPE!$A$2:$BO$175,6,FALSE),""))</f>
        <v/>
      </c>
      <c r="G34" s="48" t="str">
        <f>IF($B34="","",IF(VLOOKUP($B34,CPPE!$A$2:$BO$175,6,FALSE)&lt;0,VLOOKUP($B34,CPPE!$A$2:$BO$175,6,FALSE),""))</f>
        <v/>
      </c>
      <c r="H34" s="48" t="str">
        <f>IF($B34="","",IF(VLOOKUP($B34,CPPE!$A$2:$BO$175,7,FALSE)&lt;0,VLOOKUP($B34,CPPE!$A$2:$BO$175,7,FALSE),""))</f>
        <v/>
      </c>
      <c r="I34" s="48" t="str">
        <f>IF($B34="","",IF(VLOOKUP($B34,CPPE!$A$2:$BO$175,8,FALSE)&lt;0,VLOOKUP($B34,CPPE!$A$2:$BO$175,8,FALSE),""))</f>
        <v/>
      </c>
      <c r="J34" s="48" t="str">
        <f>IF($B34="","",IF(VLOOKUP($B34,CPPE!$A$2:$BO$175,9,FALSE)&lt;0,VLOOKUP($B34,CPPE!$A$2:$BO$175,9,FALSE),""))</f>
        <v/>
      </c>
      <c r="K34" s="48" t="str">
        <f>IF($B34="","",IF(VLOOKUP($B34,CPPE!$A$2:$BO$175,10,FALSE)&lt;0,VLOOKUP($B34,CPPE!$A$2:$BO$175,10,FALSE),""))</f>
        <v/>
      </c>
      <c r="L34" s="48" t="str">
        <f>IF($B34="","",IF(VLOOKUP($B34,CPPE!$A$2:$BO$175,11,FALSE)&lt;0,VLOOKUP($B34,CPPE!$A$2:$BO$175,11,FALSE),""))</f>
        <v/>
      </c>
      <c r="M34" s="48" t="str">
        <f>IF($B34="","",IF(VLOOKUP($B34,CPPE!$A$2:$BO$175,12,FALSE)&lt;0,VLOOKUP($B34,CPPE!$A$2:$BO$175,12,FALSE),""))</f>
        <v/>
      </c>
      <c r="N34" s="48" t="str">
        <f>IF($B34="","",IF(VLOOKUP($B34,CPPE!$A$2:$BO$175,13,FALSE)&lt;0,VLOOKUP($B34,CPPE!$A$2:$BO$175,13,FALSE),""))</f>
        <v/>
      </c>
      <c r="O34" s="48" t="str">
        <f>IF($B34="","",IF(VLOOKUP($B34,CPPE!$A$2:$BO$175,14,FALSE)&lt;0,VLOOKUP($B34,CPPE!$A$2:$BO$175,14,FALSE),""))</f>
        <v/>
      </c>
      <c r="P34" s="48" t="str">
        <f>IF($B34="","",IF(VLOOKUP($B34,CPPE!$A$2:$BO$175,15,FALSE)&lt;0,VLOOKUP($B34,CPPE!$A$2:$BO$175,15,FALSE),""))</f>
        <v/>
      </c>
      <c r="Q34" s="48" t="str">
        <f>IF($B34="","",IF(VLOOKUP($B34,CPPE!$A$2:$BO$175,16,FALSE)&lt;0,VLOOKUP($B34,CPPE!$A$2:$BO$175,16,FALSE),""))</f>
        <v/>
      </c>
      <c r="R34" s="48" t="str">
        <f>IF($B34="","",IF(VLOOKUP($B34,CPPE!$A$2:$BO$175,17,FALSE)&lt;0,VLOOKUP($B34,CPPE!$A$2:$BO$175,17,FALSE),""))</f>
        <v/>
      </c>
      <c r="S34" s="48" t="str">
        <f>IF($B34="","",IF(VLOOKUP($B34,CPPE!$A$2:$BO$175,18,FALSE)&lt;0,VLOOKUP($B34,CPPE!$A$2:$BO$175,18,FALSE),""))</f>
        <v/>
      </c>
      <c r="T34" s="48" t="str">
        <f>IF($B34="","",IF(VLOOKUP($B34,CPPE!$A$2:$BO$175,19,FALSE)&lt;0,VLOOKUP($B34,CPPE!$A$2:$BO$175,19,FALSE),""))</f>
        <v/>
      </c>
      <c r="U34" s="48" t="str">
        <f>IF($B34="","",IF(VLOOKUP($B34,CPPE!$A$2:$BO$175,20,FALSE)&lt;0,VLOOKUP($B34,CPPE!$A$2:$BO$175,20,FALSE),""))</f>
        <v/>
      </c>
      <c r="V34" s="48" t="str">
        <f>IF($B34="","",IF(VLOOKUP($B34,CPPE!$A$2:$BO$175,21,FALSE)&lt;0,VLOOKUP($B34,CPPE!$A$2:$BO$175,21,FALSE),""))</f>
        <v/>
      </c>
      <c r="W34" s="48" t="str">
        <f>IF($B34="","",IF(VLOOKUP($B34,CPPE!$A$2:$BO$175,22,FALSE)&lt;0,VLOOKUP($B34,CPPE!$A$2:$BO$175,22,FALSE),""))</f>
        <v/>
      </c>
      <c r="X34" s="48" t="str">
        <f>IF($B34="","",IF(VLOOKUP($B34,CPPE!$A$2:$BO$175,23,FALSE)&lt;0,VLOOKUP($B34,CPPE!$A$2:$BO$175,23,FALSE),""))</f>
        <v/>
      </c>
      <c r="Y34" s="48" t="str">
        <f>IF($B34="","",IF(VLOOKUP($B34,CPPE!$A$2:$BO$175,24,FALSE)&lt;0,VLOOKUP($B34,CPPE!$A$2:$BO$175,24,FALSE),""))</f>
        <v/>
      </c>
      <c r="Z34" s="48" t="str">
        <f>IF($B34="","",IF(VLOOKUP($B34,CPPE!$A$2:$BO$175,25,FALSE)&lt;0,VLOOKUP($B34,CPPE!$A$2:$BO$175,25,FALSE),""))</f>
        <v/>
      </c>
      <c r="AA34" s="48" t="str">
        <f>IF($B34="","",IF(VLOOKUP($B34,CPPE!$A$2:$BO$175,26,FALSE)&lt;0,VLOOKUP($B34,CPPE!$A$2:$BO$175,26,FALSE),""))</f>
        <v/>
      </c>
      <c r="AB34" s="48" t="str">
        <f>IF($B34="","",IF(VLOOKUP($B34,CPPE!$A$2:$BO$175,27,FALSE)&lt;0,VLOOKUP($B34,CPPE!$A$2:$BO$175,27,FALSE),""))</f>
        <v/>
      </c>
      <c r="AC34" s="48" t="str">
        <f>IF($B34="","",IF(VLOOKUP($B34,CPPE!$A$2:$BO$175,28,FALSE)&lt;0,VLOOKUP($B34,CPPE!$A$2:$BO$175,28,FALSE),""))</f>
        <v/>
      </c>
      <c r="AD34" s="48" t="str">
        <f>IF($B34="","",IF(VLOOKUP($B34,CPPE!$A$2:$BO$175,29,FALSE)&lt;0,VLOOKUP($B34,CPPE!$A$2:$BO$175,29,FALSE),""))</f>
        <v/>
      </c>
      <c r="AE34" s="48" t="str">
        <f>IF($B34="","",IF(VLOOKUP($B34,CPPE!$A$2:$BO$175,30,FALSE)&lt;0,VLOOKUP($B34,CPPE!$A$2:$BO$175,30,FALSE),""))</f>
        <v/>
      </c>
      <c r="AF34" s="48" t="str">
        <f>IF($B34="","",IF(VLOOKUP($B34,CPPE!$A$2:$BO$175,31,FALSE)&lt;0,VLOOKUP($B34,CPPE!$A$2:$BO$175,31,FALSE),""))</f>
        <v/>
      </c>
      <c r="AG34" s="48" t="str">
        <f>IF($B34="","",IF(VLOOKUP($B34,CPPE!$A$2:$BO$175,32,FALSE)&lt;0,VLOOKUP($B34,CPPE!$A$2:$BO$175,32,FALSE),""))</f>
        <v/>
      </c>
      <c r="AH34" s="48" t="str">
        <f>IF($B34="","",IF(VLOOKUP($B34,CPPE!$A$2:$BO$175,33,FALSE)&lt;0,VLOOKUP($B34,CPPE!$A$2:$BO$175,33,FALSE),""))</f>
        <v/>
      </c>
      <c r="AI34" s="48" t="str">
        <f>IF($B34="","",IF(VLOOKUP($B34,CPPE!$A$2:$BO$175,34,FALSE)&lt;0,VLOOKUP($B34,CPPE!$A$2:$BO$175,34,FALSE),""))</f>
        <v/>
      </c>
      <c r="AJ34" s="48" t="str">
        <f>IF($B34="","",IF(VLOOKUP($B34,CPPE!$A$2:$BO$175,35,FALSE)&lt;0,VLOOKUP($B34,CPPE!$A$2:$BO$175,35,FALSE),""))</f>
        <v/>
      </c>
      <c r="AK34" s="48" t="str">
        <f>IF($B34="","",IF(VLOOKUP($B34,CPPE!$A$2:$BO$175,36,FALSE)&lt;0,VLOOKUP($B34,CPPE!$A$2:$BO$175,36,FALSE),""))</f>
        <v/>
      </c>
      <c r="AL34" s="48" t="str">
        <f>IF($B34="","",IF(VLOOKUP($B34,CPPE!$A$2:$BO$175,37,FALSE)&lt;0,VLOOKUP($B34,CPPE!$A$2:$BO$175,37,FALSE),""))</f>
        <v/>
      </c>
      <c r="AM34" s="48" t="str">
        <f>IF($B34="","",IF(VLOOKUP($B34,CPPE!$A$2:$BO$175,38,FALSE)&lt;0,VLOOKUP($B34,CPPE!$A$2:$BO$175,38,FALSE),""))</f>
        <v/>
      </c>
      <c r="AN34" s="48" t="str">
        <f>IF($B34="","",IF(VLOOKUP($B34,CPPE!$A$2:$BO$175,39,FALSE)&lt;0,VLOOKUP($B34,CPPE!$A$2:$BO$175,39,FALSE),""))</f>
        <v/>
      </c>
      <c r="AO34" s="48" t="str">
        <f>IF($B34="","",IF(VLOOKUP($B34,CPPE!$A$2:$BO$175,40,FALSE)&lt;0,VLOOKUP($B34,CPPE!$A$2:$BO$175,40,FALSE),""))</f>
        <v/>
      </c>
      <c r="AP34" s="48" t="str">
        <f>IF($B34="","",IF(VLOOKUP($B34,CPPE!$A$2:$BO$175,41,FALSE)&lt;0,VLOOKUP($B34,CPPE!$A$2:$BO$175,41,FALSE),""))</f>
        <v/>
      </c>
      <c r="AQ34" s="48" t="str">
        <f>IF($B34="","",IF(VLOOKUP($B34,CPPE!$A$2:$BO$175,42,FALSE)&lt;0,VLOOKUP($B34,CPPE!$A$2:$BO$175,42,FALSE),""))</f>
        <v/>
      </c>
      <c r="AR34" s="48" t="str">
        <f>IF($B34="","",IF(VLOOKUP($B34,CPPE!$A$2:$BO$175,43,FALSE)&lt;0,VLOOKUP($B34,CPPE!$A$2:$BO$175,43,FALSE),""))</f>
        <v/>
      </c>
      <c r="AS34" s="48" t="str">
        <f>IF($B34="","",IF(VLOOKUP($B34,CPPE!$A$2:$BO$175,44,FALSE)&lt;0,VLOOKUP($B34,CPPE!$A$2:$BO$175,44,FALSE),""))</f>
        <v/>
      </c>
      <c r="AT34" s="48" t="str">
        <f>IF($B34="","",IF(VLOOKUP($B34,CPPE!$A$2:$BO$175,45,FALSE)&lt;0,VLOOKUP($B34,CPPE!$A$2:$BO$175,45,FALSE),""))</f>
        <v/>
      </c>
      <c r="AU34" s="48" t="str">
        <f>IF($B34="","",IF(VLOOKUP($B34,CPPE!$A$2:$BO$175,46,FALSE)&lt;0,VLOOKUP($B34,CPPE!$A$2:$BO$175,46,FALSE),""))</f>
        <v/>
      </c>
      <c r="AV34" s="48" t="str">
        <f>IF($B34="","",IF(VLOOKUP($B34,CPPE!$A$2:$BO$175,47,FALSE)&lt;0,VLOOKUP($B34,CPPE!$A$2:$BO$175,47,FALSE),""))</f>
        <v/>
      </c>
      <c r="AW34" s="48" t="str">
        <f>IF($B34="","",IF(VLOOKUP($B34,CPPE!$A$2:$BO$175,48,FALSE)&lt;0,VLOOKUP($B34,CPPE!$A$2:$BO$175,48,FALSE),""))</f>
        <v/>
      </c>
      <c r="AX34" s="48" t="str">
        <f>IF($B34="","",IF(VLOOKUP($B34,CPPE!$A$2:$BO$175,50,FALSE)&lt;0,VLOOKUP($B34,CPPE!$A$2:$BO$175,50,FALSE),""))</f>
        <v/>
      </c>
      <c r="AY34" s="48" t="str">
        <f>IF($B34="","",IF(VLOOKUP($B34,CPPE!$A$2:$BO$175,51,FALSE)&lt;0,VLOOKUP($B34,CPPE!$A$2:$BO$175,51,FALSE),""))</f>
        <v/>
      </c>
      <c r="AZ34" s="48" t="str">
        <f>IF($B34="","",IF(VLOOKUP($B34,CPPE!$A$2:$BO$175,52,FALSE)&lt;0,VLOOKUP($B34,CPPE!$A$2:$BO$175,52,FALSE),""))</f>
        <v/>
      </c>
      <c r="BA34" s="48" t="str">
        <f>IF($B34="","",IF(VLOOKUP($B34,CPPE!$A$2:$BO$175,53,FALSE)&lt;0,VLOOKUP($B34,CPPE!$A$2:$BO$175,53,FALSE),""))</f>
        <v/>
      </c>
      <c r="BB34" s="48" t="str">
        <f>IF($B34="","",IF(VLOOKUP($B34,CPPE!$A$2:$BO$175,54,FALSE)&lt;0,VLOOKUP($B34,CPPE!$A$2:$BO$175,54,FALSE),""))</f>
        <v/>
      </c>
      <c r="BC34" s="48" t="str">
        <f>IF($B34="","",IF(VLOOKUP($B34,CPPE!$A$2:$BO$175,55,FALSE)&lt;0,VLOOKUP($B34,CPPE!$A$2:$BO$175,55,FALSE),""))</f>
        <v/>
      </c>
      <c r="BD34" s="48" t="str">
        <f>IF($B34="","",IF(VLOOKUP($B34,CPPE!$A$2:$BO$175,56,FALSE)&lt;0,VLOOKUP($B34,CPPE!$A$2:$BO$175,56,FALSE),""))</f>
        <v/>
      </c>
      <c r="BE34" s="48" t="str">
        <f>IF($B34="","",IF(VLOOKUP($B34,CPPE!$A$2:$BO$175,57,FALSE)&lt;0,VLOOKUP($B34,CPPE!$A$2:$BO$175,57,FALSE),""))</f>
        <v/>
      </c>
      <c r="BF34" s="48" t="str">
        <f>IF($B34="","",IF(VLOOKUP($B34,CPPE!$A$2:$BO$175,58,FALSE)&lt;0,VLOOKUP($B34,CPPE!$A$2:$BO$175,58,FALSE),""))</f>
        <v/>
      </c>
      <c r="BG34" s="48" t="str">
        <f>IF($B34="","",IF(VLOOKUP($B34,CPPE!$A$2:$BO$175,59,FALSE)&lt;0,VLOOKUP($B34,CPPE!$A$2:$BO$175,59,FALSE),""))</f>
        <v/>
      </c>
    </row>
    <row r="35" spans="2:59" x14ac:dyDescent="0.2">
      <c r="B35" s="47" t="str">
        <f>IF(Results!B35="","",Results!B35)</f>
        <v/>
      </c>
      <c r="C35" s="48" t="str">
        <f>IF($B35="","",IF(VLOOKUP($B35,CPPE!$A$2:$BO$175,2,FALSE)&lt;0,VLOOKUP($B35,CPPE!$A$2:$BO$175,2,FALSE),""))</f>
        <v/>
      </c>
      <c r="D35" s="48" t="str">
        <f>IF($B35="","",IF(VLOOKUP($B35,CPPE!$A$2:$BO$175,3,FALSE)&lt;0,VLOOKUP($B35,CPPE!$A$2:$BO$175,3,FALSE),""))</f>
        <v/>
      </c>
      <c r="E35" s="48" t="str">
        <f>IF($B35="","",IF(VLOOKUP($B35,CPPE!$A$2:$BO$175,4,FALSE)&lt;0,VLOOKUP($B35,CPPE!$A$2:$BO$175,5,FALSE),""))</f>
        <v/>
      </c>
      <c r="F35" s="48" t="str">
        <f>IF($B35="","",IF(VLOOKUP($B35,CPPE!$A$2:$BO$175,5,FALSE)&lt;0,VLOOKUP($B35,CPPE!$A$2:$BO$175,6,FALSE),""))</f>
        <v/>
      </c>
      <c r="G35" s="48" t="str">
        <f>IF($B35="","",IF(VLOOKUP($B35,CPPE!$A$2:$BO$175,6,FALSE)&lt;0,VLOOKUP($B35,CPPE!$A$2:$BO$175,6,FALSE),""))</f>
        <v/>
      </c>
      <c r="H35" s="48" t="str">
        <f>IF($B35="","",IF(VLOOKUP($B35,CPPE!$A$2:$BO$175,7,FALSE)&lt;0,VLOOKUP($B35,CPPE!$A$2:$BO$175,7,FALSE),""))</f>
        <v/>
      </c>
      <c r="I35" s="48" t="str">
        <f>IF($B35="","",IF(VLOOKUP($B35,CPPE!$A$2:$BO$175,8,FALSE)&lt;0,VLOOKUP($B35,CPPE!$A$2:$BO$175,8,FALSE),""))</f>
        <v/>
      </c>
      <c r="J35" s="48" t="str">
        <f>IF($B35="","",IF(VLOOKUP($B35,CPPE!$A$2:$BO$175,9,FALSE)&lt;0,VLOOKUP($B35,CPPE!$A$2:$BO$175,9,FALSE),""))</f>
        <v/>
      </c>
      <c r="K35" s="48" t="str">
        <f>IF($B35="","",IF(VLOOKUP($B35,CPPE!$A$2:$BO$175,10,FALSE)&lt;0,VLOOKUP($B35,CPPE!$A$2:$BO$175,10,FALSE),""))</f>
        <v/>
      </c>
      <c r="L35" s="48" t="str">
        <f>IF($B35="","",IF(VLOOKUP($B35,CPPE!$A$2:$BO$175,11,FALSE)&lt;0,VLOOKUP($B35,CPPE!$A$2:$BO$175,11,FALSE),""))</f>
        <v/>
      </c>
      <c r="M35" s="48" t="str">
        <f>IF($B35="","",IF(VLOOKUP($B35,CPPE!$A$2:$BO$175,12,FALSE)&lt;0,VLOOKUP($B35,CPPE!$A$2:$BO$175,12,FALSE),""))</f>
        <v/>
      </c>
      <c r="N35" s="48" t="str">
        <f>IF($B35="","",IF(VLOOKUP($B35,CPPE!$A$2:$BO$175,13,FALSE)&lt;0,VLOOKUP($B35,CPPE!$A$2:$BO$175,13,FALSE),""))</f>
        <v/>
      </c>
      <c r="O35" s="48" t="str">
        <f>IF($B35="","",IF(VLOOKUP($B35,CPPE!$A$2:$BO$175,14,FALSE)&lt;0,VLOOKUP($B35,CPPE!$A$2:$BO$175,14,FALSE),""))</f>
        <v/>
      </c>
      <c r="P35" s="48" t="str">
        <f>IF($B35="","",IF(VLOOKUP($B35,CPPE!$A$2:$BO$175,15,FALSE)&lt;0,VLOOKUP($B35,CPPE!$A$2:$BO$175,15,FALSE),""))</f>
        <v/>
      </c>
      <c r="Q35" s="48" t="str">
        <f>IF($B35="","",IF(VLOOKUP($B35,CPPE!$A$2:$BO$175,16,FALSE)&lt;0,VLOOKUP($B35,CPPE!$A$2:$BO$175,16,FALSE),""))</f>
        <v/>
      </c>
      <c r="R35" s="48" t="str">
        <f>IF($B35="","",IF(VLOOKUP($B35,CPPE!$A$2:$BO$175,17,FALSE)&lt;0,VLOOKUP($B35,CPPE!$A$2:$BO$175,17,FALSE),""))</f>
        <v/>
      </c>
      <c r="S35" s="48" t="str">
        <f>IF($B35="","",IF(VLOOKUP($B35,CPPE!$A$2:$BO$175,18,FALSE)&lt;0,VLOOKUP($B35,CPPE!$A$2:$BO$175,18,FALSE),""))</f>
        <v/>
      </c>
      <c r="T35" s="48" t="str">
        <f>IF($B35="","",IF(VLOOKUP($B35,CPPE!$A$2:$BO$175,19,FALSE)&lt;0,VLOOKUP($B35,CPPE!$A$2:$BO$175,19,FALSE),""))</f>
        <v/>
      </c>
      <c r="U35" s="48" t="str">
        <f>IF($B35="","",IF(VLOOKUP($B35,CPPE!$A$2:$BO$175,20,FALSE)&lt;0,VLOOKUP($B35,CPPE!$A$2:$BO$175,20,FALSE),""))</f>
        <v/>
      </c>
      <c r="V35" s="48" t="str">
        <f>IF($B35="","",IF(VLOOKUP($B35,CPPE!$A$2:$BO$175,21,FALSE)&lt;0,VLOOKUP($B35,CPPE!$A$2:$BO$175,21,FALSE),""))</f>
        <v/>
      </c>
      <c r="W35" s="48" t="str">
        <f>IF($B35="","",IF(VLOOKUP($B35,CPPE!$A$2:$BO$175,22,FALSE)&lt;0,VLOOKUP($B35,CPPE!$A$2:$BO$175,22,FALSE),""))</f>
        <v/>
      </c>
      <c r="X35" s="48" t="str">
        <f>IF($B35="","",IF(VLOOKUP($B35,CPPE!$A$2:$BO$175,23,FALSE)&lt;0,VLOOKUP($B35,CPPE!$A$2:$BO$175,23,FALSE),""))</f>
        <v/>
      </c>
      <c r="Y35" s="48" t="str">
        <f>IF($B35="","",IF(VLOOKUP($B35,CPPE!$A$2:$BO$175,24,FALSE)&lt;0,VLOOKUP($B35,CPPE!$A$2:$BO$175,24,FALSE),""))</f>
        <v/>
      </c>
      <c r="Z35" s="48" t="str">
        <f>IF($B35="","",IF(VLOOKUP($B35,CPPE!$A$2:$BO$175,25,FALSE)&lt;0,VLOOKUP($B35,CPPE!$A$2:$BO$175,25,FALSE),""))</f>
        <v/>
      </c>
      <c r="AA35" s="48" t="str">
        <f>IF($B35="","",IF(VLOOKUP($B35,CPPE!$A$2:$BO$175,26,FALSE)&lt;0,VLOOKUP($B35,CPPE!$A$2:$BO$175,26,FALSE),""))</f>
        <v/>
      </c>
      <c r="AB35" s="48" t="str">
        <f>IF($B35="","",IF(VLOOKUP($B35,CPPE!$A$2:$BO$175,27,FALSE)&lt;0,VLOOKUP($B35,CPPE!$A$2:$BO$175,27,FALSE),""))</f>
        <v/>
      </c>
      <c r="AC35" s="48" t="str">
        <f>IF($B35="","",IF(VLOOKUP($B35,CPPE!$A$2:$BO$175,28,FALSE)&lt;0,VLOOKUP($B35,CPPE!$A$2:$BO$175,28,FALSE),""))</f>
        <v/>
      </c>
      <c r="AD35" s="48" t="str">
        <f>IF($B35="","",IF(VLOOKUP($B35,CPPE!$A$2:$BO$175,29,FALSE)&lt;0,VLOOKUP($B35,CPPE!$A$2:$BO$175,29,FALSE),""))</f>
        <v/>
      </c>
      <c r="AE35" s="48" t="str">
        <f>IF($B35="","",IF(VLOOKUP($B35,CPPE!$A$2:$BO$175,30,FALSE)&lt;0,VLOOKUP($B35,CPPE!$A$2:$BO$175,30,FALSE),""))</f>
        <v/>
      </c>
      <c r="AF35" s="48" t="str">
        <f>IF($B35="","",IF(VLOOKUP($B35,CPPE!$A$2:$BO$175,31,FALSE)&lt;0,VLOOKUP($B35,CPPE!$A$2:$BO$175,31,FALSE),""))</f>
        <v/>
      </c>
      <c r="AG35" s="48" t="str">
        <f>IF($B35="","",IF(VLOOKUP($B35,CPPE!$A$2:$BO$175,32,FALSE)&lt;0,VLOOKUP($B35,CPPE!$A$2:$BO$175,32,FALSE),""))</f>
        <v/>
      </c>
      <c r="AH35" s="48" t="str">
        <f>IF($B35="","",IF(VLOOKUP($B35,CPPE!$A$2:$BO$175,33,FALSE)&lt;0,VLOOKUP($B35,CPPE!$A$2:$BO$175,33,FALSE),""))</f>
        <v/>
      </c>
      <c r="AI35" s="48" t="str">
        <f>IF($B35="","",IF(VLOOKUP($B35,CPPE!$A$2:$BO$175,34,FALSE)&lt;0,VLOOKUP($B35,CPPE!$A$2:$BO$175,34,FALSE),""))</f>
        <v/>
      </c>
      <c r="AJ35" s="48" t="str">
        <f>IF($B35="","",IF(VLOOKUP($B35,CPPE!$A$2:$BO$175,35,FALSE)&lt;0,VLOOKUP($B35,CPPE!$A$2:$BO$175,35,FALSE),""))</f>
        <v/>
      </c>
      <c r="AK35" s="48" t="str">
        <f>IF($B35="","",IF(VLOOKUP($B35,CPPE!$A$2:$BO$175,36,FALSE)&lt;0,VLOOKUP($B35,CPPE!$A$2:$BO$175,36,FALSE),""))</f>
        <v/>
      </c>
      <c r="AL35" s="48" t="str">
        <f>IF($B35="","",IF(VLOOKUP($B35,CPPE!$A$2:$BO$175,37,FALSE)&lt;0,VLOOKUP($B35,CPPE!$A$2:$BO$175,37,FALSE),""))</f>
        <v/>
      </c>
      <c r="AM35" s="48" t="str">
        <f>IF($B35="","",IF(VLOOKUP($B35,CPPE!$A$2:$BO$175,38,FALSE)&lt;0,VLOOKUP($B35,CPPE!$A$2:$BO$175,38,FALSE),""))</f>
        <v/>
      </c>
      <c r="AN35" s="48" t="str">
        <f>IF($B35="","",IF(VLOOKUP($B35,CPPE!$A$2:$BO$175,39,FALSE)&lt;0,VLOOKUP($B35,CPPE!$A$2:$BO$175,39,FALSE),""))</f>
        <v/>
      </c>
      <c r="AO35" s="48" t="str">
        <f>IF($B35="","",IF(VLOOKUP($B35,CPPE!$A$2:$BO$175,40,FALSE)&lt;0,VLOOKUP($B35,CPPE!$A$2:$BO$175,40,FALSE),""))</f>
        <v/>
      </c>
      <c r="AP35" s="48" t="str">
        <f>IF($B35="","",IF(VLOOKUP($B35,CPPE!$A$2:$BO$175,41,FALSE)&lt;0,VLOOKUP($B35,CPPE!$A$2:$BO$175,41,FALSE),""))</f>
        <v/>
      </c>
      <c r="AQ35" s="48" t="str">
        <f>IF($B35="","",IF(VLOOKUP($B35,CPPE!$A$2:$BO$175,42,FALSE)&lt;0,VLOOKUP($B35,CPPE!$A$2:$BO$175,42,FALSE),""))</f>
        <v/>
      </c>
      <c r="AR35" s="48" t="str">
        <f>IF($B35="","",IF(VLOOKUP($B35,CPPE!$A$2:$BO$175,43,FALSE)&lt;0,VLOOKUP($B35,CPPE!$A$2:$BO$175,43,FALSE),""))</f>
        <v/>
      </c>
      <c r="AS35" s="48" t="str">
        <f>IF($B35="","",IF(VLOOKUP($B35,CPPE!$A$2:$BO$175,44,FALSE)&lt;0,VLOOKUP($B35,CPPE!$A$2:$BO$175,44,FALSE),""))</f>
        <v/>
      </c>
      <c r="AT35" s="48" t="str">
        <f>IF($B35="","",IF(VLOOKUP($B35,CPPE!$A$2:$BO$175,45,FALSE)&lt;0,VLOOKUP($B35,CPPE!$A$2:$BO$175,45,FALSE),""))</f>
        <v/>
      </c>
      <c r="AU35" s="48" t="str">
        <f>IF($B35="","",IF(VLOOKUP($B35,CPPE!$A$2:$BO$175,46,FALSE)&lt;0,VLOOKUP($B35,CPPE!$A$2:$BO$175,46,FALSE),""))</f>
        <v/>
      </c>
      <c r="AV35" s="48" t="str">
        <f>IF($B35="","",IF(VLOOKUP($B35,CPPE!$A$2:$BO$175,47,FALSE)&lt;0,VLOOKUP($B35,CPPE!$A$2:$BO$175,47,FALSE),""))</f>
        <v/>
      </c>
      <c r="AW35" s="48" t="str">
        <f>IF($B35="","",IF(VLOOKUP($B35,CPPE!$A$2:$BO$175,48,FALSE)&lt;0,VLOOKUP($B35,CPPE!$A$2:$BO$175,48,FALSE),""))</f>
        <v/>
      </c>
      <c r="AX35" s="48" t="str">
        <f>IF($B35="","",IF(VLOOKUP($B35,CPPE!$A$2:$BO$175,50,FALSE)&lt;0,VLOOKUP($B35,CPPE!$A$2:$BO$175,50,FALSE),""))</f>
        <v/>
      </c>
      <c r="AY35" s="48" t="str">
        <f>IF($B35="","",IF(VLOOKUP($B35,CPPE!$A$2:$BO$175,51,FALSE)&lt;0,VLOOKUP($B35,CPPE!$A$2:$BO$175,51,FALSE),""))</f>
        <v/>
      </c>
      <c r="AZ35" s="48" t="str">
        <f>IF($B35="","",IF(VLOOKUP($B35,CPPE!$A$2:$BO$175,52,FALSE)&lt;0,VLOOKUP($B35,CPPE!$A$2:$BO$175,52,FALSE),""))</f>
        <v/>
      </c>
      <c r="BA35" s="48" t="str">
        <f>IF($B35="","",IF(VLOOKUP($B35,CPPE!$A$2:$BO$175,53,FALSE)&lt;0,VLOOKUP($B35,CPPE!$A$2:$BO$175,53,FALSE),""))</f>
        <v/>
      </c>
      <c r="BB35" s="48" t="str">
        <f>IF($B35="","",IF(VLOOKUP($B35,CPPE!$A$2:$BO$175,54,FALSE)&lt;0,VLOOKUP($B35,CPPE!$A$2:$BO$175,54,FALSE),""))</f>
        <v/>
      </c>
      <c r="BC35" s="48" t="str">
        <f>IF($B35="","",IF(VLOOKUP($B35,CPPE!$A$2:$BO$175,55,FALSE)&lt;0,VLOOKUP($B35,CPPE!$A$2:$BO$175,55,FALSE),""))</f>
        <v/>
      </c>
      <c r="BD35" s="48" t="str">
        <f>IF($B35="","",IF(VLOOKUP($B35,CPPE!$A$2:$BO$175,56,FALSE)&lt;0,VLOOKUP($B35,CPPE!$A$2:$BO$175,56,FALSE),""))</f>
        <v/>
      </c>
      <c r="BE35" s="48" t="str">
        <f>IF($B35="","",IF(VLOOKUP($B35,CPPE!$A$2:$BO$175,57,FALSE)&lt;0,VLOOKUP($B35,CPPE!$A$2:$BO$175,57,FALSE),""))</f>
        <v/>
      </c>
      <c r="BF35" s="48" t="str">
        <f>IF($B35="","",IF(VLOOKUP($B35,CPPE!$A$2:$BO$175,58,FALSE)&lt;0,VLOOKUP($B35,CPPE!$A$2:$BO$175,58,FALSE),""))</f>
        <v/>
      </c>
      <c r="BG35" s="48" t="str">
        <f>IF($B35="","",IF(VLOOKUP($B35,CPPE!$A$2:$BO$175,59,FALSE)&lt;0,VLOOKUP($B35,CPPE!$A$2:$BO$175,59,FALSE),""))</f>
        <v/>
      </c>
    </row>
    <row r="36" spans="2:59" x14ac:dyDescent="0.2">
      <c r="B36" s="47" t="str">
        <f>IF(Results!B36="","",Results!B36)</f>
        <v/>
      </c>
      <c r="C36" s="48" t="str">
        <f>IF($B36="","",IF(VLOOKUP($B36,CPPE!$A$2:$BO$175,2,FALSE)&lt;0,VLOOKUP($B36,CPPE!$A$2:$BO$175,2,FALSE),""))</f>
        <v/>
      </c>
      <c r="D36" s="48" t="str">
        <f>IF($B36="","",IF(VLOOKUP($B36,CPPE!$A$2:$BO$175,3,FALSE)&lt;0,VLOOKUP($B36,CPPE!$A$2:$BO$175,3,FALSE),""))</f>
        <v/>
      </c>
      <c r="E36" s="48" t="str">
        <f>IF($B36="","",IF(VLOOKUP($B36,CPPE!$A$2:$BO$175,4,FALSE)&lt;0,VLOOKUP($B36,CPPE!$A$2:$BO$175,5,FALSE),""))</f>
        <v/>
      </c>
      <c r="F36" s="48" t="str">
        <f>IF($B36="","",IF(VLOOKUP($B36,CPPE!$A$2:$BO$175,5,FALSE)&lt;0,VLOOKUP($B36,CPPE!$A$2:$BO$175,6,FALSE),""))</f>
        <v/>
      </c>
      <c r="G36" s="48" t="str">
        <f>IF($B36="","",IF(VLOOKUP($B36,CPPE!$A$2:$BO$175,6,FALSE)&lt;0,VLOOKUP($B36,CPPE!$A$2:$BO$175,6,FALSE),""))</f>
        <v/>
      </c>
      <c r="H36" s="48" t="str">
        <f>IF($B36="","",IF(VLOOKUP($B36,CPPE!$A$2:$BO$175,7,FALSE)&lt;0,VLOOKUP($B36,CPPE!$A$2:$BO$175,7,FALSE),""))</f>
        <v/>
      </c>
      <c r="I36" s="48" t="str">
        <f>IF($B36="","",IF(VLOOKUP($B36,CPPE!$A$2:$BO$175,8,FALSE)&lt;0,VLOOKUP($B36,CPPE!$A$2:$BO$175,8,FALSE),""))</f>
        <v/>
      </c>
      <c r="J36" s="48" t="str">
        <f>IF($B36="","",IF(VLOOKUP($B36,CPPE!$A$2:$BO$175,9,FALSE)&lt;0,VLOOKUP($B36,CPPE!$A$2:$BO$175,9,FALSE),""))</f>
        <v/>
      </c>
      <c r="K36" s="48" t="str">
        <f>IF($B36="","",IF(VLOOKUP($B36,CPPE!$A$2:$BO$175,10,FALSE)&lt;0,VLOOKUP($B36,CPPE!$A$2:$BO$175,10,FALSE),""))</f>
        <v/>
      </c>
      <c r="L36" s="48" t="str">
        <f>IF($B36="","",IF(VLOOKUP($B36,CPPE!$A$2:$BO$175,11,FALSE)&lt;0,VLOOKUP($B36,CPPE!$A$2:$BO$175,11,FALSE),""))</f>
        <v/>
      </c>
      <c r="M36" s="48" t="str">
        <f>IF($B36="","",IF(VLOOKUP($B36,CPPE!$A$2:$BO$175,12,FALSE)&lt;0,VLOOKUP($B36,CPPE!$A$2:$BO$175,12,FALSE),""))</f>
        <v/>
      </c>
      <c r="N36" s="48" t="str">
        <f>IF($B36="","",IF(VLOOKUP($B36,CPPE!$A$2:$BO$175,13,FALSE)&lt;0,VLOOKUP($B36,CPPE!$A$2:$BO$175,13,FALSE),""))</f>
        <v/>
      </c>
      <c r="O36" s="48" t="str">
        <f>IF($B36="","",IF(VLOOKUP($B36,CPPE!$A$2:$BO$175,14,FALSE)&lt;0,VLOOKUP($B36,CPPE!$A$2:$BO$175,14,FALSE),""))</f>
        <v/>
      </c>
      <c r="P36" s="48" t="str">
        <f>IF($B36="","",IF(VLOOKUP($B36,CPPE!$A$2:$BO$175,15,FALSE)&lt;0,VLOOKUP($B36,CPPE!$A$2:$BO$175,15,FALSE),""))</f>
        <v/>
      </c>
      <c r="Q36" s="48" t="str">
        <f>IF($B36="","",IF(VLOOKUP($B36,CPPE!$A$2:$BO$175,16,FALSE)&lt;0,VLOOKUP($B36,CPPE!$A$2:$BO$175,16,FALSE),""))</f>
        <v/>
      </c>
      <c r="R36" s="48" t="str">
        <f>IF($B36="","",IF(VLOOKUP($B36,CPPE!$A$2:$BO$175,17,FALSE)&lt;0,VLOOKUP($B36,CPPE!$A$2:$BO$175,17,FALSE),""))</f>
        <v/>
      </c>
      <c r="S36" s="48" t="str">
        <f>IF($B36="","",IF(VLOOKUP($B36,CPPE!$A$2:$BO$175,18,FALSE)&lt;0,VLOOKUP($B36,CPPE!$A$2:$BO$175,18,FALSE),""))</f>
        <v/>
      </c>
      <c r="T36" s="48" t="str">
        <f>IF($B36="","",IF(VLOOKUP($B36,CPPE!$A$2:$BO$175,19,FALSE)&lt;0,VLOOKUP($B36,CPPE!$A$2:$BO$175,19,FALSE),""))</f>
        <v/>
      </c>
      <c r="U36" s="48" t="str">
        <f>IF($B36="","",IF(VLOOKUP($B36,CPPE!$A$2:$BO$175,20,FALSE)&lt;0,VLOOKUP($B36,CPPE!$A$2:$BO$175,20,FALSE),""))</f>
        <v/>
      </c>
      <c r="V36" s="48" t="str">
        <f>IF($B36="","",IF(VLOOKUP($B36,CPPE!$A$2:$BO$175,21,FALSE)&lt;0,VLOOKUP($B36,CPPE!$A$2:$BO$175,21,FALSE),""))</f>
        <v/>
      </c>
      <c r="W36" s="48" t="str">
        <f>IF($B36="","",IF(VLOOKUP($B36,CPPE!$A$2:$BO$175,22,FALSE)&lt;0,VLOOKUP($B36,CPPE!$A$2:$BO$175,22,FALSE),""))</f>
        <v/>
      </c>
      <c r="X36" s="48" t="str">
        <f>IF($B36="","",IF(VLOOKUP($B36,CPPE!$A$2:$BO$175,23,FALSE)&lt;0,VLOOKUP($B36,CPPE!$A$2:$BO$175,23,FALSE),""))</f>
        <v/>
      </c>
      <c r="Y36" s="48" t="str">
        <f>IF($B36="","",IF(VLOOKUP($B36,CPPE!$A$2:$BO$175,24,FALSE)&lt;0,VLOOKUP($B36,CPPE!$A$2:$BO$175,24,FALSE),""))</f>
        <v/>
      </c>
      <c r="Z36" s="48" t="str">
        <f>IF($B36="","",IF(VLOOKUP($B36,CPPE!$A$2:$BO$175,25,FALSE)&lt;0,VLOOKUP($B36,CPPE!$A$2:$BO$175,25,FALSE),""))</f>
        <v/>
      </c>
      <c r="AA36" s="48" t="str">
        <f>IF($B36="","",IF(VLOOKUP($B36,CPPE!$A$2:$BO$175,26,FALSE)&lt;0,VLOOKUP($B36,CPPE!$A$2:$BO$175,26,FALSE),""))</f>
        <v/>
      </c>
      <c r="AB36" s="48" t="str">
        <f>IF($B36="","",IF(VLOOKUP($B36,CPPE!$A$2:$BO$175,27,FALSE)&lt;0,VLOOKUP($B36,CPPE!$A$2:$BO$175,27,FALSE),""))</f>
        <v/>
      </c>
      <c r="AC36" s="48" t="str">
        <f>IF($B36="","",IF(VLOOKUP($B36,CPPE!$A$2:$BO$175,28,FALSE)&lt;0,VLOOKUP($B36,CPPE!$A$2:$BO$175,28,FALSE),""))</f>
        <v/>
      </c>
      <c r="AD36" s="48" t="str">
        <f>IF($B36="","",IF(VLOOKUP($B36,CPPE!$A$2:$BO$175,29,FALSE)&lt;0,VLOOKUP($B36,CPPE!$A$2:$BO$175,29,FALSE),""))</f>
        <v/>
      </c>
      <c r="AE36" s="48" t="str">
        <f>IF($B36="","",IF(VLOOKUP($B36,CPPE!$A$2:$BO$175,30,FALSE)&lt;0,VLOOKUP($B36,CPPE!$A$2:$BO$175,30,FALSE),""))</f>
        <v/>
      </c>
      <c r="AF36" s="48" t="str">
        <f>IF($B36="","",IF(VLOOKUP($B36,CPPE!$A$2:$BO$175,31,FALSE)&lt;0,VLOOKUP($B36,CPPE!$A$2:$BO$175,31,FALSE),""))</f>
        <v/>
      </c>
      <c r="AG36" s="48" t="str">
        <f>IF($B36="","",IF(VLOOKUP($B36,CPPE!$A$2:$BO$175,32,FALSE)&lt;0,VLOOKUP($B36,CPPE!$A$2:$BO$175,32,FALSE),""))</f>
        <v/>
      </c>
      <c r="AH36" s="48" t="str">
        <f>IF($B36="","",IF(VLOOKUP($B36,CPPE!$A$2:$BO$175,33,FALSE)&lt;0,VLOOKUP($B36,CPPE!$A$2:$BO$175,33,FALSE),""))</f>
        <v/>
      </c>
      <c r="AI36" s="48" t="str">
        <f>IF($B36="","",IF(VLOOKUP($B36,CPPE!$A$2:$BO$175,34,FALSE)&lt;0,VLOOKUP($B36,CPPE!$A$2:$BO$175,34,FALSE),""))</f>
        <v/>
      </c>
      <c r="AJ36" s="48" t="str">
        <f>IF($B36="","",IF(VLOOKUP($B36,CPPE!$A$2:$BO$175,35,FALSE)&lt;0,VLOOKUP($B36,CPPE!$A$2:$BO$175,35,FALSE),""))</f>
        <v/>
      </c>
      <c r="AK36" s="48" t="str">
        <f>IF($B36="","",IF(VLOOKUP($B36,CPPE!$A$2:$BO$175,36,FALSE)&lt;0,VLOOKUP($B36,CPPE!$A$2:$BO$175,36,FALSE),""))</f>
        <v/>
      </c>
      <c r="AL36" s="48" t="str">
        <f>IF($B36="","",IF(VLOOKUP($B36,CPPE!$A$2:$BO$175,37,FALSE)&lt;0,VLOOKUP($B36,CPPE!$A$2:$BO$175,37,FALSE),""))</f>
        <v/>
      </c>
      <c r="AM36" s="48" t="str">
        <f>IF($B36="","",IF(VLOOKUP($B36,CPPE!$A$2:$BO$175,38,FALSE)&lt;0,VLOOKUP($B36,CPPE!$A$2:$BO$175,38,FALSE),""))</f>
        <v/>
      </c>
      <c r="AN36" s="48" t="str">
        <f>IF($B36="","",IF(VLOOKUP($B36,CPPE!$A$2:$BO$175,39,FALSE)&lt;0,VLOOKUP($B36,CPPE!$A$2:$BO$175,39,FALSE),""))</f>
        <v/>
      </c>
      <c r="AO36" s="48" t="str">
        <f>IF($B36="","",IF(VLOOKUP($B36,CPPE!$A$2:$BO$175,40,FALSE)&lt;0,VLOOKUP($B36,CPPE!$A$2:$BO$175,40,FALSE),""))</f>
        <v/>
      </c>
      <c r="AP36" s="48" t="str">
        <f>IF($B36="","",IF(VLOOKUP($B36,CPPE!$A$2:$BO$175,41,FALSE)&lt;0,VLOOKUP($B36,CPPE!$A$2:$BO$175,41,FALSE),""))</f>
        <v/>
      </c>
      <c r="AQ36" s="48" t="str">
        <f>IF($B36="","",IF(VLOOKUP($B36,CPPE!$A$2:$BO$175,42,FALSE)&lt;0,VLOOKUP($B36,CPPE!$A$2:$BO$175,42,FALSE),""))</f>
        <v/>
      </c>
      <c r="AR36" s="48" t="str">
        <f>IF($B36="","",IF(VLOOKUP($B36,CPPE!$A$2:$BO$175,43,FALSE)&lt;0,VLOOKUP($B36,CPPE!$A$2:$BO$175,43,FALSE),""))</f>
        <v/>
      </c>
      <c r="AS36" s="48" t="str">
        <f>IF($B36="","",IF(VLOOKUP($B36,CPPE!$A$2:$BO$175,44,FALSE)&lt;0,VLOOKUP($B36,CPPE!$A$2:$BO$175,44,FALSE),""))</f>
        <v/>
      </c>
      <c r="AT36" s="48" t="str">
        <f>IF($B36="","",IF(VLOOKUP($B36,CPPE!$A$2:$BO$175,45,FALSE)&lt;0,VLOOKUP($B36,CPPE!$A$2:$BO$175,45,FALSE),""))</f>
        <v/>
      </c>
      <c r="AU36" s="48" t="str">
        <f>IF($B36="","",IF(VLOOKUP($B36,CPPE!$A$2:$BO$175,46,FALSE)&lt;0,VLOOKUP($B36,CPPE!$A$2:$BO$175,46,FALSE),""))</f>
        <v/>
      </c>
      <c r="AV36" s="48" t="str">
        <f>IF($B36="","",IF(VLOOKUP($B36,CPPE!$A$2:$BO$175,47,FALSE)&lt;0,VLOOKUP($B36,CPPE!$A$2:$BO$175,47,FALSE),""))</f>
        <v/>
      </c>
      <c r="AW36" s="48" t="str">
        <f>IF($B36="","",IF(VLOOKUP($B36,CPPE!$A$2:$BO$175,48,FALSE)&lt;0,VLOOKUP($B36,CPPE!$A$2:$BO$175,48,FALSE),""))</f>
        <v/>
      </c>
      <c r="AX36" s="48" t="str">
        <f>IF($B36="","",IF(VLOOKUP($B36,CPPE!$A$2:$BO$175,50,FALSE)&lt;0,VLOOKUP($B36,CPPE!$A$2:$BO$175,50,FALSE),""))</f>
        <v/>
      </c>
      <c r="AY36" s="48" t="str">
        <f>IF($B36="","",IF(VLOOKUP($B36,CPPE!$A$2:$BO$175,51,FALSE)&lt;0,VLOOKUP($B36,CPPE!$A$2:$BO$175,51,FALSE),""))</f>
        <v/>
      </c>
      <c r="AZ36" s="48" t="str">
        <f>IF($B36="","",IF(VLOOKUP($B36,CPPE!$A$2:$BO$175,52,FALSE)&lt;0,VLOOKUP($B36,CPPE!$A$2:$BO$175,52,FALSE),""))</f>
        <v/>
      </c>
      <c r="BA36" s="48" t="str">
        <f>IF($B36="","",IF(VLOOKUP($B36,CPPE!$A$2:$BO$175,53,FALSE)&lt;0,VLOOKUP($B36,CPPE!$A$2:$BO$175,53,FALSE),""))</f>
        <v/>
      </c>
      <c r="BB36" s="48" t="str">
        <f>IF($B36="","",IF(VLOOKUP($B36,CPPE!$A$2:$BO$175,54,FALSE)&lt;0,VLOOKUP($B36,CPPE!$A$2:$BO$175,54,FALSE),""))</f>
        <v/>
      </c>
      <c r="BC36" s="48" t="str">
        <f>IF($B36="","",IF(VLOOKUP($B36,CPPE!$A$2:$BO$175,55,FALSE)&lt;0,VLOOKUP($B36,CPPE!$A$2:$BO$175,55,FALSE),""))</f>
        <v/>
      </c>
      <c r="BD36" s="48" t="str">
        <f>IF($B36="","",IF(VLOOKUP($B36,CPPE!$A$2:$BO$175,56,FALSE)&lt;0,VLOOKUP($B36,CPPE!$A$2:$BO$175,56,FALSE),""))</f>
        <v/>
      </c>
      <c r="BE36" s="48" t="str">
        <f>IF($B36="","",IF(VLOOKUP($B36,CPPE!$A$2:$BO$175,57,FALSE)&lt;0,VLOOKUP($B36,CPPE!$A$2:$BO$175,57,FALSE),""))</f>
        <v/>
      </c>
      <c r="BF36" s="48" t="str">
        <f>IF($B36="","",IF(VLOOKUP($B36,CPPE!$A$2:$BO$175,58,FALSE)&lt;0,VLOOKUP($B36,CPPE!$A$2:$BO$175,58,FALSE),""))</f>
        <v/>
      </c>
      <c r="BG36" s="48" t="str">
        <f>IF($B36="","",IF(VLOOKUP($B36,CPPE!$A$2:$BO$175,59,FALSE)&lt;0,VLOOKUP($B36,CPPE!$A$2:$BO$175,59,FALSE),""))</f>
        <v/>
      </c>
    </row>
    <row r="37" spans="2:59" x14ac:dyDescent="0.2">
      <c r="B37" s="47" t="str">
        <f>IF(Results!B37="","",Results!B37)</f>
        <v/>
      </c>
      <c r="C37" s="48" t="str">
        <f>IF($B37="","",IF(VLOOKUP($B37,CPPE!$A$2:$BO$175,2,FALSE)&lt;0,VLOOKUP($B37,CPPE!$A$2:$BO$175,2,FALSE),""))</f>
        <v/>
      </c>
      <c r="D37" s="48" t="str">
        <f>IF($B37="","",IF(VLOOKUP($B37,CPPE!$A$2:$BO$175,3,FALSE)&lt;0,VLOOKUP($B37,CPPE!$A$2:$BO$175,3,FALSE),""))</f>
        <v/>
      </c>
      <c r="E37" s="48" t="str">
        <f>IF($B37="","",IF(VLOOKUP($B37,CPPE!$A$2:$BO$175,4,FALSE)&lt;0,VLOOKUP($B37,CPPE!$A$2:$BO$175,5,FALSE),""))</f>
        <v/>
      </c>
      <c r="F37" s="48" t="str">
        <f>IF($B37="","",IF(VLOOKUP($B37,CPPE!$A$2:$BO$175,5,FALSE)&lt;0,VLOOKUP($B37,CPPE!$A$2:$BO$175,6,FALSE),""))</f>
        <v/>
      </c>
      <c r="G37" s="48" t="str">
        <f>IF($B37="","",IF(VLOOKUP($B37,CPPE!$A$2:$BO$175,6,FALSE)&lt;0,VLOOKUP($B37,CPPE!$A$2:$BO$175,6,FALSE),""))</f>
        <v/>
      </c>
      <c r="H37" s="48" t="str">
        <f>IF($B37="","",IF(VLOOKUP($B37,CPPE!$A$2:$BO$175,7,FALSE)&lt;0,VLOOKUP($B37,CPPE!$A$2:$BO$175,7,FALSE),""))</f>
        <v/>
      </c>
      <c r="I37" s="48" t="str">
        <f>IF($B37="","",IF(VLOOKUP($B37,CPPE!$A$2:$BO$175,8,FALSE)&lt;0,VLOOKUP($B37,CPPE!$A$2:$BO$175,8,FALSE),""))</f>
        <v/>
      </c>
      <c r="J37" s="48" t="str">
        <f>IF($B37="","",IF(VLOOKUP($B37,CPPE!$A$2:$BO$175,9,FALSE)&lt;0,VLOOKUP($B37,CPPE!$A$2:$BO$175,9,FALSE),""))</f>
        <v/>
      </c>
      <c r="K37" s="48" t="str">
        <f>IF($B37="","",IF(VLOOKUP($B37,CPPE!$A$2:$BO$175,10,FALSE)&lt;0,VLOOKUP($B37,CPPE!$A$2:$BO$175,10,FALSE),""))</f>
        <v/>
      </c>
      <c r="L37" s="48" t="str">
        <f>IF($B37="","",IF(VLOOKUP($B37,CPPE!$A$2:$BO$175,11,FALSE)&lt;0,VLOOKUP($B37,CPPE!$A$2:$BO$175,11,FALSE),""))</f>
        <v/>
      </c>
      <c r="M37" s="48" t="str">
        <f>IF($B37="","",IF(VLOOKUP($B37,CPPE!$A$2:$BO$175,12,FALSE)&lt;0,VLOOKUP($B37,CPPE!$A$2:$BO$175,12,FALSE),""))</f>
        <v/>
      </c>
      <c r="N37" s="48" t="str">
        <f>IF($B37="","",IF(VLOOKUP($B37,CPPE!$A$2:$BO$175,13,FALSE)&lt;0,VLOOKUP($B37,CPPE!$A$2:$BO$175,13,FALSE),""))</f>
        <v/>
      </c>
      <c r="O37" s="48" t="str">
        <f>IF($B37="","",IF(VLOOKUP($B37,CPPE!$A$2:$BO$175,14,FALSE)&lt;0,VLOOKUP($B37,CPPE!$A$2:$BO$175,14,FALSE),""))</f>
        <v/>
      </c>
      <c r="P37" s="48" t="str">
        <f>IF($B37="","",IF(VLOOKUP($B37,CPPE!$A$2:$BO$175,15,FALSE)&lt;0,VLOOKUP($B37,CPPE!$A$2:$BO$175,15,FALSE),""))</f>
        <v/>
      </c>
      <c r="Q37" s="48" t="str">
        <f>IF($B37="","",IF(VLOOKUP($B37,CPPE!$A$2:$BO$175,16,FALSE)&lt;0,VLOOKUP($B37,CPPE!$A$2:$BO$175,16,FALSE),""))</f>
        <v/>
      </c>
      <c r="R37" s="48" t="str">
        <f>IF($B37="","",IF(VLOOKUP($B37,CPPE!$A$2:$BO$175,17,FALSE)&lt;0,VLOOKUP($B37,CPPE!$A$2:$BO$175,17,FALSE),""))</f>
        <v/>
      </c>
      <c r="S37" s="48" t="str">
        <f>IF($B37="","",IF(VLOOKUP($B37,CPPE!$A$2:$BO$175,18,FALSE)&lt;0,VLOOKUP($B37,CPPE!$A$2:$BO$175,18,FALSE),""))</f>
        <v/>
      </c>
      <c r="T37" s="48" t="str">
        <f>IF($B37="","",IF(VLOOKUP($B37,CPPE!$A$2:$BO$175,19,FALSE)&lt;0,VLOOKUP($B37,CPPE!$A$2:$BO$175,19,FALSE),""))</f>
        <v/>
      </c>
      <c r="U37" s="48" t="str">
        <f>IF($B37="","",IF(VLOOKUP($B37,CPPE!$A$2:$BO$175,20,FALSE)&lt;0,VLOOKUP($B37,CPPE!$A$2:$BO$175,20,FALSE),""))</f>
        <v/>
      </c>
      <c r="V37" s="48" t="str">
        <f>IF($B37="","",IF(VLOOKUP($B37,CPPE!$A$2:$BO$175,21,FALSE)&lt;0,VLOOKUP($B37,CPPE!$A$2:$BO$175,21,FALSE),""))</f>
        <v/>
      </c>
      <c r="W37" s="48" t="str">
        <f>IF($B37="","",IF(VLOOKUP($B37,CPPE!$A$2:$BO$175,22,FALSE)&lt;0,VLOOKUP($B37,CPPE!$A$2:$BO$175,22,FALSE),""))</f>
        <v/>
      </c>
      <c r="X37" s="48" t="str">
        <f>IF($B37="","",IF(VLOOKUP($B37,CPPE!$A$2:$BO$175,23,FALSE)&lt;0,VLOOKUP($B37,CPPE!$A$2:$BO$175,23,FALSE),""))</f>
        <v/>
      </c>
      <c r="Y37" s="48" t="str">
        <f>IF($B37="","",IF(VLOOKUP($B37,CPPE!$A$2:$BO$175,24,FALSE)&lt;0,VLOOKUP($B37,CPPE!$A$2:$BO$175,24,FALSE),""))</f>
        <v/>
      </c>
      <c r="Z37" s="48" t="str">
        <f>IF($B37="","",IF(VLOOKUP($B37,CPPE!$A$2:$BO$175,25,FALSE)&lt;0,VLOOKUP($B37,CPPE!$A$2:$BO$175,25,FALSE),""))</f>
        <v/>
      </c>
      <c r="AA37" s="48" t="str">
        <f>IF($B37="","",IF(VLOOKUP($B37,CPPE!$A$2:$BO$175,26,FALSE)&lt;0,VLOOKUP($B37,CPPE!$A$2:$BO$175,26,FALSE),""))</f>
        <v/>
      </c>
      <c r="AB37" s="48" t="str">
        <f>IF($B37="","",IF(VLOOKUP($B37,CPPE!$A$2:$BO$175,27,FALSE)&lt;0,VLOOKUP($B37,CPPE!$A$2:$BO$175,27,FALSE),""))</f>
        <v/>
      </c>
      <c r="AC37" s="48" t="str">
        <f>IF($B37="","",IF(VLOOKUP($B37,CPPE!$A$2:$BO$175,28,FALSE)&lt;0,VLOOKUP($B37,CPPE!$A$2:$BO$175,28,FALSE),""))</f>
        <v/>
      </c>
      <c r="AD37" s="48" t="str">
        <f>IF($B37="","",IF(VLOOKUP($B37,CPPE!$A$2:$BO$175,29,FALSE)&lt;0,VLOOKUP($B37,CPPE!$A$2:$BO$175,29,FALSE),""))</f>
        <v/>
      </c>
      <c r="AE37" s="48" t="str">
        <f>IF($B37="","",IF(VLOOKUP($B37,CPPE!$A$2:$BO$175,30,FALSE)&lt;0,VLOOKUP($B37,CPPE!$A$2:$BO$175,30,FALSE),""))</f>
        <v/>
      </c>
      <c r="AF37" s="48" t="str">
        <f>IF($B37="","",IF(VLOOKUP($B37,CPPE!$A$2:$BO$175,31,FALSE)&lt;0,VLOOKUP($B37,CPPE!$A$2:$BO$175,31,FALSE),""))</f>
        <v/>
      </c>
      <c r="AG37" s="48" t="str">
        <f>IF($B37="","",IF(VLOOKUP($B37,CPPE!$A$2:$BO$175,32,FALSE)&lt;0,VLOOKUP($B37,CPPE!$A$2:$BO$175,32,FALSE),""))</f>
        <v/>
      </c>
      <c r="AH37" s="48" t="str">
        <f>IF($B37="","",IF(VLOOKUP($B37,CPPE!$A$2:$BO$175,33,FALSE)&lt;0,VLOOKUP($B37,CPPE!$A$2:$BO$175,33,FALSE),""))</f>
        <v/>
      </c>
      <c r="AI37" s="48" t="str">
        <f>IF($B37="","",IF(VLOOKUP($B37,CPPE!$A$2:$BO$175,34,FALSE)&lt;0,VLOOKUP($B37,CPPE!$A$2:$BO$175,34,FALSE),""))</f>
        <v/>
      </c>
      <c r="AJ37" s="48" t="str">
        <f>IF($B37="","",IF(VLOOKUP($B37,CPPE!$A$2:$BO$175,35,FALSE)&lt;0,VLOOKUP($B37,CPPE!$A$2:$BO$175,35,FALSE),""))</f>
        <v/>
      </c>
      <c r="AK37" s="48" t="str">
        <f>IF($B37="","",IF(VLOOKUP($B37,CPPE!$A$2:$BO$175,36,FALSE)&lt;0,VLOOKUP($B37,CPPE!$A$2:$BO$175,36,FALSE),""))</f>
        <v/>
      </c>
      <c r="AL37" s="48" t="str">
        <f>IF($B37="","",IF(VLOOKUP($B37,CPPE!$A$2:$BO$175,37,FALSE)&lt;0,VLOOKUP($B37,CPPE!$A$2:$BO$175,37,FALSE),""))</f>
        <v/>
      </c>
      <c r="AM37" s="48" t="str">
        <f>IF($B37="","",IF(VLOOKUP($B37,CPPE!$A$2:$BO$175,38,FALSE)&lt;0,VLOOKUP($B37,CPPE!$A$2:$BO$175,38,FALSE),""))</f>
        <v/>
      </c>
      <c r="AN37" s="48" t="str">
        <f>IF($B37="","",IF(VLOOKUP($B37,CPPE!$A$2:$BO$175,39,FALSE)&lt;0,VLOOKUP($B37,CPPE!$A$2:$BO$175,39,FALSE),""))</f>
        <v/>
      </c>
      <c r="AO37" s="48" t="str">
        <f>IF($B37="","",IF(VLOOKUP($B37,CPPE!$A$2:$BO$175,40,FALSE)&lt;0,VLOOKUP($B37,CPPE!$A$2:$BO$175,40,FALSE),""))</f>
        <v/>
      </c>
      <c r="AP37" s="48" t="str">
        <f>IF($B37="","",IF(VLOOKUP($B37,CPPE!$A$2:$BO$175,41,FALSE)&lt;0,VLOOKUP($B37,CPPE!$A$2:$BO$175,41,FALSE),""))</f>
        <v/>
      </c>
      <c r="AQ37" s="48" t="str">
        <f>IF($B37="","",IF(VLOOKUP($B37,CPPE!$A$2:$BO$175,42,FALSE)&lt;0,VLOOKUP($B37,CPPE!$A$2:$BO$175,42,FALSE),""))</f>
        <v/>
      </c>
      <c r="AR37" s="48" t="str">
        <f>IF($B37="","",IF(VLOOKUP($B37,CPPE!$A$2:$BO$175,43,FALSE)&lt;0,VLOOKUP($B37,CPPE!$A$2:$BO$175,43,FALSE),""))</f>
        <v/>
      </c>
      <c r="AS37" s="48" t="str">
        <f>IF($B37="","",IF(VLOOKUP($B37,CPPE!$A$2:$BO$175,44,FALSE)&lt;0,VLOOKUP($B37,CPPE!$A$2:$BO$175,44,FALSE),""))</f>
        <v/>
      </c>
      <c r="AT37" s="48" t="str">
        <f>IF($B37="","",IF(VLOOKUP($B37,CPPE!$A$2:$BO$175,45,FALSE)&lt;0,VLOOKUP($B37,CPPE!$A$2:$BO$175,45,FALSE),""))</f>
        <v/>
      </c>
      <c r="AU37" s="48" t="str">
        <f>IF($B37="","",IF(VLOOKUP($B37,CPPE!$A$2:$BO$175,46,FALSE)&lt;0,VLOOKUP($B37,CPPE!$A$2:$BO$175,46,FALSE),""))</f>
        <v/>
      </c>
      <c r="AV37" s="48" t="str">
        <f>IF($B37="","",IF(VLOOKUP($B37,CPPE!$A$2:$BO$175,47,FALSE)&lt;0,VLOOKUP($B37,CPPE!$A$2:$BO$175,47,FALSE),""))</f>
        <v/>
      </c>
      <c r="AW37" s="48" t="str">
        <f>IF($B37="","",IF(VLOOKUP($B37,CPPE!$A$2:$BO$175,48,FALSE)&lt;0,VLOOKUP($B37,CPPE!$A$2:$BO$175,48,FALSE),""))</f>
        <v/>
      </c>
      <c r="AX37" s="48" t="str">
        <f>IF($B37="","",IF(VLOOKUP($B37,CPPE!$A$2:$BO$175,50,FALSE)&lt;0,VLOOKUP($B37,CPPE!$A$2:$BO$175,50,FALSE),""))</f>
        <v/>
      </c>
      <c r="AY37" s="48" t="str">
        <f>IF($B37="","",IF(VLOOKUP($B37,CPPE!$A$2:$BO$175,51,FALSE)&lt;0,VLOOKUP($B37,CPPE!$A$2:$BO$175,51,FALSE),""))</f>
        <v/>
      </c>
      <c r="AZ37" s="48" t="str">
        <f>IF($B37="","",IF(VLOOKUP($B37,CPPE!$A$2:$BO$175,52,FALSE)&lt;0,VLOOKUP($B37,CPPE!$A$2:$BO$175,52,FALSE),""))</f>
        <v/>
      </c>
      <c r="BA37" s="48" t="str">
        <f>IF($B37="","",IF(VLOOKUP($B37,CPPE!$A$2:$BO$175,53,FALSE)&lt;0,VLOOKUP($B37,CPPE!$A$2:$BO$175,53,FALSE),""))</f>
        <v/>
      </c>
      <c r="BB37" s="48" t="str">
        <f>IF($B37="","",IF(VLOOKUP($B37,CPPE!$A$2:$BO$175,54,FALSE)&lt;0,VLOOKUP($B37,CPPE!$A$2:$BO$175,54,FALSE),""))</f>
        <v/>
      </c>
      <c r="BC37" s="48" t="str">
        <f>IF($B37="","",IF(VLOOKUP($B37,CPPE!$A$2:$BO$175,55,FALSE)&lt;0,VLOOKUP($B37,CPPE!$A$2:$BO$175,55,FALSE),""))</f>
        <v/>
      </c>
      <c r="BD37" s="48" t="str">
        <f>IF($B37="","",IF(VLOOKUP($B37,CPPE!$A$2:$BO$175,56,FALSE)&lt;0,VLOOKUP($B37,CPPE!$A$2:$BO$175,56,FALSE),""))</f>
        <v/>
      </c>
      <c r="BE37" s="48" t="str">
        <f>IF($B37="","",IF(VLOOKUP($B37,CPPE!$A$2:$BO$175,57,FALSE)&lt;0,VLOOKUP($B37,CPPE!$A$2:$BO$175,57,FALSE),""))</f>
        <v/>
      </c>
      <c r="BF37" s="48" t="str">
        <f>IF($B37="","",IF(VLOOKUP($B37,CPPE!$A$2:$BO$175,58,FALSE)&lt;0,VLOOKUP($B37,CPPE!$A$2:$BO$175,58,FALSE),""))</f>
        <v/>
      </c>
      <c r="BG37" s="48" t="str">
        <f>IF($B37="","",IF(VLOOKUP($B37,CPPE!$A$2:$BO$175,59,FALSE)&lt;0,VLOOKUP($B37,CPPE!$A$2:$BO$175,59,FALSE),""))</f>
        <v/>
      </c>
    </row>
    <row r="38" spans="2:59" x14ac:dyDescent="0.2">
      <c r="B38" s="47" t="str">
        <f>IF(Results!B38="","",Results!B38)</f>
        <v/>
      </c>
      <c r="C38" s="48" t="str">
        <f>IF($B38="","",IF(VLOOKUP($B38,CPPE!$A$2:$BO$175,2,FALSE)&lt;0,VLOOKUP($B38,CPPE!$A$2:$BO$175,2,FALSE),""))</f>
        <v/>
      </c>
      <c r="D38" s="48" t="str">
        <f>IF($B38="","",IF(VLOOKUP($B38,CPPE!$A$2:$BO$175,3,FALSE)&lt;0,VLOOKUP($B38,CPPE!$A$2:$BO$175,3,FALSE),""))</f>
        <v/>
      </c>
      <c r="E38" s="48" t="str">
        <f>IF($B38="","",IF(VLOOKUP($B38,CPPE!$A$2:$BO$175,4,FALSE)&lt;0,VLOOKUP($B38,CPPE!$A$2:$BO$175,5,FALSE),""))</f>
        <v/>
      </c>
      <c r="F38" s="48" t="str">
        <f>IF($B38="","",IF(VLOOKUP($B38,CPPE!$A$2:$BO$175,5,FALSE)&lt;0,VLOOKUP($B38,CPPE!$A$2:$BO$175,6,FALSE),""))</f>
        <v/>
      </c>
      <c r="G38" s="48" t="str">
        <f>IF($B38="","",IF(VLOOKUP($B38,CPPE!$A$2:$BO$175,6,FALSE)&lt;0,VLOOKUP($B38,CPPE!$A$2:$BO$175,6,FALSE),""))</f>
        <v/>
      </c>
      <c r="H38" s="48" t="str">
        <f>IF($B38="","",IF(VLOOKUP($B38,CPPE!$A$2:$BO$175,7,FALSE)&lt;0,VLOOKUP($B38,CPPE!$A$2:$BO$175,7,FALSE),""))</f>
        <v/>
      </c>
      <c r="I38" s="48" t="str">
        <f>IF($B38="","",IF(VLOOKUP($B38,CPPE!$A$2:$BO$175,8,FALSE)&lt;0,VLOOKUP($B38,CPPE!$A$2:$BO$175,8,FALSE),""))</f>
        <v/>
      </c>
      <c r="J38" s="48" t="str">
        <f>IF($B38="","",IF(VLOOKUP($B38,CPPE!$A$2:$BO$175,9,FALSE)&lt;0,VLOOKUP($B38,CPPE!$A$2:$BO$175,9,FALSE),""))</f>
        <v/>
      </c>
      <c r="K38" s="48" t="str">
        <f>IF($B38="","",IF(VLOOKUP($B38,CPPE!$A$2:$BO$175,10,FALSE)&lt;0,VLOOKUP($B38,CPPE!$A$2:$BO$175,10,FALSE),""))</f>
        <v/>
      </c>
      <c r="L38" s="48" t="str">
        <f>IF($B38="","",IF(VLOOKUP($B38,CPPE!$A$2:$BO$175,11,FALSE)&lt;0,VLOOKUP($B38,CPPE!$A$2:$BO$175,11,FALSE),""))</f>
        <v/>
      </c>
      <c r="M38" s="48" t="str">
        <f>IF($B38="","",IF(VLOOKUP($B38,CPPE!$A$2:$BO$175,12,FALSE)&lt;0,VLOOKUP($B38,CPPE!$A$2:$BO$175,12,FALSE),""))</f>
        <v/>
      </c>
      <c r="N38" s="48" t="str">
        <f>IF($B38="","",IF(VLOOKUP($B38,CPPE!$A$2:$BO$175,13,FALSE)&lt;0,VLOOKUP($B38,CPPE!$A$2:$BO$175,13,FALSE),""))</f>
        <v/>
      </c>
      <c r="O38" s="48" t="str">
        <f>IF($B38="","",IF(VLOOKUP($B38,CPPE!$A$2:$BO$175,14,FALSE)&lt;0,VLOOKUP($B38,CPPE!$A$2:$BO$175,14,FALSE),""))</f>
        <v/>
      </c>
      <c r="P38" s="48" t="str">
        <f>IF($B38="","",IF(VLOOKUP($B38,CPPE!$A$2:$BO$175,15,FALSE)&lt;0,VLOOKUP($B38,CPPE!$A$2:$BO$175,15,FALSE),""))</f>
        <v/>
      </c>
      <c r="Q38" s="48" t="str">
        <f>IF($B38="","",IF(VLOOKUP($B38,CPPE!$A$2:$BO$175,16,FALSE)&lt;0,VLOOKUP($B38,CPPE!$A$2:$BO$175,16,FALSE),""))</f>
        <v/>
      </c>
      <c r="R38" s="48" t="str">
        <f>IF($B38="","",IF(VLOOKUP($B38,CPPE!$A$2:$BO$175,17,FALSE)&lt;0,VLOOKUP($B38,CPPE!$A$2:$BO$175,17,FALSE),""))</f>
        <v/>
      </c>
      <c r="S38" s="48" t="str">
        <f>IF($B38="","",IF(VLOOKUP($B38,CPPE!$A$2:$BO$175,18,FALSE)&lt;0,VLOOKUP($B38,CPPE!$A$2:$BO$175,18,FALSE),""))</f>
        <v/>
      </c>
      <c r="T38" s="48" t="str">
        <f>IF($B38="","",IF(VLOOKUP($B38,CPPE!$A$2:$BO$175,19,FALSE)&lt;0,VLOOKUP($B38,CPPE!$A$2:$BO$175,19,FALSE),""))</f>
        <v/>
      </c>
      <c r="U38" s="48" t="str">
        <f>IF($B38="","",IF(VLOOKUP($B38,CPPE!$A$2:$BO$175,20,FALSE)&lt;0,VLOOKUP($B38,CPPE!$A$2:$BO$175,20,FALSE),""))</f>
        <v/>
      </c>
      <c r="V38" s="48" t="str">
        <f>IF($B38="","",IF(VLOOKUP($B38,CPPE!$A$2:$BO$175,21,FALSE)&lt;0,VLOOKUP($B38,CPPE!$A$2:$BO$175,21,FALSE),""))</f>
        <v/>
      </c>
      <c r="W38" s="48" t="str">
        <f>IF($B38="","",IF(VLOOKUP($B38,CPPE!$A$2:$BO$175,22,FALSE)&lt;0,VLOOKUP($B38,CPPE!$A$2:$BO$175,22,FALSE),""))</f>
        <v/>
      </c>
      <c r="X38" s="48" t="str">
        <f>IF($B38="","",IF(VLOOKUP($B38,CPPE!$A$2:$BO$175,23,FALSE)&lt;0,VLOOKUP($B38,CPPE!$A$2:$BO$175,23,FALSE),""))</f>
        <v/>
      </c>
      <c r="Y38" s="48" t="str">
        <f>IF($B38="","",IF(VLOOKUP($B38,CPPE!$A$2:$BO$175,24,FALSE)&lt;0,VLOOKUP($B38,CPPE!$A$2:$BO$175,24,FALSE),""))</f>
        <v/>
      </c>
      <c r="Z38" s="48" t="str">
        <f>IF($B38="","",IF(VLOOKUP($B38,CPPE!$A$2:$BO$175,25,FALSE)&lt;0,VLOOKUP($B38,CPPE!$A$2:$BO$175,25,FALSE),""))</f>
        <v/>
      </c>
      <c r="AA38" s="48" t="str">
        <f>IF($B38="","",IF(VLOOKUP($B38,CPPE!$A$2:$BO$175,26,FALSE)&lt;0,VLOOKUP($B38,CPPE!$A$2:$BO$175,26,FALSE),""))</f>
        <v/>
      </c>
      <c r="AB38" s="48" t="str">
        <f>IF($B38="","",IF(VLOOKUP($B38,CPPE!$A$2:$BO$175,27,FALSE)&lt;0,VLOOKUP($B38,CPPE!$A$2:$BO$175,27,FALSE),""))</f>
        <v/>
      </c>
      <c r="AC38" s="48" t="str">
        <f>IF($B38="","",IF(VLOOKUP($B38,CPPE!$A$2:$BO$175,28,FALSE)&lt;0,VLOOKUP($B38,CPPE!$A$2:$BO$175,28,FALSE),""))</f>
        <v/>
      </c>
      <c r="AD38" s="48" t="str">
        <f>IF($B38="","",IF(VLOOKUP($B38,CPPE!$A$2:$BO$175,29,FALSE)&lt;0,VLOOKUP($B38,CPPE!$A$2:$BO$175,29,FALSE),""))</f>
        <v/>
      </c>
      <c r="AE38" s="48" t="str">
        <f>IF($B38="","",IF(VLOOKUP($B38,CPPE!$A$2:$BO$175,30,FALSE)&lt;0,VLOOKUP($B38,CPPE!$A$2:$BO$175,30,FALSE),""))</f>
        <v/>
      </c>
      <c r="AF38" s="48" t="str">
        <f>IF($B38="","",IF(VLOOKUP($B38,CPPE!$A$2:$BO$175,31,FALSE)&lt;0,VLOOKUP($B38,CPPE!$A$2:$BO$175,31,FALSE),""))</f>
        <v/>
      </c>
      <c r="AG38" s="48" t="str">
        <f>IF($B38="","",IF(VLOOKUP($B38,CPPE!$A$2:$BO$175,32,FALSE)&lt;0,VLOOKUP($B38,CPPE!$A$2:$BO$175,32,FALSE),""))</f>
        <v/>
      </c>
      <c r="AH38" s="48" t="str">
        <f>IF($B38="","",IF(VLOOKUP($B38,CPPE!$A$2:$BO$175,33,FALSE)&lt;0,VLOOKUP($B38,CPPE!$A$2:$BO$175,33,FALSE),""))</f>
        <v/>
      </c>
      <c r="AI38" s="48" t="str">
        <f>IF($B38="","",IF(VLOOKUP($B38,CPPE!$A$2:$BO$175,34,FALSE)&lt;0,VLOOKUP($B38,CPPE!$A$2:$BO$175,34,FALSE),""))</f>
        <v/>
      </c>
      <c r="AJ38" s="48" t="str">
        <f>IF($B38="","",IF(VLOOKUP($B38,CPPE!$A$2:$BO$175,35,FALSE)&lt;0,VLOOKUP($B38,CPPE!$A$2:$BO$175,35,FALSE),""))</f>
        <v/>
      </c>
      <c r="AK38" s="48" t="str">
        <f>IF($B38="","",IF(VLOOKUP($B38,CPPE!$A$2:$BO$175,36,FALSE)&lt;0,VLOOKUP($B38,CPPE!$A$2:$BO$175,36,FALSE),""))</f>
        <v/>
      </c>
      <c r="AL38" s="48" t="str">
        <f>IF($B38="","",IF(VLOOKUP($B38,CPPE!$A$2:$BO$175,37,FALSE)&lt;0,VLOOKUP($B38,CPPE!$A$2:$BO$175,37,FALSE),""))</f>
        <v/>
      </c>
      <c r="AM38" s="48" t="str">
        <f>IF($B38="","",IF(VLOOKUP($B38,CPPE!$A$2:$BO$175,38,FALSE)&lt;0,VLOOKUP($B38,CPPE!$A$2:$BO$175,38,FALSE),""))</f>
        <v/>
      </c>
      <c r="AN38" s="48" t="str">
        <f>IF($B38="","",IF(VLOOKUP($B38,CPPE!$A$2:$BO$175,39,FALSE)&lt;0,VLOOKUP($B38,CPPE!$A$2:$BO$175,39,FALSE),""))</f>
        <v/>
      </c>
      <c r="AO38" s="48" t="str">
        <f>IF($B38="","",IF(VLOOKUP($B38,CPPE!$A$2:$BO$175,40,FALSE)&lt;0,VLOOKUP($B38,CPPE!$A$2:$BO$175,40,FALSE),""))</f>
        <v/>
      </c>
      <c r="AP38" s="48" t="str">
        <f>IF($B38="","",IF(VLOOKUP($B38,CPPE!$A$2:$BO$175,41,FALSE)&lt;0,VLOOKUP($B38,CPPE!$A$2:$BO$175,41,FALSE),""))</f>
        <v/>
      </c>
      <c r="AQ38" s="48" t="str">
        <f>IF($B38="","",IF(VLOOKUP($B38,CPPE!$A$2:$BO$175,42,FALSE)&lt;0,VLOOKUP($B38,CPPE!$A$2:$BO$175,42,FALSE),""))</f>
        <v/>
      </c>
      <c r="AR38" s="48" t="str">
        <f>IF($B38="","",IF(VLOOKUP($B38,CPPE!$A$2:$BO$175,43,FALSE)&lt;0,VLOOKUP($B38,CPPE!$A$2:$BO$175,43,FALSE),""))</f>
        <v/>
      </c>
      <c r="AS38" s="48" t="str">
        <f>IF($B38="","",IF(VLOOKUP($B38,CPPE!$A$2:$BO$175,44,FALSE)&lt;0,VLOOKUP($B38,CPPE!$A$2:$BO$175,44,FALSE),""))</f>
        <v/>
      </c>
      <c r="AT38" s="48" t="str">
        <f>IF($B38="","",IF(VLOOKUP($B38,CPPE!$A$2:$BO$175,45,FALSE)&lt;0,VLOOKUP($B38,CPPE!$A$2:$BO$175,45,FALSE),""))</f>
        <v/>
      </c>
      <c r="AU38" s="48" t="str">
        <f>IF($B38="","",IF(VLOOKUP($B38,CPPE!$A$2:$BO$175,46,FALSE)&lt;0,VLOOKUP($B38,CPPE!$A$2:$BO$175,46,FALSE),""))</f>
        <v/>
      </c>
      <c r="AV38" s="48" t="str">
        <f>IF($B38="","",IF(VLOOKUP($B38,CPPE!$A$2:$BO$175,47,FALSE)&lt;0,VLOOKUP($B38,CPPE!$A$2:$BO$175,47,FALSE),""))</f>
        <v/>
      </c>
      <c r="AW38" s="48" t="str">
        <f>IF($B38="","",IF(VLOOKUP($B38,CPPE!$A$2:$BO$175,48,FALSE)&lt;0,VLOOKUP($B38,CPPE!$A$2:$BO$175,48,FALSE),""))</f>
        <v/>
      </c>
      <c r="AX38" s="48" t="str">
        <f>IF($B38="","",IF(VLOOKUP($B38,CPPE!$A$2:$BO$175,50,FALSE)&lt;0,VLOOKUP($B38,CPPE!$A$2:$BO$175,50,FALSE),""))</f>
        <v/>
      </c>
      <c r="AY38" s="48" t="str">
        <f>IF($B38="","",IF(VLOOKUP($B38,CPPE!$A$2:$BO$175,51,FALSE)&lt;0,VLOOKUP($B38,CPPE!$A$2:$BO$175,51,FALSE),""))</f>
        <v/>
      </c>
      <c r="AZ38" s="48" t="str">
        <f>IF($B38="","",IF(VLOOKUP($B38,CPPE!$A$2:$BO$175,52,FALSE)&lt;0,VLOOKUP($B38,CPPE!$A$2:$BO$175,52,FALSE),""))</f>
        <v/>
      </c>
      <c r="BA38" s="48" t="str">
        <f>IF($B38="","",IF(VLOOKUP($B38,CPPE!$A$2:$BO$175,53,FALSE)&lt;0,VLOOKUP($B38,CPPE!$A$2:$BO$175,53,FALSE),""))</f>
        <v/>
      </c>
      <c r="BB38" s="48" t="str">
        <f>IF($B38="","",IF(VLOOKUP($B38,CPPE!$A$2:$BO$175,54,FALSE)&lt;0,VLOOKUP($B38,CPPE!$A$2:$BO$175,54,FALSE),""))</f>
        <v/>
      </c>
      <c r="BC38" s="48" t="str">
        <f>IF($B38="","",IF(VLOOKUP($B38,CPPE!$A$2:$BO$175,55,FALSE)&lt;0,VLOOKUP($B38,CPPE!$A$2:$BO$175,55,FALSE),""))</f>
        <v/>
      </c>
      <c r="BD38" s="48" t="str">
        <f>IF($B38="","",IF(VLOOKUP($B38,CPPE!$A$2:$BO$175,56,FALSE)&lt;0,VLOOKUP($B38,CPPE!$A$2:$BO$175,56,FALSE),""))</f>
        <v/>
      </c>
      <c r="BE38" s="48" t="str">
        <f>IF($B38="","",IF(VLOOKUP($B38,CPPE!$A$2:$BO$175,57,FALSE)&lt;0,VLOOKUP($B38,CPPE!$A$2:$BO$175,57,FALSE),""))</f>
        <v/>
      </c>
      <c r="BF38" s="48" t="str">
        <f>IF($B38="","",IF(VLOOKUP($B38,CPPE!$A$2:$BO$175,58,FALSE)&lt;0,VLOOKUP($B38,CPPE!$A$2:$BO$175,58,FALSE),""))</f>
        <v/>
      </c>
      <c r="BG38" s="48" t="str">
        <f>IF($B38="","",IF(VLOOKUP($B38,CPPE!$A$2:$BO$175,59,FALSE)&lt;0,VLOOKUP($B38,CPPE!$A$2:$BO$175,59,FALSE),""))</f>
        <v/>
      </c>
    </row>
    <row r="39" spans="2:59" x14ac:dyDescent="0.2">
      <c r="B39" s="47" t="str">
        <f>IF(Results!B39="","",Results!B39)</f>
        <v/>
      </c>
      <c r="C39" s="48" t="str">
        <f>IF($B39="","",IF(VLOOKUP($B39,CPPE!$A$2:$BO$175,2,FALSE)&lt;0,VLOOKUP($B39,CPPE!$A$2:$BO$175,2,FALSE),""))</f>
        <v/>
      </c>
      <c r="D39" s="48" t="str">
        <f>IF($B39="","",IF(VLOOKUP($B39,CPPE!$A$2:$BO$175,3,FALSE)&lt;0,VLOOKUP($B39,CPPE!$A$2:$BO$175,3,FALSE),""))</f>
        <v/>
      </c>
      <c r="E39" s="48" t="str">
        <f>IF($B39="","",IF(VLOOKUP($B39,CPPE!$A$2:$BO$175,4,FALSE)&lt;0,VLOOKUP($B39,CPPE!$A$2:$BO$175,5,FALSE),""))</f>
        <v/>
      </c>
      <c r="F39" s="48" t="str">
        <f>IF($B39="","",IF(VLOOKUP($B39,CPPE!$A$2:$BO$175,5,FALSE)&lt;0,VLOOKUP($B39,CPPE!$A$2:$BO$175,6,FALSE),""))</f>
        <v/>
      </c>
      <c r="G39" s="48" t="str">
        <f>IF($B39="","",IF(VLOOKUP($B39,CPPE!$A$2:$BO$175,6,FALSE)&lt;0,VLOOKUP($B39,CPPE!$A$2:$BO$175,6,FALSE),""))</f>
        <v/>
      </c>
      <c r="H39" s="48" t="str">
        <f>IF($B39="","",IF(VLOOKUP($B39,CPPE!$A$2:$BO$175,7,FALSE)&lt;0,VLOOKUP($B39,CPPE!$A$2:$BO$175,7,FALSE),""))</f>
        <v/>
      </c>
      <c r="I39" s="48" t="str">
        <f>IF($B39="","",IF(VLOOKUP($B39,CPPE!$A$2:$BO$175,8,FALSE)&lt;0,VLOOKUP($B39,CPPE!$A$2:$BO$175,8,FALSE),""))</f>
        <v/>
      </c>
      <c r="J39" s="48" t="str">
        <f>IF($B39="","",IF(VLOOKUP($B39,CPPE!$A$2:$BO$175,9,FALSE)&lt;0,VLOOKUP($B39,CPPE!$A$2:$BO$175,9,FALSE),""))</f>
        <v/>
      </c>
      <c r="K39" s="48" t="str">
        <f>IF($B39="","",IF(VLOOKUP($B39,CPPE!$A$2:$BO$175,10,FALSE)&lt;0,VLOOKUP($B39,CPPE!$A$2:$BO$175,10,FALSE),""))</f>
        <v/>
      </c>
      <c r="L39" s="48" t="str">
        <f>IF($B39="","",IF(VLOOKUP($B39,CPPE!$A$2:$BO$175,11,FALSE)&lt;0,VLOOKUP($B39,CPPE!$A$2:$BO$175,11,FALSE),""))</f>
        <v/>
      </c>
      <c r="M39" s="48" t="str">
        <f>IF($B39="","",IF(VLOOKUP($B39,CPPE!$A$2:$BO$175,12,FALSE)&lt;0,VLOOKUP($B39,CPPE!$A$2:$BO$175,12,FALSE),""))</f>
        <v/>
      </c>
      <c r="N39" s="48" t="str">
        <f>IF($B39="","",IF(VLOOKUP($B39,CPPE!$A$2:$BO$175,13,FALSE)&lt;0,VLOOKUP($B39,CPPE!$A$2:$BO$175,13,FALSE),""))</f>
        <v/>
      </c>
      <c r="O39" s="48" t="str">
        <f>IF($B39="","",IF(VLOOKUP($B39,CPPE!$A$2:$BO$175,14,FALSE)&lt;0,VLOOKUP($B39,CPPE!$A$2:$BO$175,14,FALSE),""))</f>
        <v/>
      </c>
      <c r="P39" s="48" t="str">
        <f>IF($B39="","",IF(VLOOKUP($B39,CPPE!$A$2:$BO$175,15,FALSE)&lt;0,VLOOKUP($B39,CPPE!$A$2:$BO$175,15,FALSE),""))</f>
        <v/>
      </c>
      <c r="Q39" s="48" t="str">
        <f>IF($B39="","",IF(VLOOKUP($B39,CPPE!$A$2:$BO$175,16,FALSE)&lt;0,VLOOKUP($B39,CPPE!$A$2:$BO$175,16,FALSE),""))</f>
        <v/>
      </c>
      <c r="R39" s="48" t="str">
        <f>IF($B39="","",IF(VLOOKUP($B39,CPPE!$A$2:$BO$175,17,FALSE)&lt;0,VLOOKUP($B39,CPPE!$A$2:$BO$175,17,FALSE),""))</f>
        <v/>
      </c>
      <c r="S39" s="48" t="str">
        <f>IF($B39="","",IF(VLOOKUP($B39,CPPE!$A$2:$BO$175,18,FALSE)&lt;0,VLOOKUP($B39,CPPE!$A$2:$BO$175,18,FALSE),""))</f>
        <v/>
      </c>
      <c r="T39" s="48" t="str">
        <f>IF($B39="","",IF(VLOOKUP($B39,CPPE!$A$2:$BO$175,19,FALSE)&lt;0,VLOOKUP($B39,CPPE!$A$2:$BO$175,19,FALSE),""))</f>
        <v/>
      </c>
      <c r="U39" s="48" t="str">
        <f>IF($B39="","",IF(VLOOKUP($B39,CPPE!$A$2:$BO$175,20,FALSE)&lt;0,VLOOKUP($B39,CPPE!$A$2:$BO$175,20,FALSE),""))</f>
        <v/>
      </c>
      <c r="V39" s="48" t="str">
        <f>IF($B39="","",IF(VLOOKUP($B39,CPPE!$A$2:$BO$175,21,FALSE)&lt;0,VLOOKUP($B39,CPPE!$A$2:$BO$175,21,FALSE),""))</f>
        <v/>
      </c>
      <c r="W39" s="48" t="str">
        <f>IF($B39="","",IF(VLOOKUP($B39,CPPE!$A$2:$BO$175,22,FALSE)&lt;0,VLOOKUP($B39,CPPE!$A$2:$BO$175,22,FALSE),""))</f>
        <v/>
      </c>
      <c r="X39" s="48" t="str">
        <f>IF($B39="","",IF(VLOOKUP($B39,CPPE!$A$2:$BO$175,23,FALSE)&lt;0,VLOOKUP($B39,CPPE!$A$2:$BO$175,23,FALSE),""))</f>
        <v/>
      </c>
      <c r="Y39" s="48" t="str">
        <f>IF($B39="","",IF(VLOOKUP($B39,CPPE!$A$2:$BO$175,24,FALSE)&lt;0,VLOOKUP($B39,CPPE!$A$2:$BO$175,24,FALSE),""))</f>
        <v/>
      </c>
      <c r="Z39" s="48" t="str">
        <f>IF($B39="","",IF(VLOOKUP($B39,CPPE!$A$2:$BO$175,25,FALSE)&lt;0,VLOOKUP($B39,CPPE!$A$2:$BO$175,25,FALSE),""))</f>
        <v/>
      </c>
      <c r="AA39" s="48" t="str">
        <f>IF($B39="","",IF(VLOOKUP($B39,CPPE!$A$2:$BO$175,26,FALSE)&lt;0,VLOOKUP($B39,CPPE!$A$2:$BO$175,26,FALSE),""))</f>
        <v/>
      </c>
      <c r="AB39" s="48" t="str">
        <f>IF($B39="","",IF(VLOOKUP($B39,CPPE!$A$2:$BO$175,27,FALSE)&lt;0,VLOOKUP($B39,CPPE!$A$2:$BO$175,27,FALSE),""))</f>
        <v/>
      </c>
      <c r="AC39" s="48" t="str">
        <f>IF($B39="","",IF(VLOOKUP($B39,CPPE!$A$2:$BO$175,28,FALSE)&lt;0,VLOOKUP($B39,CPPE!$A$2:$BO$175,28,FALSE),""))</f>
        <v/>
      </c>
      <c r="AD39" s="48" t="str">
        <f>IF($B39="","",IF(VLOOKUP($B39,CPPE!$A$2:$BO$175,29,FALSE)&lt;0,VLOOKUP($B39,CPPE!$A$2:$BO$175,29,FALSE),""))</f>
        <v/>
      </c>
      <c r="AE39" s="48" t="str">
        <f>IF($B39="","",IF(VLOOKUP($B39,CPPE!$A$2:$BO$175,30,FALSE)&lt;0,VLOOKUP($B39,CPPE!$A$2:$BO$175,30,FALSE),""))</f>
        <v/>
      </c>
      <c r="AF39" s="48" t="str">
        <f>IF($B39="","",IF(VLOOKUP($B39,CPPE!$A$2:$BO$175,31,FALSE)&lt;0,VLOOKUP($B39,CPPE!$A$2:$BO$175,31,FALSE),""))</f>
        <v/>
      </c>
      <c r="AG39" s="48" t="str">
        <f>IF($B39="","",IF(VLOOKUP($B39,CPPE!$A$2:$BO$175,32,FALSE)&lt;0,VLOOKUP($B39,CPPE!$A$2:$BO$175,32,FALSE),""))</f>
        <v/>
      </c>
      <c r="AH39" s="48" t="str">
        <f>IF($B39="","",IF(VLOOKUP($B39,CPPE!$A$2:$BO$175,33,FALSE)&lt;0,VLOOKUP($B39,CPPE!$A$2:$BO$175,33,FALSE),""))</f>
        <v/>
      </c>
      <c r="AI39" s="48" t="str">
        <f>IF($B39="","",IF(VLOOKUP($B39,CPPE!$A$2:$BO$175,34,FALSE)&lt;0,VLOOKUP($B39,CPPE!$A$2:$BO$175,34,FALSE),""))</f>
        <v/>
      </c>
      <c r="AJ39" s="48" t="str">
        <f>IF($B39="","",IF(VLOOKUP($B39,CPPE!$A$2:$BO$175,35,FALSE)&lt;0,VLOOKUP($B39,CPPE!$A$2:$BO$175,35,FALSE),""))</f>
        <v/>
      </c>
      <c r="AK39" s="48" t="str">
        <f>IF($B39="","",IF(VLOOKUP($B39,CPPE!$A$2:$BO$175,36,FALSE)&lt;0,VLOOKUP($B39,CPPE!$A$2:$BO$175,36,FALSE),""))</f>
        <v/>
      </c>
      <c r="AL39" s="48" t="str">
        <f>IF($B39="","",IF(VLOOKUP($B39,CPPE!$A$2:$BO$175,37,FALSE)&lt;0,VLOOKUP($B39,CPPE!$A$2:$BO$175,37,FALSE),""))</f>
        <v/>
      </c>
      <c r="AM39" s="48" t="str">
        <f>IF($B39="","",IF(VLOOKUP($B39,CPPE!$A$2:$BO$175,38,FALSE)&lt;0,VLOOKUP($B39,CPPE!$A$2:$BO$175,38,FALSE),""))</f>
        <v/>
      </c>
      <c r="AN39" s="48" t="str">
        <f>IF($B39="","",IF(VLOOKUP($B39,CPPE!$A$2:$BO$175,39,FALSE)&lt;0,VLOOKUP($B39,CPPE!$A$2:$BO$175,39,FALSE),""))</f>
        <v/>
      </c>
      <c r="AO39" s="48" t="str">
        <f>IF($B39="","",IF(VLOOKUP($B39,CPPE!$A$2:$BO$175,40,FALSE)&lt;0,VLOOKUP($B39,CPPE!$A$2:$BO$175,40,FALSE),""))</f>
        <v/>
      </c>
      <c r="AP39" s="48" t="str">
        <f>IF($B39="","",IF(VLOOKUP($B39,CPPE!$A$2:$BO$175,41,FALSE)&lt;0,VLOOKUP($B39,CPPE!$A$2:$BO$175,41,FALSE),""))</f>
        <v/>
      </c>
      <c r="AQ39" s="48" t="str">
        <f>IF($B39="","",IF(VLOOKUP($B39,CPPE!$A$2:$BO$175,42,FALSE)&lt;0,VLOOKUP($B39,CPPE!$A$2:$BO$175,42,FALSE),""))</f>
        <v/>
      </c>
      <c r="AR39" s="48" t="str">
        <f>IF($B39="","",IF(VLOOKUP($B39,CPPE!$A$2:$BO$175,43,FALSE)&lt;0,VLOOKUP($B39,CPPE!$A$2:$BO$175,43,FALSE),""))</f>
        <v/>
      </c>
      <c r="AS39" s="48" t="str">
        <f>IF($B39="","",IF(VLOOKUP($B39,CPPE!$A$2:$BO$175,44,FALSE)&lt;0,VLOOKUP($B39,CPPE!$A$2:$BO$175,44,FALSE),""))</f>
        <v/>
      </c>
      <c r="AT39" s="48" t="str">
        <f>IF($B39="","",IF(VLOOKUP($B39,CPPE!$A$2:$BO$175,45,FALSE)&lt;0,VLOOKUP($B39,CPPE!$A$2:$BO$175,45,FALSE),""))</f>
        <v/>
      </c>
      <c r="AU39" s="48" t="str">
        <f>IF($B39="","",IF(VLOOKUP($B39,CPPE!$A$2:$BO$175,46,FALSE)&lt;0,VLOOKUP($B39,CPPE!$A$2:$BO$175,46,FALSE),""))</f>
        <v/>
      </c>
      <c r="AV39" s="48" t="str">
        <f>IF($B39="","",IF(VLOOKUP($B39,CPPE!$A$2:$BO$175,47,FALSE)&lt;0,VLOOKUP($B39,CPPE!$A$2:$BO$175,47,FALSE),""))</f>
        <v/>
      </c>
      <c r="AW39" s="48" t="str">
        <f>IF($B39="","",IF(VLOOKUP($B39,CPPE!$A$2:$BO$175,48,FALSE)&lt;0,VLOOKUP($B39,CPPE!$A$2:$BO$175,48,FALSE),""))</f>
        <v/>
      </c>
      <c r="AX39" s="48" t="str">
        <f>IF($B39="","",IF(VLOOKUP($B39,CPPE!$A$2:$BO$175,50,FALSE)&lt;0,VLOOKUP($B39,CPPE!$A$2:$BO$175,50,FALSE),""))</f>
        <v/>
      </c>
      <c r="AY39" s="48" t="str">
        <f>IF($B39="","",IF(VLOOKUP($B39,CPPE!$A$2:$BO$175,51,FALSE)&lt;0,VLOOKUP($B39,CPPE!$A$2:$BO$175,51,FALSE),""))</f>
        <v/>
      </c>
      <c r="AZ39" s="48" t="str">
        <f>IF($B39="","",IF(VLOOKUP($B39,CPPE!$A$2:$BO$175,52,FALSE)&lt;0,VLOOKUP($B39,CPPE!$A$2:$BO$175,52,FALSE),""))</f>
        <v/>
      </c>
      <c r="BA39" s="48" t="str">
        <f>IF($B39="","",IF(VLOOKUP($B39,CPPE!$A$2:$BO$175,53,FALSE)&lt;0,VLOOKUP($B39,CPPE!$A$2:$BO$175,53,FALSE),""))</f>
        <v/>
      </c>
      <c r="BB39" s="48" t="str">
        <f>IF($B39="","",IF(VLOOKUP($B39,CPPE!$A$2:$BO$175,54,FALSE)&lt;0,VLOOKUP($B39,CPPE!$A$2:$BO$175,54,FALSE),""))</f>
        <v/>
      </c>
      <c r="BC39" s="48" t="str">
        <f>IF($B39="","",IF(VLOOKUP($B39,CPPE!$A$2:$BO$175,55,FALSE)&lt;0,VLOOKUP($B39,CPPE!$A$2:$BO$175,55,FALSE),""))</f>
        <v/>
      </c>
      <c r="BD39" s="48" t="str">
        <f>IF($B39="","",IF(VLOOKUP($B39,CPPE!$A$2:$BO$175,56,FALSE)&lt;0,VLOOKUP($B39,CPPE!$A$2:$BO$175,56,FALSE),""))</f>
        <v/>
      </c>
      <c r="BE39" s="48" t="str">
        <f>IF($B39="","",IF(VLOOKUP($B39,CPPE!$A$2:$BO$175,57,FALSE)&lt;0,VLOOKUP($B39,CPPE!$A$2:$BO$175,57,FALSE),""))</f>
        <v/>
      </c>
      <c r="BF39" s="48" t="str">
        <f>IF($B39="","",IF(VLOOKUP($B39,CPPE!$A$2:$BO$175,58,FALSE)&lt;0,VLOOKUP($B39,CPPE!$A$2:$BO$175,58,FALSE),""))</f>
        <v/>
      </c>
      <c r="BG39" s="48" t="str">
        <f>IF($B39="","",IF(VLOOKUP($B39,CPPE!$A$2:$BO$175,59,FALSE)&lt;0,VLOOKUP($B39,CPPE!$A$2:$BO$175,59,FALSE),""))</f>
        <v/>
      </c>
    </row>
    <row r="40" spans="2:59" x14ac:dyDescent="0.2">
      <c r="B40" s="47" t="str">
        <f>IF(Results!B40="","",Results!B40)</f>
        <v/>
      </c>
      <c r="C40" s="48" t="str">
        <f>IF($B40="","",IF(VLOOKUP($B40,CPPE!$A$2:$BO$175,2,FALSE)&lt;0,VLOOKUP($B40,CPPE!$A$2:$BO$175,2,FALSE),""))</f>
        <v/>
      </c>
      <c r="D40" s="48" t="str">
        <f>IF($B40="","",IF(VLOOKUP($B40,CPPE!$A$2:$BO$175,3,FALSE)&lt;0,VLOOKUP($B40,CPPE!$A$2:$BO$175,3,FALSE),""))</f>
        <v/>
      </c>
      <c r="E40" s="48" t="str">
        <f>IF($B40="","",IF(VLOOKUP($B40,CPPE!$A$2:$BO$175,4,FALSE)&lt;0,VLOOKUP($B40,CPPE!$A$2:$BO$175,5,FALSE),""))</f>
        <v/>
      </c>
      <c r="F40" s="48" t="str">
        <f>IF($B40="","",IF(VLOOKUP($B40,CPPE!$A$2:$BO$175,5,FALSE)&lt;0,VLOOKUP($B40,CPPE!$A$2:$BO$175,6,FALSE),""))</f>
        <v/>
      </c>
      <c r="G40" s="48" t="str">
        <f>IF($B40="","",IF(VLOOKUP($B40,CPPE!$A$2:$BO$175,6,FALSE)&lt;0,VLOOKUP($B40,CPPE!$A$2:$BO$175,6,FALSE),""))</f>
        <v/>
      </c>
      <c r="H40" s="48" t="str">
        <f>IF($B40="","",IF(VLOOKUP($B40,CPPE!$A$2:$BO$175,7,FALSE)&lt;0,VLOOKUP($B40,CPPE!$A$2:$BO$175,7,FALSE),""))</f>
        <v/>
      </c>
      <c r="I40" s="48" t="str">
        <f>IF($B40="","",IF(VLOOKUP($B40,CPPE!$A$2:$BO$175,8,FALSE)&lt;0,VLOOKUP($B40,CPPE!$A$2:$BO$175,8,FALSE),""))</f>
        <v/>
      </c>
      <c r="J40" s="48" t="str">
        <f>IF($B40="","",IF(VLOOKUP($B40,CPPE!$A$2:$BO$175,9,FALSE)&lt;0,VLOOKUP($B40,CPPE!$A$2:$BO$175,9,FALSE),""))</f>
        <v/>
      </c>
      <c r="K40" s="48" t="str">
        <f>IF($B40="","",IF(VLOOKUP($B40,CPPE!$A$2:$BO$175,10,FALSE)&lt;0,VLOOKUP($B40,CPPE!$A$2:$BO$175,10,FALSE),""))</f>
        <v/>
      </c>
      <c r="L40" s="48" t="str">
        <f>IF($B40="","",IF(VLOOKUP($B40,CPPE!$A$2:$BO$175,11,FALSE)&lt;0,VLOOKUP($B40,CPPE!$A$2:$BO$175,11,FALSE),""))</f>
        <v/>
      </c>
      <c r="M40" s="48" t="str">
        <f>IF($B40="","",IF(VLOOKUP($B40,CPPE!$A$2:$BO$175,12,FALSE)&lt;0,VLOOKUP($B40,CPPE!$A$2:$BO$175,12,FALSE),""))</f>
        <v/>
      </c>
      <c r="N40" s="48" t="str">
        <f>IF($B40="","",IF(VLOOKUP($B40,CPPE!$A$2:$BO$175,13,FALSE)&lt;0,VLOOKUP($B40,CPPE!$A$2:$BO$175,13,FALSE),""))</f>
        <v/>
      </c>
      <c r="O40" s="48" t="str">
        <f>IF($B40="","",IF(VLOOKUP($B40,CPPE!$A$2:$BO$175,14,FALSE)&lt;0,VLOOKUP($B40,CPPE!$A$2:$BO$175,14,FALSE),""))</f>
        <v/>
      </c>
      <c r="P40" s="48" t="str">
        <f>IF($B40="","",IF(VLOOKUP($B40,CPPE!$A$2:$BO$175,15,FALSE)&lt;0,VLOOKUP($B40,CPPE!$A$2:$BO$175,15,FALSE),""))</f>
        <v/>
      </c>
      <c r="Q40" s="48" t="str">
        <f>IF($B40="","",IF(VLOOKUP($B40,CPPE!$A$2:$BO$175,16,FALSE)&lt;0,VLOOKUP($B40,CPPE!$A$2:$BO$175,16,FALSE),""))</f>
        <v/>
      </c>
      <c r="R40" s="48" t="str">
        <f>IF($B40="","",IF(VLOOKUP($B40,CPPE!$A$2:$BO$175,17,FALSE)&lt;0,VLOOKUP($B40,CPPE!$A$2:$BO$175,17,FALSE),""))</f>
        <v/>
      </c>
      <c r="S40" s="48" t="str">
        <f>IF($B40="","",IF(VLOOKUP($B40,CPPE!$A$2:$BO$175,18,FALSE)&lt;0,VLOOKUP($B40,CPPE!$A$2:$BO$175,18,FALSE),""))</f>
        <v/>
      </c>
      <c r="T40" s="48" t="str">
        <f>IF($B40="","",IF(VLOOKUP($B40,CPPE!$A$2:$BO$175,19,FALSE)&lt;0,VLOOKUP($B40,CPPE!$A$2:$BO$175,19,FALSE),""))</f>
        <v/>
      </c>
      <c r="U40" s="48" t="str">
        <f>IF($B40="","",IF(VLOOKUP($B40,CPPE!$A$2:$BO$175,20,FALSE)&lt;0,VLOOKUP($B40,CPPE!$A$2:$BO$175,20,FALSE),""))</f>
        <v/>
      </c>
      <c r="V40" s="48" t="str">
        <f>IF($B40="","",IF(VLOOKUP($B40,CPPE!$A$2:$BO$175,21,FALSE)&lt;0,VLOOKUP($B40,CPPE!$A$2:$BO$175,21,FALSE),""))</f>
        <v/>
      </c>
      <c r="W40" s="48" t="str">
        <f>IF($B40="","",IF(VLOOKUP($B40,CPPE!$A$2:$BO$175,22,FALSE)&lt;0,VLOOKUP($B40,CPPE!$A$2:$BO$175,22,FALSE),""))</f>
        <v/>
      </c>
      <c r="X40" s="48" t="str">
        <f>IF($B40="","",IF(VLOOKUP($B40,CPPE!$A$2:$BO$175,23,FALSE)&lt;0,VLOOKUP($B40,CPPE!$A$2:$BO$175,23,FALSE),""))</f>
        <v/>
      </c>
      <c r="Y40" s="48" t="str">
        <f>IF($B40="","",IF(VLOOKUP($B40,CPPE!$A$2:$BO$175,24,FALSE)&lt;0,VLOOKUP($B40,CPPE!$A$2:$BO$175,24,FALSE),""))</f>
        <v/>
      </c>
      <c r="Z40" s="48" t="str">
        <f>IF($B40="","",IF(VLOOKUP($B40,CPPE!$A$2:$BO$175,25,FALSE)&lt;0,VLOOKUP($B40,CPPE!$A$2:$BO$175,25,FALSE),""))</f>
        <v/>
      </c>
      <c r="AA40" s="48" t="str">
        <f>IF($B40="","",IF(VLOOKUP($B40,CPPE!$A$2:$BO$175,26,FALSE)&lt;0,VLOOKUP($B40,CPPE!$A$2:$BO$175,26,FALSE),""))</f>
        <v/>
      </c>
      <c r="AB40" s="48" t="str">
        <f>IF($B40="","",IF(VLOOKUP($B40,CPPE!$A$2:$BO$175,27,FALSE)&lt;0,VLOOKUP($B40,CPPE!$A$2:$BO$175,27,FALSE),""))</f>
        <v/>
      </c>
      <c r="AC40" s="48" t="str">
        <f>IF($B40="","",IF(VLOOKUP($B40,CPPE!$A$2:$BO$175,28,FALSE)&lt;0,VLOOKUP($B40,CPPE!$A$2:$BO$175,28,FALSE),""))</f>
        <v/>
      </c>
      <c r="AD40" s="48" t="str">
        <f>IF($B40="","",IF(VLOOKUP($B40,CPPE!$A$2:$BO$175,29,FALSE)&lt;0,VLOOKUP($B40,CPPE!$A$2:$BO$175,29,FALSE),""))</f>
        <v/>
      </c>
      <c r="AE40" s="48" t="str">
        <f>IF($B40="","",IF(VLOOKUP($B40,CPPE!$A$2:$BO$175,30,FALSE)&lt;0,VLOOKUP($B40,CPPE!$A$2:$BO$175,30,FALSE),""))</f>
        <v/>
      </c>
      <c r="AF40" s="48" t="str">
        <f>IF($B40="","",IF(VLOOKUP($B40,CPPE!$A$2:$BO$175,31,FALSE)&lt;0,VLOOKUP($B40,CPPE!$A$2:$BO$175,31,FALSE),""))</f>
        <v/>
      </c>
      <c r="AG40" s="48" t="str">
        <f>IF($B40="","",IF(VLOOKUP($B40,CPPE!$A$2:$BO$175,32,FALSE)&lt;0,VLOOKUP($B40,CPPE!$A$2:$BO$175,32,FALSE),""))</f>
        <v/>
      </c>
      <c r="AH40" s="48" t="str">
        <f>IF($B40="","",IF(VLOOKUP($B40,CPPE!$A$2:$BO$175,33,FALSE)&lt;0,VLOOKUP($B40,CPPE!$A$2:$BO$175,33,FALSE),""))</f>
        <v/>
      </c>
      <c r="AI40" s="48" t="str">
        <f>IF($B40="","",IF(VLOOKUP($B40,CPPE!$A$2:$BO$175,34,FALSE)&lt;0,VLOOKUP($B40,CPPE!$A$2:$BO$175,34,FALSE),""))</f>
        <v/>
      </c>
      <c r="AJ40" s="48" t="str">
        <f>IF($B40="","",IF(VLOOKUP($B40,CPPE!$A$2:$BO$175,35,FALSE)&lt;0,VLOOKUP($B40,CPPE!$A$2:$BO$175,35,FALSE),""))</f>
        <v/>
      </c>
      <c r="AK40" s="48" t="str">
        <f>IF($B40="","",IF(VLOOKUP($B40,CPPE!$A$2:$BO$175,36,FALSE)&lt;0,VLOOKUP($B40,CPPE!$A$2:$BO$175,36,FALSE),""))</f>
        <v/>
      </c>
      <c r="AL40" s="48" t="str">
        <f>IF($B40="","",IF(VLOOKUP($B40,CPPE!$A$2:$BO$175,37,FALSE)&lt;0,VLOOKUP($B40,CPPE!$A$2:$BO$175,37,FALSE),""))</f>
        <v/>
      </c>
      <c r="AM40" s="48" t="str">
        <f>IF($B40="","",IF(VLOOKUP($B40,CPPE!$A$2:$BO$175,38,FALSE)&lt;0,VLOOKUP($B40,CPPE!$A$2:$BO$175,38,FALSE),""))</f>
        <v/>
      </c>
      <c r="AN40" s="48" t="str">
        <f>IF($B40="","",IF(VLOOKUP($B40,CPPE!$A$2:$BO$175,39,FALSE)&lt;0,VLOOKUP($B40,CPPE!$A$2:$BO$175,39,FALSE),""))</f>
        <v/>
      </c>
      <c r="AO40" s="48" t="str">
        <f>IF($B40="","",IF(VLOOKUP($B40,CPPE!$A$2:$BO$175,40,FALSE)&lt;0,VLOOKUP($B40,CPPE!$A$2:$BO$175,40,FALSE),""))</f>
        <v/>
      </c>
      <c r="AP40" s="48" t="str">
        <f>IF($B40="","",IF(VLOOKUP($B40,CPPE!$A$2:$BO$175,41,FALSE)&lt;0,VLOOKUP($B40,CPPE!$A$2:$BO$175,41,FALSE),""))</f>
        <v/>
      </c>
      <c r="AQ40" s="48" t="str">
        <f>IF($B40="","",IF(VLOOKUP($B40,CPPE!$A$2:$BO$175,42,FALSE)&lt;0,VLOOKUP($B40,CPPE!$A$2:$BO$175,42,FALSE),""))</f>
        <v/>
      </c>
      <c r="AR40" s="48" t="str">
        <f>IF($B40="","",IF(VLOOKUP($B40,CPPE!$A$2:$BO$175,43,FALSE)&lt;0,VLOOKUP($B40,CPPE!$A$2:$BO$175,43,FALSE),""))</f>
        <v/>
      </c>
      <c r="AS40" s="48" t="str">
        <f>IF($B40="","",IF(VLOOKUP($B40,CPPE!$A$2:$BO$175,44,FALSE)&lt;0,VLOOKUP($B40,CPPE!$A$2:$BO$175,44,FALSE),""))</f>
        <v/>
      </c>
      <c r="AT40" s="48" t="str">
        <f>IF($B40="","",IF(VLOOKUP($B40,CPPE!$A$2:$BO$175,45,FALSE)&lt;0,VLOOKUP($B40,CPPE!$A$2:$BO$175,45,FALSE),""))</f>
        <v/>
      </c>
      <c r="AU40" s="48" t="str">
        <f>IF($B40="","",IF(VLOOKUP($B40,CPPE!$A$2:$BO$175,46,FALSE)&lt;0,VLOOKUP($B40,CPPE!$A$2:$BO$175,46,FALSE),""))</f>
        <v/>
      </c>
      <c r="AV40" s="48" t="str">
        <f>IF($B40="","",IF(VLOOKUP($B40,CPPE!$A$2:$BO$175,47,FALSE)&lt;0,VLOOKUP($B40,CPPE!$A$2:$BO$175,47,FALSE),""))</f>
        <v/>
      </c>
      <c r="AW40" s="48" t="str">
        <f>IF($B40="","",IF(VLOOKUP($B40,CPPE!$A$2:$BO$175,48,FALSE)&lt;0,VLOOKUP($B40,CPPE!$A$2:$BO$175,48,FALSE),""))</f>
        <v/>
      </c>
      <c r="AX40" s="48" t="str">
        <f>IF($B40="","",IF(VLOOKUP($B40,CPPE!$A$2:$BO$175,50,FALSE)&lt;0,VLOOKUP($B40,CPPE!$A$2:$BO$175,50,FALSE),""))</f>
        <v/>
      </c>
      <c r="AY40" s="48" t="str">
        <f>IF($B40="","",IF(VLOOKUP($B40,CPPE!$A$2:$BO$175,51,FALSE)&lt;0,VLOOKUP($B40,CPPE!$A$2:$BO$175,51,FALSE),""))</f>
        <v/>
      </c>
      <c r="AZ40" s="48" t="str">
        <f>IF($B40="","",IF(VLOOKUP($B40,CPPE!$A$2:$BO$175,52,FALSE)&lt;0,VLOOKUP($B40,CPPE!$A$2:$BO$175,52,FALSE),""))</f>
        <v/>
      </c>
      <c r="BA40" s="48" t="str">
        <f>IF($B40="","",IF(VLOOKUP($B40,CPPE!$A$2:$BO$175,53,FALSE)&lt;0,VLOOKUP($B40,CPPE!$A$2:$BO$175,53,FALSE),""))</f>
        <v/>
      </c>
      <c r="BB40" s="48" t="str">
        <f>IF($B40="","",IF(VLOOKUP($B40,CPPE!$A$2:$BO$175,54,FALSE)&lt;0,VLOOKUP($B40,CPPE!$A$2:$BO$175,54,FALSE),""))</f>
        <v/>
      </c>
      <c r="BC40" s="48" t="str">
        <f>IF($B40="","",IF(VLOOKUP($B40,CPPE!$A$2:$BO$175,55,FALSE)&lt;0,VLOOKUP($B40,CPPE!$A$2:$BO$175,55,FALSE),""))</f>
        <v/>
      </c>
      <c r="BD40" s="48" t="str">
        <f>IF($B40="","",IF(VLOOKUP($B40,CPPE!$A$2:$BO$175,56,FALSE)&lt;0,VLOOKUP($B40,CPPE!$A$2:$BO$175,56,FALSE),""))</f>
        <v/>
      </c>
      <c r="BE40" s="48" t="str">
        <f>IF($B40="","",IF(VLOOKUP($B40,CPPE!$A$2:$BO$175,57,FALSE)&lt;0,VLOOKUP($B40,CPPE!$A$2:$BO$175,57,FALSE),""))</f>
        <v/>
      </c>
      <c r="BF40" s="48" t="str">
        <f>IF($B40="","",IF(VLOOKUP($B40,CPPE!$A$2:$BO$175,58,FALSE)&lt;0,VLOOKUP($B40,CPPE!$A$2:$BO$175,58,FALSE),""))</f>
        <v/>
      </c>
      <c r="BG40" s="48" t="str">
        <f>IF($B40="","",IF(VLOOKUP($B40,CPPE!$A$2:$BO$175,59,FALSE)&lt;0,VLOOKUP($B40,CPPE!$A$2:$BO$175,59,FALSE),""))</f>
        <v/>
      </c>
    </row>
    <row r="41" spans="2:59" x14ac:dyDescent="0.2">
      <c r="B41" s="47" t="str">
        <f>IF(Results!B41="","",Results!B41)</f>
        <v/>
      </c>
      <c r="C41" s="48" t="str">
        <f>IF($B41="","",IF(VLOOKUP($B41,CPPE!$A$2:$BO$175,2,FALSE)&lt;0,VLOOKUP($B41,CPPE!$A$2:$BO$175,2,FALSE),""))</f>
        <v/>
      </c>
      <c r="D41" s="48" t="str">
        <f>IF($B41="","",IF(VLOOKUP($B41,CPPE!$A$2:$BO$175,3,FALSE)&lt;0,VLOOKUP($B41,CPPE!$A$2:$BO$175,3,FALSE),""))</f>
        <v/>
      </c>
      <c r="E41" s="48" t="str">
        <f>IF($B41="","",IF(VLOOKUP($B41,CPPE!$A$2:$BO$175,4,FALSE)&lt;0,VLOOKUP($B41,CPPE!$A$2:$BO$175,5,FALSE),""))</f>
        <v/>
      </c>
      <c r="F41" s="48" t="str">
        <f>IF($B41="","",IF(VLOOKUP($B41,CPPE!$A$2:$BO$175,5,FALSE)&lt;0,VLOOKUP($B41,CPPE!$A$2:$BO$175,6,FALSE),""))</f>
        <v/>
      </c>
      <c r="G41" s="48" t="str">
        <f>IF($B41="","",IF(VLOOKUP($B41,CPPE!$A$2:$BO$175,6,FALSE)&lt;0,VLOOKUP($B41,CPPE!$A$2:$BO$175,6,FALSE),""))</f>
        <v/>
      </c>
      <c r="H41" s="48" t="str">
        <f>IF($B41="","",IF(VLOOKUP($B41,CPPE!$A$2:$BO$175,7,FALSE)&lt;0,VLOOKUP($B41,CPPE!$A$2:$BO$175,7,FALSE),""))</f>
        <v/>
      </c>
      <c r="I41" s="48" t="str">
        <f>IF($B41="","",IF(VLOOKUP($B41,CPPE!$A$2:$BO$175,8,FALSE)&lt;0,VLOOKUP($B41,CPPE!$A$2:$BO$175,8,FALSE),""))</f>
        <v/>
      </c>
      <c r="J41" s="48" t="str">
        <f>IF($B41="","",IF(VLOOKUP($B41,CPPE!$A$2:$BO$175,9,FALSE)&lt;0,VLOOKUP($B41,CPPE!$A$2:$BO$175,9,FALSE),""))</f>
        <v/>
      </c>
      <c r="K41" s="48" t="str">
        <f>IF($B41="","",IF(VLOOKUP($B41,CPPE!$A$2:$BO$175,10,FALSE)&lt;0,VLOOKUP($B41,CPPE!$A$2:$BO$175,10,FALSE),""))</f>
        <v/>
      </c>
      <c r="L41" s="48" t="str">
        <f>IF($B41="","",IF(VLOOKUP($B41,CPPE!$A$2:$BO$175,11,FALSE)&lt;0,VLOOKUP($B41,CPPE!$A$2:$BO$175,11,FALSE),""))</f>
        <v/>
      </c>
      <c r="M41" s="48" t="str">
        <f>IF($B41="","",IF(VLOOKUP($B41,CPPE!$A$2:$BO$175,12,FALSE)&lt;0,VLOOKUP($B41,CPPE!$A$2:$BO$175,12,FALSE),""))</f>
        <v/>
      </c>
      <c r="N41" s="48" t="str">
        <f>IF($B41="","",IF(VLOOKUP($B41,CPPE!$A$2:$BO$175,13,FALSE)&lt;0,VLOOKUP($B41,CPPE!$A$2:$BO$175,13,FALSE),""))</f>
        <v/>
      </c>
      <c r="O41" s="48" t="str">
        <f>IF($B41="","",IF(VLOOKUP($B41,CPPE!$A$2:$BO$175,14,FALSE)&lt;0,VLOOKUP($B41,CPPE!$A$2:$BO$175,14,FALSE),""))</f>
        <v/>
      </c>
      <c r="P41" s="48" t="str">
        <f>IF($B41="","",IF(VLOOKUP($B41,CPPE!$A$2:$BO$175,15,FALSE)&lt;0,VLOOKUP($B41,CPPE!$A$2:$BO$175,15,FALSE),""))</f>
        <v/>
      </c>
      <c r="Q41" s="48" t="str">
        <f>IF($B41="","",IF(VLOOKUP($B41,CPPE!$A$2:$BO$175,16,FALSE)&lt;0,VLOOKUP($B41,CPPE!$A$2:$BO$175,16,FALSE),""))</f>
        <v/>
      </c>
      <c r="R41" s="48" t="str">
        <f>IF($B41="","",IF(VLOOKUP($B41,CPPE!$A$2:$BO$175,17,FALSE)&lt;0,VLOOKUP($B41,CPPE!$A$2:$BO$175,17,FALSE),""))</f>
        <v/>
      </c>
      <c r="S41" s="48" t="str">
        <f>IF($B41="","",IF(VLOOKUP($B41,CPPE!$A$2:$BO$175,18,FALSE)&lt;0,VLOOKUP($B41,CPPE!$A$2:$BO$175,18,FALSE),""))</f>
        <v/>
      </c>
      <c r="T41" s="48" t="str">
        <f>IF($B41="","",IF(VLOOKUP($B41,CPPE!$A$2:$BO$175,19,FALSE)&lt;0,VLOOKUP($B41,CPPE!$A$2:$BO$175,19,FALSE),""))</f>
        <v/>
      </c>
      <c r="U41" s="48" t="str">
        <f>IF($B41="","",IF(VLOOKUP($B41,CPPE!$A$2:$BO$175,20,FALSE)&lt;0,VLOOKUP($B41,CPPE!$A$2:$BO$175,20,FALSE),""))</f>
        <v/>
      </c>
      <c r="V41" s="48" t="str">
        <f>IF($B41="","",IF(VLOOKUP($B41,CPPE!$A$2:$BO$175,21,FALSE)&lt;0,VLOOKUP($B41,CPPE!$A$2:$BO$175,21,FALSE),""))</f>
        <v/>
      </c>
      <c r="W41" s="48" t="str">
        <f>IF($B41="","",IF(VLOOKUP($B41,CPPE!$A$2:$BO$175,22,FALSE)&lt;0,VLOOKUP($B41,CPPE!$A$2:$BO$175,22,FALSE),""))</f>
        <v/>
      </c>
      <c r="X41" s="48" t="str">
        <f>IF($B41="","",IF(VLOOKUP($B41,CPPE!$A$2:$BO$175,23,FALSE)&lt;0,VLOOKUP($B41,CPPE!$A$2:$BO$175,23,FALSE),""))</f>
        <v/>
      </c>
      <c r="Y41" s="48" t="str">
        <f>IF($B41="","",IF(VLOOKUP($B41,CPPE!$A$2:$BO$175,24,FALSE)&lt;0,VLOOKUP($B41,CPPE!$A$2:$BO$175,24,FALSE),""))</f>
        <v/>
      </c>
      <c r="Z41" s="48" t="str">
        <f>IF($B41="","",IF(VLOOKUP($B41,CPPE!$A$2:$BO$175,25,FALSE)&lt;0,VLOOKUP($B41,CPPE!$A$2:$BO$175,25,FALSE),""))</f>
        <v/>
      </c>
      <c r="AA41" s="48" t="str">
        <f>IF($B41="","",IF(VLOOKUP($B41,CPPE!$A$2:$BO$175,26,FALSE)&lt;0,VLOOKUP($B41,CPPE!$A$2:$BO$175,26,FALSE),""))</f>
        <v/>
      </c>
      <c r="AB41" s="48" t="str">
        <f>IF($B41="","",IF(VLOOKUP($B41,CPPE!$A$2:$BO$175,27,FALSE)&lt;0,VLOOKUP($B41,CPPE!$A$2:$BO$175,27,FALSE),""))</f>
        <v/>
      </c>
      <c r="AC41" s="48" t="str">
        <f>IF($B41="","",IF(VLOOKUP($B41,CPPE!$A$2:$BO$175,28,FALSE)&lt;0,VLOOKUP($B41,CPPE!$A$2:$BO$175,28,FALSE),""))</f>
        <v/>
      </c>
      <c r="AD41" s="48" t="str">
        <f>IF($B41="","",IF(VLOOKUP($B41,CPPE!$A$2:$BO$175,29,FALSE)&lt;0,VLOOKUP($B41,CPPE!$A$2:$BO$175,29,FALSE),""))</f>
        <v/>
      </c>
      <c r="AE41" s="48" t="str">
        <f>IF($B41="","",IF(VLOOKUP($B41,CPPE!$A$2:$BO$175,30,FALSE)&lt;0,VLOOKUP($B41,CPPE!$A$2:$BO$175,30,FALSE),""))</f>
        <v/>
      </c>
      <c r="AF41" s="48" t="str">
        <f>IF($B41="","",IF(VLOOKUP($B41,CPPE!$A$2:$BO$175,31,FALSE)&lt;0,VLOOKUP($B41,CPPE!$A$2:$BO$175,31,FALSE),""))</f>
        <v/>
      </c>
      <c r="AG41" s="48" t="str">
        <f>IF($B41="","",IF(VLOOKUP($B41,CPPE!$A$2:$BO$175,32,FALSE)&lt;0,VLOOKUP($B41,CPPE!$A$2:$BO$175,32,FALSE),""))</f>
        <v/>
      </c>
      <c r="AH41" s="48" t="str">
        <f>IF($B41="","",IF(VLOOKUP($B41,CPPE!$A$2:$BO$175,33,FALSE)&lt;0,VLOOKUP($B41,CPPE!$A$2:$BO$175,33,FALSE),""))</f>
        <v/>
      </c>
      <c r="AI41" s="48" t="str">
        <f>IF($B41="","",IF(VLOOKUP($B41,CPPE!$A$2:$BO$175,34,FALSE)&lt;0,VLOOKUP($B41,CPPE!$A$2:$BO$175,34,FALSE),""))</f>
        <v/>
      </c>
      <c r="AJ41" s="48" t="str">
        <f>IF($B41="","",IF(VLOOKUP($B41,CPPE!$A$2:$BO$175,35,FALSE)&lt;0,VLOOKUP($B41,CPPE!$A$2:$BO$175,35,FALSE),""))</f>
        <v/>
      </c>
      <c r="AK41" s="48" t="str">
        <f>IF($B41="","",IF(VLOOKUP($B41,CPPE!$A$2:$BO$175,36,FALSE)&lt;0,VLOOKUP($B41,CPPE!$A$2:$BO$175,36,FALSE),""))</f>
        <v/>
      </c>
      <c r="AL41" s="48" t="str">
        <f>IF($B41="","",IF(VLOOKUP($B41,CPPE!$A$2:$BO$175,37,FALSE)&lt;0,VLOOKUP($B41,CPPE!$A$2:$BO$175,37,FALSE),""))</f>
        <v/>
      </c>
      <c r="AM41" s="48" t="str">
        <f>IF($B41="","",IF(VLOOKUP($B41,CPPE!$A$2:$BO$175,38,FALSE)&lt;0,VLOOKUP($B41,CPPE!$A$2:$BO$175,38,FALSE),""))</f>
        <v/>
      </c>
      <c r="AN41" s="48" t="str">
        <f>IF($B41="","",IF(VLOOKUP($B41,CPPE!$A$2:$BO$175,39,FALSE)&lt;0,VLOOKUP($B41,CPPE!$A$2:$BO$175,39,FALSE),""))</f>
        <v/>
      </c>
      <c r="AO41" s="48" t="str">
        <f>IF($B41="","",IF(VLOOKUP($B41,CPPE!$A$2:$BO$175,40,FALSE)&lt;0,VLOOKUP($B41,CPPE!$A$2:$BO$175,40,FALSE),""))</f>
        <v/>
      </c>
      <c r="AP41" s="48" t="str">
        <f>IF($B41="","",IF(VLOOKUP($B41,CPPE!$A$2:$BO$175,41,FALSE)&lt;0,VLOOKUP($B41,CPPE!$A$2:$BO$175,41,FALSE),""))</f>
        <v/>
      </c>
      <c r="AQ41" s="48" t="str">
        <f>IF($B41="","",IF(VLOOKUP($B41,CPPE!$A$2:$BO$175,42,FALSE)&lt;0,VLOOKUP($B41,CPPE!$A$2:$BO$175,42,FALSE),""))</f>
        <v/>
      </c>
      <c r="AR41" s="48" t="str">
        <f>IF($B41="","",IF(VLOOKUP($B41,CPPE!$A$2:$BO$175,43,FALSE)&lt;0,VLOOKUP($B41,CPPE!$A$2:$BO$175,43,FALSE),""))</f>
        <v/>
      </c>
      <c r="AS41" s="48" t="str">
        <f>IF($B41="","",IF(VLOOKUP($B41,CPPE!$A$2:$BO$175,44,FALSE)&lt;0,VLOOKUP($B41,CPPE!$A$2:$BO$175,44,FALSE),""))</f>
        <v/>
      </c>
      <c r="AT41" s="48" t="str">
        <f>IF($B41="","",IF(VLOOKUP($B41,CPPE!$A$2:$BO$175,45,FALSE)&lt;0,VLOOKUP($B41,CPPE!$A$2:$BO$175,45,FALSE),""))</f>
        <v/>
      </c>
      <c r="AU41" s="48" t="str">
        <f>IF($B41="","",IF(VLOOKUP($B41,CPPE!$A$2:$BO$175,46,FALSE)&lt;0,VLOOKUP($B41,CPPE!$A$2:$BO$175,46,FALSE),""))</f>
        <v/>
      </c>
      <c r="AV41" s="48" t="str">
        <f>IF($B41="","",IF(VLOOKUP($B41,CPPE!$A$2:$BO$175,47,FALSE)&lt;0,VLOOKUP($B41,CPPE!$A$2:$BO$175,47,FALSE),""))</f>
        <v/>
      </c>
      <c r="AW41" s="48" t="str">
        <f>IF($B41="","",IF(VLOOKUP($B41,CPPE!$A$2:$BO$175,48,FALSE)&lt;0,VLOOKUP($B41,CPPE!$A$2:$BO$175,48,FALSE),""))</f>
        <v/>
      </c>
      <c r="AX41" s="48" t="str">
        <f>IF($B41="","",IF(VLOOKUP($B41,CPPE!$A$2:$BO$175,50,FALSE)&lt;0,VLOOKUP($B41,CPPE!$A$2:$BO$175,50,FALSE),""))</f>
        <v/>
      </c>
      <c r="AY41" s="48" t="str">
        <f>IF($B41="","",IF(VLOOKUP($B41,CPPE!$A$2:$BO$175,51,FALSE)&lt;0,VLOOKUP($B41,CPPE!$A$2:$BO$175,51,FALSE),""))</f>
        <v/>
      </c>
      <c r="AZ41" s="48" t="str">
        <f>IF($B41="","",IF(VLOOKUP($B41,CPPE!$A$2:$BO$175,52,FALSE)&lt;0,VLOOKUP($B41,CPPE!$A$2:$BO$175,52,FALSE),""))</f>
        <v/>
      </c>
      <c r="BA41" s="48" t="str">
        <f>IF($B41="","",IF(VLOOKUP($B41,CPPE!$A$2:$BO$175,53,FALSE)&lt;0,VLOOKUP($B41,CPPE!$A$2:$BO$175,53,FALSE),""))</f>
        <v/>
      </c>
      <c r="BB41" s="48" t="str">
        <f>IF($B41="","",IF(VLOOKUP($B41,CPPE!$A$2:$BO$175,54,FALSE)&lt;0,VLOOKUP($B41,CPPE!$A$2:$BO$175,54,FALSE),""))</f>
        <v/>
      </c>
      <c r="BC41" s="48" t="str">
        <f>IF($B41="","",IF(VLOOKUP($B41,CPPE!$A$2:$BO$175,55,FALSE)&lt;0,VLOOKUP($B41,CPPE!$A$2:$BO$175,55,FALSE),""))</f>
        <v/>
      </c>
      <c r="BD41" s="48" t="str">
        <f>IF($B41="","",IF(VLOOKUP($B41,CPPE!$A$2:$BO$175,56,FALSE)&lt;0,VLOOKUP($B41,CPPE!$A$2:$BO$175,56,FALSE),""))</f>
        <v/>
      </c>
      <c r="BE41" s="48" t="str">
        <f>IF($B41="","",IF(VLOOKUP($B41,CPPE!$A$2:$BO$175,57,FALSE)&lt;0,VLOOKUP($B41,CPPE!$A$2:$BO$175,57,FALSE),""))</f>
        <v/>
      </c>
      <c r="BF41" s="48" t="str">
        <f>IF($B41="","",IF(VLOOKUP($B41,CPPE!$A$2:$BO$175,58,FALSE)&lt;0,VLOOKUP($B41,CPPE!$A$2:$BO$175,58,FALSE),""))</f>
        <v/>
      </c>
      <c r="BG41" s="48" t="str">
        <f>IF($B41="","",IF(VLOOKUP($B41,CPPE!$A$2:$BO$175,59,FALSE)&lt;0,VLOOKUP($B41,CPPE!$A$2:$BO$175,59,FALSE),""))</f>
        <v/>
      </c>
    </row>
    <row r="42" spans="2:59" x14ac:dyDescent="0.2">
      <c r="B42" s="47" t="str">
        <f>IF(Results!B42="","",Results!B42)</f>
        <v/>
      </c>
      <c r="C42" s="48" t="str">
        <f>IF($B42="","",IF(VLOOKUP($B42,CPPE!$A$2:$BO$175,2,FALSE)&lt;0,VLOOKUP($B42,CPPE!$A$2:$BO$175,2,FALSE),""))</f>
        <v/>
      </c>
      <c r="D42" s="48" t="str">
        <f>IF($B42="","",IF(VLOOKUP($B42,CPPE!$A$2:$BO$175,3,FALSE)&lt;0,VLOOKUP($B42,CPPE!$A$2:$BO$175,3,FALSE),""))</f>
        <v/>
      </c>
      <c r="E42" s="48" t="str">
        <f>IF($B42="","",IF(VLOOKUP($B42,CPPE!$A$2:$BO$175,4,FALSE)&lt;0,VLOOKUP($B42,CPPE!$A$2:$BO$175,5,FALSE),""))</f>
        <v/>
      </c>
      <c r="F42" s="48" t="str">
        <f>IF($B42="","",IF(VLOOKUP($B42,CPPE!$A$2:$BO$175,5,FALSE)&lt;0,VLOOKUP($B42,CPPE!$A$2:$BO$175,6,FALSE),""))</f>
        <v/>
      </c>
      <c r="G42" s="48" t="str">
        <f>IF($B42="","",IF(VLOOKUP($B42,CPPE!$A$2:$BO$175,6,FALSE)&lt;0,VLOOKUP($B42,CPPE!$A$2:$BO$175,6,FALSE),""))</f>
        <v/>
      </c>
      <c r="H42" s="48" t="str">
        <f>IF($B42="","",IF(VLOOKUP($B42,CPPE!$A$2:$BO$175,7,FALSE)&lt;0,VLOOKUP($B42,CPPE!$A$2:$BO$175,7,FALSE),""))</f>
        <v/>
      </c>
      <c r="I42" s="48" t="str">
        <f>IF($B42="","",IF(VLOOKUP($B42,CPPE!$A$2:$BO$175,8,FALSE)&lt;0,VLOOKUP($B42,CPPE!$A$2:$BO$175,8,FALSE),""))</f>
        <v/>
      </c>
      <c r="J42" s="48" t="str">
        <f>IF($B42="","",IF(VLOOKUP($B42,CPPE!$A$2:$BO$175,9,FALSE)&lt;0,VLOOKUP($B42,CPPE!$A$2:$BO$175,9,FALSE),""))</f>
        <v/>
      </c>
      <c r="K42" s="48" t="str">
        <f>IF($B42="","",IF(VLOOKUP($B42,CPPE!$A$2:$BO$175,10,FALSE)&lt;0,VLOOKUP($B42,CPPE!$A$2:$BO$175,10,FALSE),""))</f>
        <v/>
      </c>
      <c r="L42" s="48" t="str">
        <f>IF($B42="","",IF(VLOOKUP($B42,CPPE!$A$2:$BO$175,11,FALSE)&lt;0,VLOOKUP($B42,CPPE!$A$2:$BO$175,11,FALSE),""))</f>
        <v/>
      </c>
      <c r="M42" s="48" t="str">
        <f>IF($B42="","",IF(VLOOKUP($B42,CPPE!$A$2:$BO$175,12,FALSE)&lt;0,VLOOKUP($B42,CPPE!$A$2:$BO$175,12,FALSE),""))</f>
        <v/>
      </c>
      <c r="N42" s="48" t="str">
        <f>IF($B42="","",IF(VLOOKUP($B42,CPPE!$A$2:$BO$175,13,FALSE)&lt;0,VLOOKUP($B42,CPPE!$A$2:$BO$175,13,FALSE),""))</f>
        <v/>
      </c>
      <c r="O42" s="48" t="str">
        <f>IF($B42="","",IF(VLOOKUP($B42,CPPE!$A$2:$BO$175,14,FALSE)&lt;0,VLOOKUP($B42,CPPE!$A$2:$BO$175,14,FALSE),""))</f>
        <v/>
      </c>
      <c r="P42" s="48" t="str">
        <f>IF($B42="","",IF(VLOOKUP($B42,CPPE!$A$2:$BO$175,15,FALSE)&lt;0,VLOOKUP($B42,CPPE!$A$2:$BO$175,15,FALSE),""))</f>
        <v/>
      </c>
      <c r="Q42" s="48" t="str">
        <f>IF($B42="","",IF(VLOOKUP($B42,CPPE!$A$2:$BO$175,16,FALSE)&lt;0,VLOOKUP($B42,CPPE!$A$2:$BO$175,16,FALSE),""))</f>
        <v/>
      </c>
      <c r="R42" s="48" t="str">
        <f>IF($B42="","",IF(VLOOKUP($B42,CPPE!$A$2:$BO$175,17,FALSE)&lt;0,VLOOKUP($B42,CPPE!$A$2:$BO$175,17,FALSE),""))</f>
        <v/>
      </c>
      <c r="S42" s="48" t="str">
        <f>IF($B42="","",IF(VLOOKUP($B42,CPPE!$A$2:$BO$175,18,FALSE)&lt;0,VLOOKUP($B42,CPPE!$A$2:$BO$175,18,FALSE),""))</f>
        <v/>
      </c>
      <c r="T42" s="48" t="str">
        <f>IF($B42="","",IF(VLOOKUP($B42,CPPE!$A$2:$BO$175,19,FALSE)&lt;0,VLOOKUP($B42,CPPE!$A$2:$BO$175,19,FALSE),""))</f>
        <v/>
      </c>
      <c r="U42" s="48" t="str">
        <f>IF($B42="","",IF(VLOOKUP($B42,CPPE!$A$2:$BO$175,20,FALSE)&lt;0,VLOOKUP($B42,CPPE!$A$2:$BO$175,20,FALSE),""))</f>
        <v/>
      </c>
      <c r="V42" s="48" t="str">
        <f>IF($B42="","",IF(VLOOKUP($B42,CPPE!$A$2:$BO$175,21,FALSE)&lt;0,VLOOKUP($B42,CPPE!$A$2:$BO$175,21,FALSE),""))</f>
        <v/>
      </c>
      <c r="W42" s="48" t="str">
        <f>IF($B42="","",IF(VLOOKUP($B42,CPPE!$A$2:$BO$175,22,FALSE)&lt;0,VLOOKUP($B42,CPPE!$A$2:$BO$175,22,FALSE),""))</f>
        <v/>
      </c>
      <c r="X42" s="48" t="str">
        <f>IF($B42="","",IF(VLOOKUP($B42,CPPE!$A$2:$BO$175,23,FALSE)&lt;0,VLOOKUP($B42,CPPE!$A$2:$BO$175,23,FALSE),""))</f>
        <v/>
      </c>
      <c r="Y42" s="48" t="str">
        <f>IF($B42="","",IF(VLOOKUP($B42,CPPE!$A$2:$BO$175,24,FALSE)&lt;0,VLOOKUP($B42,CPPE!$A$2:$BO$175,24,FALSE),""))</f>
        <v/>
      </c>
      <c r="Z42" s="48" t="str">
        <f>IF($B42="","",IF(VLOOKUP($B42,CPPE!$A$2:$BO$175,25,FALSE)&lt;0,VLOOKUP($B42,CPPE!$A$2:$BO$175,25,FALSE),""))</f>
        <v/>
      </c>
      <c r="AA42" s="48" t="str">
        <f>IF($B42="","",IF(VLOOKUP($B42,CPPE!$A$2:$BO$175,26,FALSE)&lt;0,VLOOKUP($B42,CPPE!$A$2:$BO$175,26,FALSE),""))</f>
        <v/>
      </c>
      <c r="AB42" s="48" t="str">
        <f>IF($B42="","",IF(VLOOKUP($B42,CPPE!$A$2:$BO$175,27,FALSE)&lt;0,VLOOKUP($B42,CPPE!$A$2:$BO$175,27,FALSE),""))</f>
        <v/>
      </c>
      <c r="AC42" s="48" t="str">
        <f>IF($B42="","",IF(VLOOKUP($B42,CPPE!$A$2:$BO$175,28,FALSE)&lt;0,VLOOKUP($B42,CPPE!$A$2:$BO$175,28,FALSE),""))</f>
        <v/>
      </c>
      <c r="AD42" s="48" t="str">
        <f>IF($B42="","",IF(VLOOKUP($B42,CPPE!$A$2:$BO$175,29,FALSE)&lt;0,VLOOKUP($B42,CPPE!$A$2:$BO$175,29,FALSE),""))</f>
        <v/>
      </c>
      <c r="AE42" s="48" t="str">
        <f>IF($B42="","",IF(VLOOKUP($B42,CPPE!$A$2:$BO$175,30,FALSE)&lt;0,VLOOKUP($B42,CPPE!$A$2:$BO$175,30,FALSE),""))</f>
        <v/>
      </c>
      <c r="AF42" s="48" t="str">
        <f>IF($B42="","",IF(VLOOKUP($B42,CPPE!$A$2:$BO$175,31,FALSE)&lt;0,VLOOKUP($B42,CPPE!$A$2:$BO$175,31,FALSE),""))</f>
        <v/>
      </c>
      <c r="AG42" s="48" t="str">
        <f>IF($B42="","",IF(VLOOKUP($B42,CPPE!$A$2:$BO$175,32,FALSE)&lt;0,VLOOKUP($B42,CPPE!$A$2:$BO$175,32,FALSE),""))</f>
        <v/>
      </c>
      <c r="AH42" s="48" t="str">
        <f>IF($B42="","",IF(VLOOKUP($B42,CPPE!$A$2:$BO$175,33,FALSE)&lt;0,VLOOKUP($B42,CPPE!$A$2:$BO$175,33,FALSE),""))</f>
        <v/>
      </c>
      <c r="AI42" s="48" t="str">
        <f>IF($B42="","",IF(VLOOKUP($B42,CPPE!$A$2:$BO$175,34,FALSE)&lt;0,VLOOKUP($B42,CPPE!$A$2:$BO$175,34,FALSE),""))</f>
        <v/>
      </c>
      <c r="AJ42" s="48" t="str">
        <f>IF($B42="","",IF(VLOOKUP($B42,CPPE!$A$2:$BO$175,35,FALSE)&lt;0,VLOOKUP($B42,CPPE!$A$2:$BO$175,35,FALSE),""))</f>
        <v/>
      </c>
      <c r="AK42" s="48" t="str">
        <f>IF($B42="","",IF(VLOOKUP($B42,CPPE!$A$2:$BO$175,36,FALSE)&lt;0,VLOOKUP($B42,CPPE!$A$2:$BO$175,36,FALSE),""))</f>
        <v/>
      </c>
      <c r="AL42" s="48" t="str">
        <f>IF($B42="","",IF(VLOOKUP($B42,CPPE!$A$2:$BO$175,37,FALSE)&lt;0,VLOOKUP($B42,CPPE!$A$2:$BO$175,37,FALSE),""))</f>
        <v/>
      </c>
      <c r="AM42" s="48" t="str">
        <f>IF($B42="","",IF(VLOOKUP($B42,CPPE!$A$2:$BO$175,38,FALSE)&lt;0,VLOOKUP($B42,CPPE!$A$2:$BO$175,38,FALSE),""))</f>
        <v/>
      </c>
      <c r="AN42" s="48" t="str">
        <f>IF($B42="","",IF(VLOOKUP($B42,CPPE!$A$2:$BO$175,39,FALSE)&lt;0,VLOOKUP($B42,CPPE!$A$2:$BO$175,39,FALSE),""))</f>
        <v/>
      </c>
      <c r="AO42" s="48" t="str">
        <f>IF($B42="","",IF(VLOOKUP($B42,CPPE!$A$2:$BO$175,40,FALSE)&lt;0,VLOOKUP($B42,CPPE!$A$2:$BO$175,40,FALSE),""))</f>
        <v/>
      </c>
      <c r="AP42" s="48" t="str">
        <f>IF($B42="","",IF(VLOOKUP($B42,CPPE!$A$2:$BO$175,41,FALSE)&lt;0,VLOOKUP($B42,CPPE!$A$2:$BO$175,41,FALSE),""))</f>
        <v/>
      </c>
      <c r="AQ42" s="48" t="str">
        <f>IF($B42="","",IF(VLOOKUP($B42,CPPE!$A$2:$BO$175,42,FALSE)&lt;0,VLOOKUP($B42,CPPE!$A$2:$BO$175,42,FALSE),""))</f>
        <v/>
      </c>
      <c r="AR42" s="48" t="str">
        <f>IF($B42="","",IF(VLOOKUP($B42,CPPE!$A$2:$BO$175,43,FALSE)&lt;0,VLOOKUP($B42,CPPE!$A$2:$BO$175,43,FALSE),""))</f>
        <v/>
      </c>
      <c r="AS42" s="48" t="str">
        <f>IF($B42="","",IF(VLOOKUP($B42,CPPE!$A$2:$BO$175,44,FALSE)&lt;0,VLOOKUP($B42,CPPE!$A$2:$BO$175,44,FALSE),""))</f>
        <v/>
      </c>
      <c r="AT42" s="48" t="str">
        <f>IF($B42="","",IF(VLOOKUP($B42,CPPE!$A$2:$BO$175,45,FALSE)&lt;0,VLOOKUP($B42,CPPE!$A$2:$BO$175,45,FALSE),""))</f>
        <v/>
      </c>
      <c r="AU42" s="48" t="str">
        <f>IF($B42="","",IF(VLOOKUP($B42,CPPE!$A$2:$BO$175,46,FALSE)&lt;0,VLOOKUP($B42,CPPE!$A$2:$BO$175,46,FALSE),""))</f>
        <v/>
      </c>
      <c r="AV42" s="48" t="str">
        <f>IF($B42="","",IF(VLOOKUP($B42,CPPE!$A$2:$BO$175,47,FALSE)&lt;0,VLOOKUP($B42,CPPE!$A$2:$BO$175,47,FALSE),""))</f>
        <v/>
      </c>
      <c r="AW42" s="48" t="str">
        <f>IF($B42="","",IF(VLOOKUP($B42,CPPE!$A$2:$BO$175,48,FALSE)&lt;0,VLOOKUP($B42,CPPE!$A$2:$BO$175,48,FALSE),""))</f>
        <v/>
      </c>
      <c r="AX42" s="48" t="str">
        <f>IF($B42="","",IF(VLOOKUP($B42,CPPE!$A$2:$BO$175,50,FALSE)&lt;0,VLOOKUP($B42,CPPE!$A$2:$BO$175,50,FALSE),""))</f>
        <v/>
      </c>
      <c r="AY42" s="48" t="str">
        <f>IF($B42="","",IF(VLOOKUP($B42,CPPE!$A$2:$BO$175,51,FALSE)&lt;0,VLOOKUP($B42,CPPE!$A$2:$BO$175,51,FALSE),""))</f>
        <v/>
      </c>
      <c r="AZ42" s="48" t="str">
        <f>IF($B42="","",IF(VLOOKUP($B42,CPPE!$A$2:$BO$175,52,FALSE)&lt;0,VLOOKUP($B42,CPPE!$A$2:$BO$175,52,FALSE),""))</f>
        <v/>
      </c>
      <c r="BA42" s="48" t="str">
        <f>IF($B42="","",IF(VLOOKUP($B42,CPPE!$A$2:$BO$175,53,FALSE)&lt;0,VLOOKUP($B42,CPPE!$A$2:$BO$175,53,FALSE),""))</f>
        <v/>
      </c>
      <c r="BB42" s="48" t="str">
        <f>IF($B42="","",IF(VLOOKUP($B42,CPPE!$A$2:$BO$175,54,FALSE)&lt;0,VLOOKUP($B42,CPPE!$A$2:$BO$175,54,FALSE),""))</f>
        <v/>
      </c>
      <c r="BC42" s="48" t="str">
        <f>IF($B42="","",IF(VLOOKUP($B42,CPPE!$A$2:$BO$175,55,FALSE)&lt;0,VLOOKUP($B42,CPPE!$A$2:$BO$175,55,FALSE),""))</f>
        <v/>
      </c>
      <c r="BD42" s="48" t="str">
        <f>IF($B42="","",IF(VLOOKUP($B42,CPPE!$A$2:$BO$175,56,FALSE)&lt;0,VLOOKUP($B42,CPPE!$A$2:$BO$175,56,FALSE),""))</f>
        <v/>
      </c>
      <c r="BE42" s="48" t="str">
        <f>IF($B42="","",IF(VLOOKUP($B42,CPPE!$A$2:$BO$175,57,FALSE)&lt;0,VLOOKUP($B42,CPPE!$A$2:$BO$175,57,FALSE),""))</f>
        <v/>
      </c>
      <c r="BF42" s="48" t="str">
        <f>IF($B42="","",IF(VLOOKUP($B42,CPPE!$A$2:$BO$175,58,FALSE)&lt;0,VLOOKUP($B42,CPPE!$A$2:$BO$175,58,FALSE),""))</f>
        <v/>
      </c>
      <c r="BG42" s="48" t="str">
        <f>IF($B42="","",IF(VLOOKUP($B42,CPPE!$A$2:$BO$175,59,FALSE)&lt;0,VLOOKUP($B42,CPPE!$A$2:$BO$175,59,FALSE),""))</f>
        <v/>
      </c>
    </row>
    <row r="43" spans="2:59" x14ac:dyDescent="0.2">
      <c r="B43" s="47" t="str">
        <f>IF(Results!B43="","",Results!B43)</f>
        <v/>
      </c>
      <c r="C43" s="48" t="str">
        <f>IF($B43="","",IF(VLOOKUP($B43,CPPE!$A$2:$BO$175,2,FALSE)&lt;0,VLOOKUP($B43,CPPE!$A$2:$BO$175,2,FALSE),""))</f>
        <v/>
      </c>
      <c r="D43" s="48" t="str">
        <f>IF($B43="","",IF(VLOOKUP($B43,CPPE!$A$2:$BO$175,3,FALSE)&lt;0,VLOOKUP($B43,CPPE!$A$2:$BO$175,3,FALSE),""))</f>
        <v/>
      </c>
      <c r="E43" s="48" t="str">
        <f>IF($B43="","",IF(VLOOKUP($B43,CPPE!$A$2:$BO$175,4,FALSE)&lt;0,VLOOKUP($B43,CPPE!$A$2:$BO$175,5,FALSE),""))</f>
        <v/>
      </c>
      <c r="F43" s="48" t="str">
        <f>IF($B43="","",IF(VLOOKUP($B43,CPPE!$A$2:$BO$175,5,FALSE)&lt;0,VLOOKUP($B43,CPPE!$A$2:$BO$175,6,FALSE),""))</f>
        <v/>
      </c>
      <c r="G43" s="48" t="str">
        <f>IF($B43="","",IF(VLOOKUP($B43,CPPE!$A$2:$BO$175,6,FALSE)&lt;0,VLOOKUP($B43,CPPE!$A$2:$BO$175,6,FALSE),""))</f>
        <v/>
      </c>
      <c r="H43" s="48" t="str">
        <f>IF($B43="","",IF(VLOOKUP($B43,CPPE!$A$2:$BO$175,7,FALSE)&lt;0,VLOOKUP($B43,CPPE!$A$2:$BO$175,7,FALSE),""))</f>
        <v/>
      </c>
      <c r="I43" s="48" t="str">
        <f>IF($B43="","",IF(VLOOKUP($B43,CPPE!$A$2:$BO$175,8,FALSE)&lt;0,VLOOKUP($B43,CPPE!$A$2:$BO$175,8,FALSE),""))</f>
        <v/>
      </c>
      <c r="J43" s="48" t="str">
        <f>IF($B43="","",IF(VLOOKUP($B43,CPPE!$A$2:$BO$175,9,FALSE)&lt;0,VLOOKUP($B43,CPPE!$A$2:$BO$175,9,FALSE),""))</f>
        <v/>
      </c>
      <c r="K43" s="48" t="str">
        <f>IF($B43="","",IF(VLOOKUP($B43,CPPE!$A$2:$BO$175,10,FALSE)&lt;0,VLOOKUP($B43,CPPE!$A$2:$BO$175,10,FALSE),""))</f>
        <v/>
      </c>
      <c r="L43" s="48" t="str">
        <f>IF($B43="","",IF(VLOOKUP($B43,CPPE!$A$2:$BO$175,11,FALSE)&lt;0,VLOOKUP($B43,CPPE!$A$2:$BO$175,11,FALSE),""))</f>
        <v/>
      </c>
      <c r="M43" s="48" t="str">
        <f>IF($B43="","",IF(VLOOKUP($B43,CPPE!$A$2:$BO$175,12,FALSE)&lt;0,VLOOKUP($B43,CPPE!$A$2:$BO$175,12,FALSE),""))</f>
        <v/>
      </c>
      <c r="N43" s="48" t="str">
        <f>IF($B43="","",IF(VLOOKUP($B43,CPPE!$A$2:$BO$175,13,FALSE)&lt;0,VLOOKUP($B43,CPPE!$A$2:$BO$175,13,FALSE),""))</f>
        <v/>
      </c>
      <c r="O43" s="48" t="str">
        <f>IF($B43="","",IF(VLOOKUP($B43,CPPE!$A$2:$BO$175,14,FALSE)&lt;0,VLOOKUP($B43,CPPE!$A$2:$BO$175,14,FALSE),""))</f>
        <v/>
      </c>
      <c r="P43" s="48" t="str">
        <f>IF($B43="","",IF(VLOOKUP($B43,CPPE!$A$2:$BO$175,15,FALSE)&lt;0,VLOOKUP($B43,CPPE!$A$2:$BO$175,15,FALSE),""))</f>
        <v/>
      </c>
      <c r="Q43" s="48" t="str">
        <f>IF($B43="","",IF(VLOOKUP($B43,CPPE!$A$2:$BO$175,16,FALSE)&lt;0,VLOOKUP($B43,CPPE!$A$2:$BO$175,16,FALSE),""))</f>
        <v/>
      </c>
      <c r="R43" s="48" t="str">
        <f>IF($B43="","",IF(VLOOKUP($B43,CPPE!$A$2:$BO$175,17,FALSE)&lt;0,VLOOKUP($B43,CPPE!$A$2:$BO$175,17,FALSE),""))</f>
        <v/>
      </c>
      <c r="S43" s="48" t="str">
        <f>IF($B43="","",IF(VLOOKUP($B43,CPPE!$A$2:$BO$175,18,FALSE)&lt;0,VLOOKUP($B43,CPPE!$A$2:$BO$175,18,FALSE),""))</f>
        <v/>
      </c>
      <c r="T43" s="48" t="str">
        <f>IF($B43="","",IF(VLOOKUP($B43,CPPE!$A$2:$BO$175,19,FALSE)&lt;0,VLOOKUP($B43,CPPE!$A$2:$BO$175,19,FALSE),""))</f>
        <v/>
      </c>
      <c r="U43" s="48" t="str">
        <f>IF($B43="","",IF(VLOOKUP($B43,CPPE!$A$2:$BO$175,20,FALSE)&lt;0,VLOOKUP($B43,CPPE!$A$2:$BO$175,20,FALSE),""))</f>
        <v/>
      </c>
      <c r="V43" s="48" t="str">
        <f>IF($B43="","",IF(VLOOKUP($B43,CPPE!$A$2:$BO$175,21,FALSE)&lt;0,VLOOKUP($B43,CPPE!$A$2:$BO$175,21,FALSE),""))</f>
        <v/>
      </c>
      <c r="W43" s="48" t="str">
        <f>IF($B43="","",IF(VLOOKUP($B43,CPPE!$A$2:$BO$175,22,FALSE)&lt;0,VLOOKUP($B43,CPPE!$A$2:$BO$175,22,FALSE),""))</f>
        <v/>
      </c>
      <c r="X43" s="48" t="str">
        <f>IF($B43="","",IF(VLOOKUP($B43,CPPE!$A$2:$BO$175,23,FALSE)&lt;0,VLOOKUP($B43,CPPE!$A$2:$BO$175,23,FALSE),""))</f>
        <v/>
      </c>
      <c r="Y43" s="48" t="str">
        <f>IF($B43="","",IF(VLOOKUP($B43,CPPE!$A$2:$BO$175,24,FALSE)&lt;0,VLOOKUP($B43,CPPE!$A$2:$BO$175,24,FALSE),""))</f>
        <v/>
      </c>
      <c r="Z43" s="48" t="str">
        <f>IF($B43="","",IF(VLOOKUP($B43,CPPE!$A$2:$BO$175,25,FALSE)&lt;0,VLOOKUP($B43,CPPE!$A$2:$BO$175,25,FALSE),""))</f>
        <v/>
      </c>
      <c r="AA43" s="48" t="str">
        <f>IF($B43="","",IF(VLOOKUP($B43,CPPE!$A$2:$BO$175,26,FALSE)&lt;0,VLOOKUP($B43,CPPE!$A$2:$BO$175,26,FALSE),""))</f>
        <v/>
      </c>
      <c r="AB43" s="48" t="str">
        <f>IF($B43="","",IF(VLOOKUP($B43,CPPE!$A$2:$BO$175,27,FALSE)&lt;0,VLOOKUP($B43,CPPE!$A$2:$BO$175,27,FALSE),""))</f>
        <v/>
      </c>
      <c r="AC43" s="48" t="str">
        <f>IF($B43="","",IF(VLOOKUP($B43,CPPE!$A$2:$BO$175,28,FALSE)&lt;0,VLOOKUP($B43,CPPE!$A$2:$BO$175,28,FALSE),""))</f>
        <v/>
      </c>
      <c r="AD43" s="48" t="str">
        <f>IF($B43="","",IF(VLOOKUP($B43,CPPE!$A$2:$BO$175,29,FALSE)&lt;0,VLOOKUP($B43,CPPE!$A$2:$BO$175,29,FALSE),""))</f>
        <v/>
      </c>
      <c r="AE43" s="48" t="str">
        <f>IF($B43="","",IF(VLOOKUP($B43,CPPE!$A$2:$BO$175,30,FALSE)&lt;0,VLOOKUP($B43,CPPE!$A$2:$BO$175,30,FALSE),""))</f>
        <v/>
      </c>
      <c r="AF43" s="48" t="str">
        <f>IF($B43="","",IF(VLOOKUP($B43,CPPE!$A$2:$BO$175,31,FALSE)&lt;0,VLOOKUP($B43,CPPE!$A$2:$BO$175,31,FALSE),""))</f>
        <v/>
      </c>
      <c r="AG43" s="48" t="str">
        <f>IF($B43="","",IF(VLOOKUP($B43,CPPE!$A$2:$BO$175,32,FALSE)&lt;0,VLOOKUP($B43,CPPE!$A$2:$BO$175,32,FALSE),""))</f>
        <v/>
      </c>
      <c r="AH43" s="48" t="str">
        <f>IF($B43="","",IF(VLOOKUP($B43,CPPE!$A$2:$BO$175,33,FALSE)&lt;0,VLOOKUP($B43,CPPE!$A$2:$BO$175,33,FALSE),""))</f>
        <v/>
      </c>
      <c r="AI43" s="48" t="str">
        <f>IF($B43="","",IF(VLOOKUP($B43,CPPE!$A$2:$BO$175,34,FALSE)&lt;0,VLOOKUP($B43,CPPE!$A$2:$BO$175,34,FALSE),""))</f>
        <v/>
      </c>
      <c r="AJ43" s="48" t="str">
        <f>IF($B43="","",IF(VLOOKUP($B43,CPPE!$A$2:$BO$175,35,FALSE)&lt;0,VLOOKUP($B43,CPPE!$A$2:$BO$175,35,FALSE),""))</f>
        <v/>
      </c>
      <c r="AK43" s="48" t="str">
        <f>IF($B43="","",IF(VLOOKUP($B43,CPPE!$A$2:$BO$175,36,FALSE)&lt;0,VLOOKUP($B43,CPPE!$A$2:$BO$175,36,FALSE),""))</f>
        <v/>
      </c>
      <c r="AL43" s="48" t="str">
        <f>IF($B43="","",IF(VLOOKUP($B43,CPPE!$A$2:$BO$175,37,FALSE)&lt;0,VLOOKUP($B43,CPPE!$A$2:$BO$175,37,FALSE),""))</f>
        <v/>
      </c>
      <c r="AM43" s="48" t="str">
        <f>IF($B43="","",IF(VLOOKUP($B43,CPPE!$A$2:$BO$175,38,FALSE)&lt;0,VLOOKUP($B43,CPPE!$A$2:$BO$175,38,FALSE),""))</f>
        <v/>
      </c>
      <c r="AN43" s="48" t="str">
        <f>IF($B43="","",IF(VLOOKUP($B43,CPPE!$A$2:$BO$175,39,FALSE)&lt;0,VLOOKUP($B43,CPPE!$A$2:$BO$175,39,FALSE),""))</f>
        <v/>
      </c>
      <c r="AO43" s="48" t="str">
        <f>IF($B43="","",IF(VLOOKUP($B43,CPPE!$A$2:$BO$175,40,FALSE)&lt;0,VLOOKUP($B43,CPPE!$A$2:$BO$175,40,FALSE),""))</f>
        <v/>
      </c>
      <c r="AP43" s="48" t="str">
        <f>IF($B43="","",IF(VLOOKUP($B43,CPPE!$A$2:$BO$175,41,FALSE)&lt;0,VLOOKUP($B43,CPPE!$A$2:$BO$175,41,FALSE),""))</f>
        <v/>
      </c>
      <c r="AQ43" s="48" t="str">
        <f>IF($B43="","",IF(VLOOKUP($B43,CPPE!$A$2:$BO$175,42,FALSE)&lt;0,VLOOKUP($B43,CPPE!$A$2:$BO$175,42,FALSE),""))</f>
        <v/>
      </c>
      <c r="AR43" s="48" t="str">
        <f>IF($B43="","",IF(VLOOKUP($B43,CPPE!$A$2:$BO$175,43,FALSE)&lt;0,VLOOKUP($B43,CPPE!$A$2:$BO$175,43,FALSE),""))</f>
        <v/>
      </c>
      <c r="AS43" s="48" t="str">
        <f>IF($B43="","",IF(VLOOKUP($B43,CPPE!$A$2:$BO$175,44,FALSE)&lt;0,VLOOKUP($B43,CPPE!$A$2:$BO$175,44,FALSE),""))</f>
        <v/>
      </c>
      <c r="AT43" s="48" t="str">
        <f>IF($B43="","",IF(VLOOKUP($B43,CPPE!$A$2:$BO$175,45,FALSE)&lt;0,VLOOKUP($B43,CPPE!$A$2:$BO$175,45,FALSE),""))</f>
        <v/>
      </c>
      <c r="AU43" s="48" t="str">
        <f>IF($B43="","",IF(VLOOKUP($B43,CPPE!$A$2:$BO$175,46,FALSE)&lt;0,VLOOKUP($B43,CPPE!$A$2:$BO$175,46,FALSE),""))</f>
        <v/>
      </c>
      <c r="AV43" s="48" t="str">
        <f>IF($B43="","",IF(VLOOKUP($B43,CPPE!$A$2:$BO$175,47,FALSE)&lt;0,VLOOKUP($B43,CPPE!$A$2:$BO$175,47,FALSE),""))</f>
        <v/>
      </c>
      <c r="AW43" s="48" t="str">
        <f>IF($B43="","",IF(VLOOKUP($B43,CPPE!$A$2:$BO$175,48,FALSE)&lt;0,VLOOKUP($B43,CPPE!$A$2:$BO$175,48,FALSE),""))</f>
        <v/>
      </c>
      <c r="AX43" s="48" t="str">
        <f>IF($B43="","",IF(VLOOKUP($B43,CPPE!$A$2:$BO$175,50,FALSE)&lt;0,VLOOKUP($B43,CPPE!$A$2:$BO$175,50,FALSE),""))</f>
        <v/>
      </c>
      <c r="AY43" s="48" t="str">
        <f>IF($B43="","",IF(VLOOKUP($B43,CPPE!$A$2:$BO$175,51,FALSE)&lt;0,VLOOKUP($B43,CPPE!$A$2:$BO$175,51,FALSE),""))</f>
        <v/>
      </c>
      <c r="AZ43" s="48" t="str">
        <f>IF($B43="","",IF(VLOOKUP($B43,CPPE!$A$2:$BO$175,52,FALSE)&lt;0,VLOOKUP($B43,CPPE!$A$2:$BO$175,52,FALSE),""))</f>
        <v/>
      </c>
      <c r="BA43" s="48" t="str">
        <f>IF($B43="","",IF(VLOOKUP($B43,CPPE!$A$2:$BO$175,53,FALSE)&lt;0,VLOOKUP($B43,CPPE!$A$2:$BO$175,53,FALSE),""))</f>
        <v/>
      </c>
      <c r="BB43" s="48" t="str">
        <f>IF($B43="","",IF(VLOOKUP($B43,CPPE!$A$2:$BO$175,54,FALSE)&lt;0,VLOOKUP($B43,CPPE!$A$2:$BO$175,54,FALSE),""))</f>
        <v/>
      </c>
      <c r="BC43" s="48" t="str">
        <f>IF($B43="","",IF(VLOOKUP($B43,CPPE!$A$2:$BO$175,55,FALSE)&lt;0,VLOOKUP($B43,CPPE!$A$2:$BO$175,55,FALSE),""))</f>
        <v/>
      </c>
      <c r="BD43" s="48" t="str">
        <f>IF($B43="","",IF(VLOOKUP($B43,CPPE!$A$2:$BO$175,56,FALSE)&lt;0,VLOOKUP($B43,CPPE!$A$2:$BO$175,56,FALSE),""))</f>
        <v/>
      </c>
      <c r="BE43" s="48" t="str">
        <f>IF($B43="","",IF(VLOOKUP($B43,CPPE!$A$2:$BO$175,57,FALSE)&lt;0,VLOOKUP($B43,CPPE!$A$2:$BO$175,57,FALSE),""))</f>
        <v/>
      </c>
      <c r="BF43" s="48" t="str">
        <f>IF($B43="","",IF(VLOOKUP($B43,CPPE!$A$2:$BO$175,58,FALSE)&lt;0,VLOOKUP($B43,CPPE!$A$2:$BO$175,58,FALSE),""))</f>
        <v/>
      </c>
      <c r="BG43" s="48" t="str">
        <f>IF($B43="","",IF(VLOOKUP($B43,CPPE!$A$2:$BO$175,59,FALSE)&lt;0,VLOOKUP($B43,CPPE!$A$2:$BO$175,59,FALSE),""))</f>
        <v/>
      </c>
    </row>
    <row r="44" spans="2:59" x14ac:dyDescent="0.2">
      <c r="B44" s="47" t="str">
        <f>IF(Results!B44="","",Results!B44)</f>
        <v/>
      </c>
      <c r="C44" s="48" t="str">
        <f>IF($B44="","",IF(VLOOKUP($B44,CPPE!$A$2:$BO$175,2,FALSE)&lt;0,VLOOKUP($B44,CPPE!$A$2:$BO$175,2,FALSE),""))</f>
        <v/>
      </c>
      <c r="D44" s="48" t="str">
        <f>IF($B44="","",IF(VLOOKUP($B44,CPPE!$A$2:$BO$175,3,FALSE)&lt;0,VLOOKUP($B44,CPPE!$A$2:$BO$175,3,FALSE),""))</f>
        <v/>
      </c>
      <c r="E44" s="48" t="str">
        <f>IF($B44="","",IF(VLOOKUP($B44,CPPE!$A$2:$BO$175,4,FALSE)&lt;0,VLOOKUP($B44,CPPE!$A$2:$BO$175,5,FALSE),""))</f>
        <v/>
      </c>
      <c r="F44" s="48" t="str">
        <f>IF($B44="","",IF(VLOOKUP($B44,CPPE!$A$2:$BO$175,5,FALSE)&lt;0,VLOOKUP($B44,CPPE!$A$2:$BO$175,6,FALSE),""))</f>
        <v/>
      </c>
      <c r="G44" s="48" t="str">
        <f>IF($B44="","",IF(VLOOKUP($B44,CPPE!$A$2:$BO$175,6,FALSE)&lt;0,VLOOKUP($B44,CPPE!$A$2:$BO$175,6,FALSE),""))</f>
        <v/>
      </c>
      <c r="H44" s="48" t="str">
        <f>IF($B44="","",IF(VLOOKUP($B44,CPPE!$A$2:$BO$175,7,FALSE)&lt;0,VLOOKUP($B44,CPPE!$A$2:$BO$175,7,FALSE),""))</f>
        <v/>
      </c>
      <c r="I44" s="48" t="str">
        <f>IF($B44="","",IF(VLOOKUP($B44,CPPE!$A$2:$BO$175,8,FALSE)&lt;0,VLOOKUP($B44,CPPE!$A$2:$BO$175,8,FALSE),""))</f>
        <v/>
      </c>
      <c r="J44" s="48" t="str">
        <f>IF($B44="","",IF(VLOOKUP($B44,CPPE!$A$2:$BO$175,9,FALSE)&lt;0,VLOOKUP($B44,CPPE!$A$2:$BO$175,9,FALSE),""))</f>
        <v/>
      </c>
      <c r="K44" s="48" t="str">
        <f>IF($B44="","",IF(VLOOKUP($B44,CPPE!$A$2:$BO$175,10,FALSE)&lt;0,VLOOKUP($B44,CPPE!$A$2:$BO$175,10,FALSE),""))</f>
        <v/>
      </c>
      <c r="L44" s="48" t="str">
        <f>IF($B44="","",IF(VLOOKUP($B44,CPPE!$A$2:$BO$175,11,FALSE)&lt;0,VLOOKUP($B44,CPPE!$A$2:$BO$175,11,FALSE),""))</f>
        <v/>
      </c>
      <c r="M44" s="48" t="str">
        <f>IF($B44="","",IF(VLOOKUP($B44,CPPE!$A$2:$BO$175,12,FALSE)&lt;0,VLOOKUP($B44,CPPE!$A$2:$BO$175,12,FALSE),""))</f>
        <v/>
      </c>
      <c r="N44" s="48" t="str">
        <f>IF($B44="","",IF(VLOOKUP($B44,CPPE!$A$2:$BO$175,13,FALSE)&lt;0,VLOOKUP($B44,CPPE!$A$2:$BO$175,13,FALSE),""))</f>
        <v/>
      </c>
      <c r="O44" s="48" t="str">
        <f>IF($B44="","",IF(VLOOKUP($B44,CPPE!$A$2:$BO$175,14,FALSE)&lt;0,VLOOKUP($B44,CPPE!$A$2:$BO$175,14,FALSE),""))</f>
        <v/>
      </c>
      <c r="P44" s="48" t="str">
        <f>IF($B44="","",IF(VLOOKUP($B44,CPPE!$A$2:$BO$175,15,FALSE)&lt;0,VLOOKUP($B44,CPPE!$A$2:$BO$175,15,FALSE),""))</f>
        <v/>
      </c>
      <c r="Q44" s="48" t="str">
        <f>IF($B44="","",IF(VLOOKUP($B44,CPPE!$A$2:$BO$175,16,FALSE)&lt;0,VLOOKUP($B44,CPPE!$A$2:$BO$175,16,FALSE),""))</f>
        <v/>
      </c>
      <c r="R44" s="48" t="str">
        <f>IF($B44="","",IF(VLOOKUP($B44,CPPE!$A$2:$BO$175,17,FALSE)&lt;0,VLOOKUP($B44,CPPE!$A$2:$BO$175,17,FALSE),""))</f>
        <v/>
      </c>
      <c r="S44" s="48" t="str">
        <f>IF($B44="","",IF(VLOOKUP($B44,CPPE!$A$2:$BO$175,18,FALSE)&lt;0,VLOOKUP($B44,CPPE!$A$2:$BO$175,18,FALSE),""))</f>
        <v/>
      </c>
      <c r="T44" s="48" t="str">
        <f>IF($B44="","",IF(VLOOKUP($B44,CPPE!$A$2:$BO$175,19,FALSE)&lt;0,VLOOKUP($B44,CPPE!$A$2:$BO$175,19,FALSE),""))</f>
        <v/>
      </c>
      <c r="U44" s="48" t="str">
        <f>IF($B44="","",IF(VLOOKUP($B44,CPPE!$A$2:$BO$175,20,FALSE)&lt;0,VLOOKUP($B44,CPPE!$A$2:$BO$175,20,FALSE),""))</f>
        <v/>
      </c>
      <c r="V44" s="48" t="str">
        <f>IF($B44="","",IF(VLOOKUP($B44,CPPE!$A$2:$BO$175,21,FALSE)&lt;0,VLOOKUP($B44,CPPE!$A$2:$BO$175,21,FALSE),""))</f>
        <v/>
      </c>
      <c r="W44" s="48" t="str">
        <f>IF($B44="","",IF(VLOOKUP($B44,CPPE!$A$2:$BO$175,22,FALSE)&lt;0,VLOOKUP($B44,CPPE!$A$2:$BO$175,22,FALSE),""))</f>
        <v/>
      </c>
      <c r="X44" s="48" t="str">
        <f>IF($B44="","",IF(VLOOKUP($B44,CPPE!$A$2:$BO$175,23,FALSE)&lt;0,VLOOKUP($B44,CPPE!$A$2:$BO$175,23,FALSE),""))</f>
        <v/>
      </c>
      <c r="Y44" s="48" t="str">
        <f>IF($B44="","",IF(VLOOKUP($B44,CPPE!$A$2:$BO$175,24,FALSE)&lt;0,VLOOKUP($B44,CPPE!$A$2:$BO$175,24,FALSE),""))</f>
        <v/>
      </c>
      <c r="Z44" s="48" t="str">
        <f>IF($B44="","",IF(VLOOKUP($B44,CPPE!$A$2:$BO$175,25,FALSE)&lt;0,VLOOKUP($B44,CPPE!$A$2:$BO$175,25,FALSE),""))</f>
        <v/>
      </c>
      <c r="AA44" s="48" t="str">
        <f>IF($B44="","",IF(VLOOKUP($B44,CPPE!$A$2:$BO$175,26,FALSE)&lt;0,VLOOKUP($B44,CPPE!$A$2:$BO$175,26,FALSE),""))</f>
        <v/>
      </c>
      <c r="AB44" s="48" t="str">
        <f>IF($B44="","",IF(VLOOKUP($B44,CPPE!$A$2:$BO$175,27,FALSE)&lt;0,VLOOKUP($B44,CPPE!$A$2:$BO$175,27,FALSE),""))</f>
        <v/>
      </c>
      <c r="AC44" s="48" t="str">
        <f>IF($B44="","",IF(VLOOKUP($B44,CPPE!$A$2:$BO$175,28,FALSE)&lt;0,VLOOKUP($B44,CPPE!$A$2:$BO$175,28,FALSE),""))</f>
        <v/>
      </c>
      <c r="AD44" s="48" t="str">
        <f>IF($B44="","",IF(VLOOKUP($B44,CPPE!$A$2:$BO$175,29,FALSE)&lt;0,VLOOKUP($B44,CPPE!$A$2:$BO$175,29,FALSE),""))</f>
        <v/>
      </c>
      <c r="AE44" s="48" t="str">
        <f>IF($B44="","",IF(VLOOKUP($B44,CPPE!$A$2:$BO$175,30,FALSE)&lt;0,VLOOKUP($B44,CPPE!$A$2:$BO$175,30,FALSE),""))</f>
        <v/>
      </c>
      <c r="AF44" s="48" t="str">
        <f>IF($B44="","",IF(VLOOKUP($B44,CPPE!$A$2:$BO$175,31,FALSE)&lt;0,VLOOKUP($B44,CPPE!$A$2:$BO$175,31,FALSE),""))</f>
        <v/>
      </c>
      <c r="AG44" s="48" t="str">
        <f>IF($B44="","",IF(VLOOKUP($B44,CPPE!$A$2:$BO$175,32,FALSE)&lt;0,VLOOKUP($B44,CPPE!$A$2:$BO$175,32,FALSE),""))</f>
        <v/>
      </c>
      <c r="AH44" s="48" t="str">
        <f>IF($B44="","",IF(VLOOKUP($B44,CPPE!$A$2:$BO$175,33,FALSE)&lt;0,VLOOKUP($B44,CPPE!$A$2:$BO$175,33,FALSE),""))</f>
        <v/>
      </c>
      <c r="AI44" s="48" t="str">
        <f>IF($B44="","",IF(VLOOKUP($B44,CPPE!$A$2:$BO$175,34,FALSE)&lt;0,VLOOKUP($B44,CPPE!$A$2:$BO$175,34,FALSE),""))</f>
        <v/>
      </c>
      <c r="AJ44" s="48" t="str">
        <f>IF($B44="","",IF(VLOOKUP($B44,CPPE!$A$2:$BO$175,35,FALSE)&lt;0,VLOOKUP($B44,CPPE!$A$2:$BO$175,35,FALSE),""))</f>
        <v/>
      </c>
      <c r="AK44" s="48" t="str">
        <f>IF($B44="","",IF(VLOOKUP($B44,CPPE!$A$2:$BO$175,36,FALSE)&lt;0,VLOOKUP($B44,CPPE!$A$2:$BO$175,36,FALSE),""))</f>
        <v/>
      </c>
      <c r="AL44" s="48" t="str">
        <f>IF($B44="","",IF(VLOOKUP($B44,CPPE!$A$2:$BO$175,37,FALSE)&lt;0,VLOOKUP($B44,CPPE!$A$2:$BO$175,37,FALSE),""))</f>
        <v/>
      </c>
      <c r="AM44" s="48" t="str">
        <f>IF($B44="","",IF(VLOOKUP($B44,CPPE!$A$2:$BO$175,38,FALSE)&lt;0,VLOOKUP($B44,CPPE!$A$2:$BO$175,38,FALSE),""))</f>
        <v/>
      </c>
      <c r="AN44" s="48" t="str">
        <f>IF($B44="","",IF(VLOOKUP($B44,CPPE!$A$2:$BO$175,39,FALSE)&lt;0,VLOOKUP($B44,CPPE!$A$2:$BO$175,39,FALSE),""))</f>
        <v/>
      </c>
      <c r="AO44" s="48" t="str">
        <f>IF($B44="","",IF(VLOOKUP($B44,CPPE!$A$2:$BO$175,40,FALSE)&lt;0,VLOOKUP($B44,CPPE!$A$2:$BO$175,40,FALSE),""))</f>
        <v/>
      </c>
      <c r="AP44" s="48" t="str">
        <f>IF($B44="","",IF(VLOOKUP($B44,CPPE!$A$2:$BO$175,41,FALSE)&lt;0,VLOOKUP($B44,CPPE!$A$2:$BO$175,41,FALSE),""))</f>
        <v/>
      </c>
      <c r="AQ44" s="48" t="str">
        <f>IF($B44="","",IF(VLOOKUP($B44,CPPE!$A$2:$BO$175,42,FALSE)&lt;0,VLOOKUP($B44,CPPE!$A$2:$BO$175,42,FALSE),""))</f>
        <v/>
      </c>
      <c r="AR44" s="48" t="str">
        <f>IF($B44="","",IF(VLOOKUP($B44,CPPE!$A$2:$BO$175,43,FALSE)&lt;0,VLOOKUP($B44,CPPE!$A$2:$BO$175,43,FALSE),""))</f>
        <v/>
      </c>
      <c r="AS44" s="48" t="str">
        <f>IF($B44="","",IF(VLOOKUP($B44,CPPE!$A$2:$BO$175,44,FALSE)&lt;0,VLOOKUP($B44,CPPE!$A$2:$BO$175,44,FALSE),""))</f>
        <v/>
      </c>
      <c r="AT44" s="48" t="str">
        <f>IF($B44="","",IF(VLOOKUP($B44,CPPE!$A$2:$BO$175,45,FALSE)&lt;0,VLOOKUP($B44,CPPE!$A$2:$BO$175,45,FALSE),""))</f>
        <v/>
      </c>
      <c r="AU44" s="48" t="str">
        <f>IF($B44="","",IF(VLOOKUP($B44,CPPE!$A$2:$BO$175,46,FALSE)&lt;0,VLOOKUP($B44,CPPE!$A$2:$BO$175,46,FALSE),""))</f>
        <v/>
      </c>
      <c r="AV44" s="48" t="str">
        <f>IF($B44="","",IF(VLOOKUP($B44,CPPE!$A$2:$BO$175,47,FALSE)&lt;0,VLOOKUP($B44,CPPE!$A$2:$BO$175,47,FALSE),""))</f>
        <v/>
      </c>
      <c r="AW44" s="48" t="str">
        <f>IF($B44="","",IF(VLOOKUP($B44,CPPE!$A$2:$BO$175,48,FALSE)&lt;0,VLOOKUP($B44,CPPE!$A$2:$BO$175,48,FALSE),""))</f>
        <v/>
      </c>
      <c r="AX44" s="48" t="str">
        <f>IF($B44="","",IF(VLOOKUP($B44,CPPE!$A$2:$BO$175,50,FALSE)&lt;0,VLOOKUP($B44,CPPE!$A$2:$BO$175,50,FALSE),""))</f>
        <v/>
      </c>
      <c r="AY44" s="48" t="str">
        <f>IF($B44="","",IF(VLOOKUP($B44,CPPE!$A$2:$BO$175,51,FALSE)&lt;0,VLOOKUP($B44,CPPE!$A$2:$BO$175,51,FALSE),""))</f>
        <v/>
      </c>
      <c r="AZ44" s="48" t="str">
        <f>IF($B44="","",IF(VLOOKUP($B44,CPPE!$A$2:$BO$175,52,FALSE)&lt;0,VLOOKUP($B44,CPPE!$A$2:$BO$175,52,FALSE),""))</f>
        <v/>
      </c>
      <c r="BA44" s="48" t="str">
        <f>IF($B44="","",IF(VLOOKUP($B44,CPPE!$A$2:$BO$175,53,FALSE)&lt;0,VLOOKUP($B44,CPPE!$A$2:$BO$175,53,FALSE),""))</f>
        <v/>
      </c>
      <c r="BB44" s="48" t="str">
        <f>IF($B44="","",IF(VLOOKUP($B44,CPPE!$A$2:$BO$175,54,FALSE)&lt;0,VLOOKUP($B44,CPPE!$A$2:$BO$175,54,FALSE),""))</f>
        <v/>
      </c>
      <c r="BC44" s="48" t="str">
        <f>IF($B44="","",IF(VLOOKUP($B44,CPPE!$A$2:$BO$175,55,FALSE)&lt;0,VLOOKUP($B44,CPPE!$A$2:$BO$175,55,FALSE),""))</f>
        <v/>
      </c>
      <c r="BD44" s="48" t="str">
        <f>IF($B44="","",IF(VLOOKUP($B44,CPPE!$A$2:$BO$175,56,FALSE)&lt;0,VLOOKUP($B44,CPPE!$A$2:$BO$175,56,FALSE),""))</f>
        <v/>
      </c>
      <c r="BE44" s="48" t="str">
        <f>IF($B44="","",IF(VLOOKUP($B44,CPPE!$A$2:$BO$175,57,FALSE)&lt;0,VLOOKUP($B44,CPPE!$A$2:$BO$175,57,FALSE),""))</f>
        <v/>
      </c>
      <c r="BF44" s="48" t="str">
        <f>IF($B44="","",IF(VLOOKUP($B44,CPPE!$A$2:$BO$175,58,FALSE)&lt;0,VLOOKUP($B44,CPPE!$A$2:$BO$175,58,FALSE),""))</f>
        <v/>
      </c>
      <c r="BG44" s="48" t="str">
        <f>IF($B44="","",IF(VLOOKUP($B44,CPPE!$A$2:$BO$175,59,FALSE)&lt;0,VLOOKUP($B44,CPPE!$A$2:$BO$175,59,FALSE),""))</f>
        <v/>
      </c>
    </row>
    <row r="45" spans="2:59" x14ac:dyDescent="0.2">
      <c r="B45" s="47" t="str">
        <f>IF(Results!B45="","",Results!B45)</f>
        <v/>
      </c>
      <c r="C45" s="48" t="str">
        <f>IF($B45="","",IF(VLOOKUP($B45,CPPE!$A$2:$BO$175,2,FALSE)&lt;0,VLOOKUP($B45,CPPE!$A$2:$BO$175,2,FALSE),""))</f>
        <v/>
      </c>
      <c r="D45" s="48" t="str">
        <f>IF($B45="","",IF(VLOOKUP($B45,CPPE!$A$2:$BO$175,3,FALSE)&lt;0,VLOOKUP($B45,CPPE!$A$2:$BO$175,3,FALSE),""))</f>
        <v/>
      </c>
      <c r="E45" s="48" t="str">
        <f>IF($B45="","",IF(VLOOKUP($B45,CPPE!$A$2:$BO$175,4,FALSE)&lt;0,VLOOKUP($B45,CPPE!$A$2:$BO$175,5,FALSE),""))</f>
        <v/>
      </c>
      <c r="F45" s="48" t="str">
        <f>IF($B45="","",IF(VLOOKUP($B45,CPPE!$A$2:$BO$175,5,FALSE)&lt;0,VLOOKUP($B45,CPPE!$A$2:$BO$175,6,FALSE),""))</f>
        <v/>
      </c>
      <c r="G45" s="48" t="str">
        <f>IF($B45="","",IF(VLOOKUP($B45,CPPE!$A$2:$BO$175,6,FALSE)&lt;0,VLOOKUP($B45,CPPE!$A$2:$BO$175,6,FALSE),""))</f>
        <v/>
      </c>
      <c r="H45" s="48" t="str">
        <f>IF($B45="","",IF(VLOOKUP($B45,CPPE!$A$2:$BO$175,7,FALSE)&lt;0,VLOOKUP($B45,CPPE!$A$2:$BO$175,7,FALSE),""))</f>
        <v/>
      </c>
      <c r="I45" s="48" t="str">
        <f>IF($B45="","",IF(VLOOKUP($B45,CPPE!$A$2:$BO$175,8,FALSE)&lt;0,VLOOKUP($B45,CPPE!$A$2:$BO$175,8,FALSE),""))</f>
        <v/>
      </c>
      <c r="J45" s="48" t="str">
        <f>IF($B45="","",IF(VLOOKUP($B45,CPPE!$A$2:$BO$175,9,FALSE)&lt;0,VLOOKUP($B45,CPPE!$A$2:$BO$175,9,FALSE),""))</f>
        <v/>
      </c>
      <c r="K45" s="48" t="str">
        <f>IF($B45="","",IF(VLOOKUP($B45,CPPE!$A$2:$BO$175,10,FALSE)&lt;0,VLOOKUP($B45,CPPE!$A$2:$BO$175,10,FALSE),""))</f>
        <v/>
      </c>
      <c r="L45" s="48" t="str">
        <f>IF($B45="","",IF(VLOOKUP($B45,CPPE!$A$2:$BO$175,11,FALSE)&lt;0,VLOOKUP($B45,CPPE!$A$2:$BO$175,11,FALSE),""))</f>
        <v/>
      </c>
      <c r="M45" s="48" t="str">
        <f>IF($B45="","",IF(VLOOKUP($B45,CPPE!$A$2:$BO$175,12,FALSE)&lt;0,VLOOKUP($B45,CPPE!$A$2:$BO$175,12,FALSE),""))</f>
        <v/>
      </c>
      <c r="N45" s="48" t="str">
        <f>IF($B45="","",IF(VLOOKUP($B45,CPPE!$A$2:$BO$175,13,FALSE)&lt;0,VLOOKUP($B45,CPPE!$A$2:$BO$175,13,FALSE),""))</f>
        <v/>
      </c>
      <c r="O45" s="48" t="str">
        <f>IF($B45="","",IF(VLOOKUP($B45,CPPE!$A$2:$BO$175,14,FALSE)&lt;0,VLOOKUP($B45,CPPE!$A$2:$BO$175,14,FALSE),""))</f>
        <v/>
      </c>
      <c r="P45" s="48" t="str">
        <f>IF($B45="","",IF(VLOOKUP($B45,CPPE!$A$2:$BO$175,15,FALSE)&lt;0,VLOOKUP($B45,CPPE!$A$2:$BO$175,15,FALSE),""))</f>
        <v/>
      </c>
      <c r="Q45" s="48" t="str">
        <f>IF($B45="","",IF(VLOOKUP($B45,CPPE!$A$2:$BO$175,16,FALSE)&lt;0,VLOOKUP($B45,CPPE!$A$2:$BO$175,16,FALSE),""))</f>
        <v/>
      </c>
      <c r="R45" s="48" t="str">
        <f>IF($B45="","",IF(VLOOKUP($B45,CPPE!$A$2:$BO$175,17,FALSE)&lt;0,VLOOKUP($B45,CPPE!$A$2:$BO$175,17,FALSE),""))</f>
        <v/>
      </c>
      <c r="S45" s="48" t="str">
        <f>IF($B45="","",IF(VLOOKUP($B45,CPPE!$A$2:$BO$175,18,FALSE)&lt;0,VLOOKUP($B45,CPPE!$A$2:$BO$175,18,FALSE),""))</f>
        <v/>
      </c>
      <c r="T45" s="48" t="str">
        <f>IF($B45="","",IF(VLOOKUP($B45,CPPE!$A$2:$BO$175,19,FALSE)&lt;0,VLOOKUP($B45,CPPE!$A$2:$BO$175,19,FALSE),""))</f>
        <v/>
      </c>
      <c r="U45" s="48" t="str">
        <f>IF($B45="","",IF(VLOOKUP($B45,CPPE!$A$2:$BO$175,20,FALSE)&lt;0,VLOOKUP($B45,CPPE!$A$2:$BO$175,20,FALSE),""))</f>
        <v/>
      </c>
      <c r="V45" s="48" t="str">
        <f>IF($B45="","",IF(VLOOKUP($B45,CPPE!$A$2:$BO$175,21,FALSE)&lt;0,VLOOKUP($B45,CPPE!$A$2:$BO$175,21,FALSE),""))</f>
        <v/>
      </c>
      <c r="W45" s="48" t="str">
        <f>IF($B45="","",IF(VLOOKUP($B45,CPPE!$A$2:$BO$175,22,FALSE)&lt;0,VLOOKUP($B45,CPPE!$A$2:$BO$175,22,FALSE),""))</f>
        <v/>
      </c>
      <c r="X45" s="48" t="str">
        <f>IF($B45="","",IF(VLOOKUP($B45,CPPE!$A$2:$BO$175,23,FALSE)&lt;0,VLOOKUP($B45,CPPE!$A$2:$BO$175,23,FALSE),""))</f>
        <v/>
      </c>
      <c r="Y45" s="48" t="str">
        <f>IF($B45="","",IF(VLOOKUP($B45,CPPE!$A$2:$BO$175,24,FALSE)&lt;0,VLOOKUP($B45,CPPE!$A$2:$BO$175,24,FALSE),""))</f>
        <v/>
      </c>
      <c r="Z45" s="48" t="str">
        <f>IF($B45="","",IF(VLOOKUP($B45,CPPE!$A$2:$BO$175,25,FALSE)&lt;0,VLOOKUP($B45,CPPE!$A$2:$BO$175,25,FALSE),""))</f>
        <v/>
      </c>
      <c r="AA45" s="48" t="str">
        <f>IF($B45="","",IF(VLOOKUP($B45,CPPE!$A$2:$BO$175,26,FALSE)&lt;0,VLOOKUP($B45,CPPE!$A$2:$BO$175,26,FALSE),""))</f>
        <v/>
      </c>
      <c r="AB45" s="48" t="str">
        <f>IF($B45="","",IF(VLOOKUP($B45,CPPE!$A$2:$BO$175,27,FALSE)&lt;0,VLOOKUP($B45,CPPE!$A$2:$BO$175,27,FALSE),""))</f>
        <v/>
      </c>
      <c r="AC45" s="48" t="str">
        <f>IF($B45="","",IF(VLOOKUP($B45,CPPE!$A$2:$BO$175,28,FALSE)&lt;0,VLOOKUP($B45,CPPE!$A$2:$BO$175,28,FALSE),""))</f>
        <v/>
      </c>
      <c r="AD45" s="48" t="str">
        <f>IF($B45="","",IF(VLOOKUP($B45,CPPE!$A$2:$BO$175,29,FALSE)&lt;0,VLOOKUP($B45,CPPE!$A$2:$BO$175,29,FALSE),""))</f>
        <v/>
      </c>
      <c r="AE45" s="48" t="str">
        <f>IF($B45="","",IF(VLOOKUP($B45,CPPE!$A$2:$BO$175,30,FALSE)&lt;0,VLOOKUP($B45,CPPE!$A$2:$BO$175,30,FALSE),""))</f>
        <v/>
      </c>
      <c r="AF45" s="48" t="str">
        <f>IF($B45="","",IF(VLOOKUP($B45,CPPE!$A$2:$BO$175,31,FALSE)&lt;0,VLOOKUP($B45,CPPE!$A$2:$BO$175,31,FALSE),""))</f>
        <v/>
      </c>
      <c r="AG45" s="48" t="str">
        <f>IF($B45="","",IF(VLOOKUP($B45,CPPE!$A$2:$BO$175,32,FALSE)&lt;0,VLOOKUP($B45,CPPE!$A$2:$BO$175,32,FALSE),""))</f>
        <v/>
      </c>
      <c r="AH45" s="48" t="str">
        <f>IF($B45="","",IF(VLOOKUP($B45,CPPE!$A$2:$BO$175,33,FALSE)&lt;0,VLOOKUP($B45,CPPE!$A$2:$BO$175,33,FALSE),""))</f>
        <v/>
      </c>
      <c r="AI45" s="48" t="str">
        <f>IF($B45="","",IF(VLOOKUP($B45,CPPE!$A$2:$BO$175,34,FALSE)&lt;0,VLOOKUP($B45,CPPE!$A$2:$BO$175,34,FALSE),""))</f>
        <v/>
      </c>
      <c r="AJ45" s="48" t="str">
        <f>IF($B45="","",IF(VLOOKUP($B45,CPPE!$A$2:$BO$175,35,FALSE)&lt;0,VLOOKUP($B45,CPPE!$A$2:$BO$175,35,FALSE),""))</f>
        <v/>
      </c>
      <c r="AK45" s="48" t="str">
        <f>IF($B45="","",IF(VLOOKUP($B45,CPPE!$A$2:$BO$175,36,FALSE)&lt;0,VLOOKUP($B45,CPPE!$A$2:$BO$175,36,FALSE),""))</f>
        <v/>
      </c>
      <c r="AL45" s="48" t="str">
        <f>IF($B45="","",IF(VLOOKUP($B45,CPPE!$A$2:$BO$175,37,FALSE)&lt;0,VLOOKUP($B45,CPPE!$A$2:$BO$175,37,FALSE),""))</f>
        <v/>
      </c>
      <c r="AM45" s="48" t="str">
        <f>IF($B45="","",IF(VLOOKUP($B45,CPPE!$A$2:$BO$175,38,FALSE)&lt;0,VLOOKUP($B45,CPPE!$A$2:$BO$175,38,FALSE),""))</f>
        <v/>
      </c>
      <c r="AN45" s="48" t="str">
        <f>IF($B45="","",IF(VLOOKUP($B45,CPPE!$A$2:$BO$175,39,FALSE)&lt;0,VLOOKUP($B45,CPPE!$A$2:$BO$175,39,FALSE),""))</f>
        <v/>
      </c>
      <c r="AO45" s="48" t="str">
        <f>IF($B45="","",IF(VLOOKUP($B45,CPPE!$A$2:$BO$175,40,FALSE)&lt;0,VLOOKUP($B45,CPPE!$A$2:$BO$175,40,FALSE),""))</f>
        <v/>
      </c>
      <c r="AP45" s="48" t="str">
        <f>IF($B45="","",IF(VLOOKUP($B45,CPPE!$A$2:$BO$175,41,FALSE)&lt;0,VLOOKUP($B45,CPPE!$A$2:$BO$175,41,FALSE),""))</f>
        <v/>
      </c>
      <c r="AQ45" s="48" t="str">
        <f>IF($B45="","",IF(VLOOKUP($B45,CPPE!$A$2:$BO$175,42,FALSE)&lt;0,VLOOKUP($B45,CPPE!$A$2:$BO$175,42,FALSE),""))</f>
        <v/>
      </c>
      <c r="AR45" s="48" t="str">
        <f>IF($B45="","",IF(VLOOKUP($B45,CPPE!$A$2:$BO$175,43,FALSE)&lt;0,VLOOKUP($B45,CPPE!$A$2:$BO$175,43,FALSE),""))</f>
        <v/>
      </c>
      <c r="AS45" s="48" t="str">
        <f>IF($B45="","",IF(VLOOKUP($B45,CPPE!$A$2:$BO$175,44,FALSE)&lt;0,VLOOKUP($B45,CPPE!$A$2:$BO$175,44,FALSE),""))</f>
        <v/>
      </c>
      <c r="AT45" s="48" t="str">
        <f>IF($B45="","",IF(VLOOKUP($B45,CPPE!$A$2:$BO$175,45,FALSE)&lt;0,VLOOKUP($B45,CPPE!$A$2:$BO$175,45,FALSE),""))</f>
        <v/>
      </c>
      <c r="AU45" s="48" t="str">
        <f>IF($B45="","",IF(VLOOKUP($B45,CPPE!$A$2:$BO$175,46,FALSE)&lt;0,VLOOKUP($B45,CPPE!$A$2:$BO$175,46,FALSE),""))</f>
        <v/>
      </c>
      <c r="AV45" s="48" t="str">
        <f>IF($B45="","",IF(VLOOKUP($B45,CPPE!$A$2:$BO$175,47,FALSE)&lt;0,VLOOKUP($B45,CPPE!$A$2:$BO$175,47,FALSE),""))</f>
        <v/>
      </c>
      <c r="AW45" s="48" t="str">
        <f>IF($B45="","",IF(VLOOKUP($B45,CPPE!$A$2:$BO$175,48,FALSE)&lt;0,VLOOKUP($B45,CPPE!$A$2:$BO$175,48,FALSE),""))</f>
        <v/>
      </c>
      <c r="AX45" s="48" t="str">
        <f>IF($B45="","",IF(VLOOKUP($B45,CPPE!$A$2:$BO$175,50,FALSE)&lt;0,VLOOKUP($B45,CPPE!$A$2:$BO$175,50,FALSE),""))</f>
        <v/>
      </c>
      <c r="AY45" s="48" t="str">
        <f>IF($B45="","",IF(VLOOKUP($B45,CPPE!$A$2:$BO$175,51,FALSE)&lt;0,VLOOKUP($B45,CPPE!$A$2:$BO$175,51,FALSE),""))</f>
        <v/>
      </c>
      <c r="AZ45" s="48" t="str">
        <f>IF($B45="","",IF(VLOOKUP($B45,CPPE!$A$2:$BO$175,52,FALSE)&lt;0,VLOOKUP($B45,CPPE!$A$2:$BO$175,52,FALSE),""))</f>
        <v/>
      </c>
      <c r="BA45" s="48" t="str">
        <f>IF($B45="","",IF(VLOOKUP($B45,CPPE!$A$2:$BO$175,53,FALSE)&lt;0,VLOOKUP($B45,CPPE!$A$2:$BO$175,53,FALSE),""))</f>
        <v/>
      </c>
      <c r="BB45" s="48" t="str">
        <f>IF($B45="","",IF(VLOOKUP($B45,CPPE!$A$2:$BO$175,54,FALSE)&lt;0,VLOOKUP($B45,CPPE!$A$2:$BO$175,54,FALSE),""))</f>
        <v/>
      </c>
      <c r="BC45" s="48" t="str">
        <f>IF($B45="","",IF(VLOOKUP($B45,CPPE!$A$2:$BO$175,55,FALSE)&lt;0,VLOOKUP($B45,CPPE!$A$2:$BO$175,55,FALSE),""))</f>
        <v/>
      </c>
      <c r="BD45" s="48" t="str">
        <f>IF($B45="","",IF(VLOOKUP($B45,CPPE!$A$2:$BO$175,56,FALSE)&lt;0,VLOOKUP($B45,CPPE!$A$2:$BO$175,56,FALSE),""))</f>
        <v/>
      </c>
      <c r="BE45" s="48" t="str">
        <f>IF($B45="","",IF(VLOOKUP($B45,CPPE!$A$2:$BO$175,57,FALSE)&lt;0,VLOOKUP($B45,CPPE!$A$2:$BO$175,57,FALSE),""))</f>
        <v/>
      </c>
      <c r="BF45" s="48" t="str">
        <f>IF($B45="","",IF(VLOOKUP($B45,CPPE!$A$2:$BO$175,58,FALSE)&lt;0,VLOOKUP($B45,CPPE!$A$2:$BO$175,58,FALSE),""))</f>
        <v/>
      </c>
      <c r="BG45" s="48" t="str">
        <f>IF($B45="","",IF(VLOOKUP($B45,CPPE!$A$2:$BO$175,59,FALSE)&lt;0,VLOOKUP($B45,CPPE!$A$2:$BO$175,59,FALSE),""))</f>
        <v/>
      </c>
    </row>
    <row r="46" spans="2:59" x14ac:dyDescent="0.2">
      <c r="B46" s="47" t="str">
        <f>IF(Results!B46="","",Results!B46)</f>
        <v/>
      </c>
      <c r="C46" s="48" t="str">
        <f>IF($B46="","",IF(VLOOKUP($B46,CPPE!$A$2:$BO$175,2,FALSE)&lt;0,VLOOKUP($B46,CPPE!$A$2:$BO$175,2,FALSE),""))</f>
        <v/>
      </c>
      <c r="D46" s="48" t="str">
        <f>IF($B46="","",IF(VLOOKUP($B46,CPPE!$A$2:$BO$175,3,FALSE)&lt;0,VLOOKUP($B46,CPPE!$A$2:$BO$175,3,FALSE),""))</f>
        <v/>
      </c>
      <c r="E46" s="48" t="str">
        <f>IF($B46="","",IF(VLOOKUP($B46,CPPE!$A$2:$BO$175,4,FALSE)&lt;0,VLOOKUP($B46,CPPE!$A$2:$BO$175,5,FALSE),""))</f>
        <v/>
      </c>
      <c r="F46" s="48" t="str">
        <f>IF($B46="","",IF(VLOOKUP($B46,CPPE!$A$2:$BO$175,5,FALSE)&lt;0,VLOOKUP($B46,CPPE!$A$2:$BO$175,6,FALSE),""))</f>
        <v/>
      </c>
      <c r="G46" s="48" t="str">
        <f>IF($B46="","",IF(VLOOKUP($B46,CPPE!$A$2:$BO$175,6,FALSE)&lt;0,VLOOKUP($B46,CPPE!$A$2:$BO$175,6,FALSE),""))</f>
        <v/>
      </c>
      <c r="H46" s="48" t="str">
        <f>IF($B46="","",IF(VLOOKUP($B46,CPPE!$A$2:$BO$175,7,FALSE)&lt;0,VLOOKUP($B46,CPPE!$A$2:$BO$175,7,FALSE),""))</f>
        <v/>
      </c>
      <c r="I46" s="48" t="str">
        <f>IF($B46="","",IF(VLOOKUP($B46,CPPE!$A$2:$BO$175,8,FALSE)&lt;0,VLOOKUP($B46,CPPE!$A$2:$BO$175,8,FALSE),""))</f>
        <v/>
      </c>
      <c r="J46" s="48" t="str">
        <f>IF($B46="","",IF(VLOOKUP($B46,CPPE!$A$2:$BO$175,9,FALSE)&lt;0,VLOOKUP($B46,CPPE!$A$2:$BO$175,9,FALSE),""))</f>
        <v/>
      </c>
      <c r="K46" s="48" t="str">
        <f>IF($B46="","",IF(VLOOKUP($B46,CPPE!$A$2:$BO$175,10,FALSE)&lt;0,VLOOKUP($B46,CPPE!$A$2:$BO$175,10,FALSE),""))</f>
        <v/>
      </c>
      <c r="L46" s="48" t="str">
        <f>IF($B46="","",IF(VLOOKUP($B46,CPPE!$A$2:$BO$175,11,FALSE)&lt;0,VLOOKUP($B46,CPPE!$A$2:$BO$175,11,FALSE),""))</f>
        <v/>
      </c>
      <c r="M46" s="48" t="str">
        <f>IF($B46="","",IF(VLOOKUP($B46,CPPE!$A$2:$BO$175,12,FALSE)&lt;0,VLOOKUP($B46,CPPE!$A$2:$BO$175,12,FALSE),""))</f>
        <v/>
      </c>
      <c r="N46" s="48" t="str">
        <f>IF($B46="","",IF(VLOOKUP($B46,CPPE!$A$2:$BO$175,13,FALSE)&lt;0,VLOOKUP($B46,CPPE!$A$2:$BO$175,13,FALSE),""))</f>
        <v/>
      </c>
      <c r="O46" s="48" t="str">
        <f>IF($B46="","",IF(VLOOKUP($B46,CPPE!$A$2:$BO$175,14,FALSE)&lt;0,VLOOKUP($B46,CPPE!$A$2:$BO$175,14,FALSE),""))</f>
        <v/>
      </c>
      <c r="P46" s="48" t="str">
        <f>IF($B46="","",IF(VLOOKUP($B46,CPPE!$A$2:$BO$175,15,FALSE)&lt;0,VLOOKUP($B46,CPPE!$A$2:$BO$175,15,FALSE),""))</f>
        <v/>
      </c>
      <c r="Q46" s="48" t="str">
        <f>IF($B46="","",IF(VLOOKUP($B46,CPPE!$A$2:$BO$175,16,FALSE)&lt;0,VLOOKUP($B46,CPPE!$A$2:$BO$175,16,FALSE),""))</f>
        <v/>
      </c>
      <c r="R46" s="48" t="str">
        <f>IF($B46="","",IF(VLOOKUP($B46,CPPE!$A$2:$BO$175,17,FALSE)&lt;0,VLOOKUP($B46,CPPE!$A$2:$BO$175,17,FALSE),""))</f>
        <v/>
      </c>
      <c r="S46" s="48" t="str">
        <f>IF($B46="","",IF(VLOOKUP($B46,CPPE!$A$2:$BO$175,18,FALSE)&lt;0,VLOOKUP($B46,CPPE!$A$2:$BO$175,18,FALSE),""))</f>
        <v/>
      </c>
      <c r="T46" s="48" t="str">
        <f>IF($B46="","",IF(VLOOKUP($B46,CPPE!$A$2:$BO$175,19,FALSE)&lt;0,VLOOKUP($B46,CPPE!$A$2:$BO$175,19,FALSE),""))</f>
        <v/>
      </c>
      <c r="U46" s="48" t="str">
        <f>IF($B46="","",IF(VLOOKUP($B46,CPPE!$A$2:$BO$175,20,FALSE)&lt;0,VLOOKUP($B46,CPPE!$A$2:$BO$175,20,FALSE),""))</f>
        <v/>
      </c>
      <c r="V46" s="48" t="str">
        <f>IF($B46="","",IF(VLOOKUP($B46,CPPE!$A$2:$BO$175,21,FALSE)&lt;0,VLOOKUP($B46,CPPE!$A$2:$BO$175,21,FALSE),""))</f>
        <v/>
      </c>
      <c r="W46" s="48" t="str">
        <f>IF($B46="","",IF(VLOOKUP($B46,CPPE!$A$2:$BO$175,22,FALSE)&lt;0,VLOOKUP($B46,CPPE!$A$2:$BO$175,22,FALSE),""))</f>
        <v/>
      </c>
      <c r="X46" s="48" t="str">
        <f>IF($B46="","",IF(VLOOKUP($B46,CPPE!$A$2:$BO$175,23,FALSE)&lt;0,VLOOKUP($B46,CPPE!$A$2:$BO$175,23,FALSE),""))</f>
        <v/>
      </c>
      <c r="Y46" s="48" t="str">
        <f>IF($B46="","",IF(VLOOKUP($B46,CPPE!$A$2:$BO$175,24,FALSE)&lt;0,VLOOKUP($B46,CPPE!$A$2:$BO$175,24,FALSE),""))</f>
        <v/>
      </c>
      <c r="Z46" s="48" t="str">
        <f>IF($B46="","",IF(VLOOKUP($B46,CPPE!$A$2:$BO$175,25,FALSE)&lt;0,VLOOKUP($B46,CPPE!$A$2:$BO$175,25,FALSE),""))</f>
        <v/>
      </c>
      <c r="AA46" s="48" t="str">
        <f>IF($B46="","",IF(VLOOKUP($B46,CPPE!$A$2:$BO$175,26,FALSE)&lt;0,VLOOKUP($B46,CPPE!$A$2:$BO$175,26,FALSE),""))</f>
        <v/>
      </c>
      <c r="AB46" s="48" t="str">
        <f>IF($B46="","",IF(VLOOKUP($B46,CPPE!$A$2:$BO$175,27,FALSE)&lt;0,VLOOKUP($B46,CPPE!$A$2:$BO$175,27,FALSE),""))</f>
        <v/>
      </c>
      <c r="AC46" s="48" t="str">
        <f>IF($B46="","",IF(VLOOKUP($B46,CPPE!$A$2:$BO$175,28,FALSE)&lt;0,VLOOKUP($B46,CPPE!$A$2:$BO$175,28,FALSE),""))</f>
        <v/>
      </c>
      <c r="AD46" s="48" t="str">
        <f>IF($B46="","",IF(VLOOKUP($B46,CPPE!$A$2:$BO$175,29,FALSE)&lt;0,VLOOKUP($B46,CPPE!$A$2:$BO$175,29,FALSE),""))</f>
        <v/>
      </c>
      <c r="AE46" s="48" t="str">
        <f>IF($B46="","",IF(VLOOKUP($B46,CPPE!$A$2:$BO$175,30,FALSE)&lt;0,VLOOKUP($B46,CPPE!$A$2:$BO$175,30,FALSE),""))</f>
        <v/>
      </c>
      <c r="AF46" s="48" t="str">
        <f>IF($B46="","",IF(VLOOKUP($B46,CPPE!$A$2:$BO$175,31,FALSE)&lt;0,VLOOKUP($B46,CPPE!$A$2:$BO$175,31,FALSE),""))</f>
        <v/>
      </c>
      <c r="AG46" s="48" t="str">
        <f>IF($B46="","",IF(VLOOKUP($B46,CPPE!$A$2:$BO$175,32,FALSE)&lt;0,VLOOKUP($B46,CPPE!$A$2:$BO$175,32,FALSE),""))</f>
        <v/>
      </c>
      <c r="AH46" s="48" t="str">
        <f>IF($B46="","",IF(VLOOKUP($B46,CPPE!$A$2:$BO$175,33,FALSE)&lt;0,VLOOKUP($B46,CPPE!$A$2:$BO$175,33,FALSE),""))</f>
        <v/>
      </c>
      <c r="AI46" s="48" t="str">
        <f>IF($B46="","",IF(VLOOKUP($B46,CPPE!$A$2:$BO$175,34,FALSE)&lt;0,VLOOKUP($B46,CPPE!$A$2:$BO$175,34,FALSE),""))</f>
        <v/>
      </c>
      <c r="AJ46" s="48" t="str">
        <f>IF($B46="","",IF(VLOOKUP($B46,CPPE!$A$2:$BO$175,35,FALSE)&lt;0,VLOOKUP($B46,CPPE!$A$2:$BO$175,35,FALSE),""))</f>
        <v/>
      </c>
      <c r="AK46" s="48" t="str">
        <f>IF($B46="","",IF(VLOOKUP($B46,CPPE!$A$2:$BO$175,36,FALSE)&lt;0,VLOOKUP($B46,CPPE!$A$2:$BO$175,36,FALSE),""))</f>
        <v/>
      </c>
      <c r="AL46" s="48" t="str">
        <f>IF($B46="","",IF(VLOOKUP($B46,CPPE!$A$2:$BO$175,37,FALSE)&lt;0,VLOOKUP($B46,CPPE!$A$2:$BO$175,37,FALSE),""))</f>
        <v/>
      </c>
      <c r="AM46" s="48" t="str">
        <f>IF($B46="","",IF(VLOOKUP($B46,CPPE!$A$2:$BO$175,38,FALSE)&lt;0,VLOOKUP($B46,CPPE!$A$2:$BO$175,38,FALSE),""))</f>
        <v/>
      </c>
      <c r="AN46" s="48" t="str">
        <f>IF($B46="","",IF(VLOOKUP($B46,CPPE!$A$2:$BO$175,39,FALSE)&lt;0,VLOOKUP($B46,CPPE!$A$2:$BO$175,39,FALSE),""))</f>
        <v/>
      </c>
      <c r="AO46" s="48" t="str">
        <f>IF($B46="","",IF(VLOOKUP($B46,CPPE!$A$2:$BO$175,40,FALSE)&lt;0,VLOOKUP($B46,CPPE!$A$2:$BO$175,40,FALSE),""))</f>
        <v/>
      </c>
      <c r="AP46" s="48" t="str">
        <f>IF($B46="","",IF(VLOOKUP($B46,CPPE!$A$2:$BO$175,41,FALSE)&lt;0,VLOOKUP($B46,CPPE!$A$2:$BO$175,41,FALSE),""))</f>
        <v/>
      </c>
      <c r="AQ46" s="48" t="str">
        <f>IF($B46="","",IF(VLOOKUP($B46,CPPE!$A$2:$BO$175,42,FALSE)&lt;0,VLOOKUP($B46,CPPE!$A$2:$BO$175,42,FALSE),""))</f>
        <v/>
      </c>
      <c r="AR46" s="48" t="str">
        <f>IF($B46="","",IF(VLOOKUP($B46,CPPE!$A$2:$BO$175,43,FALSE)&lt;0,VLOOKUP($B46,CPPE!$A$2:$BO$175,43,FALSE),""))</f>
        <v/>
      </c>
      <c r="AS46" s="48" t="str">
        <f>IF($B46="","",IF(VLOOKUP($B46,CPPE!$A$2:$BO$175,44,FALSE)&lt;0,VLOOKUP($B46,CPPE!$A$2:$BO$175,44,FALSE),""))</f>
        <v/>
      </c>
      <c r="AT46" s="48" t="str">
        <f>IF($B46="","",IF(VLOOKUP($B46,CPPE!$A$2:$BO$175,45,FALSE)&lt;0,VLOOKUP($B46,CPPE!$A$2:$BO$175,45,FALSE),""))</f>
        <v/>
      </c>
      <c r="AU46" s="48" t="str">
        <f>IF($B46="","",IF(VLOOKUP($B46,CPPE!$A$2:$BO$175,46,FALSE)&lt;0,VLOOKUP($B46,CPPE!$A$2:$BO$175,46,FALSE),""))</f>
        <v/>
      </c>
      <c r="AV46" s="48" t="str">
        <f>IF($B46="","",IF(VLOOKUP($B46,CPPE!$A$2:$BO$175,47,FALSE)&lt;0,VLOOKUP($B46,CPPE!$A$2:$BO$175,47,FALSE),""))</f>
        <v/>
      </c>
      <c r="AW46" s="48" t="str">
        <f>IF($B46="","",IF(VLOOKUP($B46,CPPE!$A$2:$BO$175,48,FALSE)&lt;0,VLOOKUP($B46,CPPE!$A$2:$BO$175,48,FALSE),""))</f>
        <v/>
      </c>
      <c r="AX46" s="48" t="str">
        <f>IF($B46="","",IF(VLOOKUP($B46,CPPE!$A$2:$BO$175,50,FALSE)&lt;0,VLOOKUP($B46,CPPE!$A$2:$BO$175,50,FALSE),""))</f>
        <v/>
      </c>
      <c r="AY46" s="48" t="str">
        <f>IF($B46="","",IF(VLOOKUP($B46,CPPE!$A$2:$BO$175,51,FALSE)&lt;0,VLOOKUP($B46,CPPE!$A$2:$BO$175,51,FALSE),""))</f>
        <v/>
      </c>
      <c r="AZ46" s="48" t="str">
        <f>IF($B46="","",IF(VLOOKUP($B46,CPPE!$A$2:$BO$175,52,FALSE)&lt;0,VLOOKUP($B46,CPPE!$A$2:$BO$175,52,FALSE),""))</f>
        <v/>
      </c>
      <c r="BA46" s="48" t="str">
        <f>IF($B46="","",IF(VLOOKUP($B46,CPPE!$A$2:$BO$175,53,FALSE)&lt;0,VLOOKUP($B46,CPPE!$A$2:$BO$175,53,FALSE),""))</f>
        <v/>
      </c>
      <c r="BB46" s="48" t="str">
        <f>IF($B46="","",IF(VLOOKUP($B46,CPPE!$A$2:$BO$175,54,FALSE)&lt;0,VLOOKUP($B46,CPPE!$A$2:$BO$175,54,FALSE),""))</f>
        <v/>
      </c>
      <c r="BC46" s="48" t="str">
        <f>IF($B46="","",IF(VLOOKUP($B46,CPPE!$A$2:$BO$175,55,FALSE)&lt;0,VLOOKUP($B46,CPPE!$A$2:$BO$175,55,FALSE),""))</f>
        <v/>
      </c>
      <c r="BD46" s="48" t="str">
        <f>IF($B46="","",IF(VLOOKUP($B46,CPPE!$A$2:$BO$175,56,FALSE)&lt;0,VLOOKUP($B46,CPPE!$A$2:$BO$175,56,FALSE),""))</f>
        <v/>
      </c>
      <c r="BE46" s="48" t="str">
        <f>IF($B46="","",IF(VLOOKUP($B46,CPPE!$A$2:$BO$175,57,FALSE)&lt;0,VLOOKUP($B46,CPPE!$A$2:$BO$175,57,FALSE),""))</f>
        <v/>
      </c>
      <c r="BF46" s="48" t="str">
        <f>IF($B46="","",IF(VLOOKUP($B46,CPPE!$A$2:$BO$175,58,FALSE)&lt;0,VLOOKUP($B46,CPPE!$A$2:$BO$175,58,FALSE),""))</f>
        <v/>
      </c>
      <c r="BG46" s="48" t="str">
        <f>IF($B46="","",IF(VLOOKUP($B46,CPPE!$A$2:$BO$175,59,FALSE)&lt;0,VLOOKUP($B46,CPPE!$A$2:$BO$175,59,FALSE),""))</f>
        <v/>
      </c>
    </row>
    <row r="47" spans="2:59" x14ac:dyDescent="0.2">
      <c r="B47" s="47" t="str">
        <f>IF(Results!B47="","",Results!B47)</f>
        <v/>
      </c>
      <c r="C47" s="48" t="str">
        <f>IF($B47="","",IF(VLOOKUP($B47,CPPE!$A$2:$BO$175,2,FALSE)&lt;0,VLOOKUP($B47,CPPE!$A$2:$BO$175,2,FALSE),""))</f>
        <v/>
      </c>
      <c r="D47" s="48" t="str">
        <f>IF($B47="","",IF(VLOOKUP($B47,CPPE!$A$2:$BO$175,3,FALSE)&lt;0,VLOOKUP($B47,CPPE!$A$2:$BO$175,3,FALSE),""))</f>
        <v/>
      </c>
      <c r="E47" s="48" t="str">
        <f>IF($B47="","",IF(VLOOKUP($B47,CPPE!$A$2:$BO$175,4,FALSE)&lt;0,VLOOKUP($B47,CPPE!$A$2:$BO$175,5,FALSE),""))</f>
        <v/>
      </c>
      <c r="F47" s="48" t="str">
        <f>IF($B47="","",IF(VLOOKUP($B47,CPPE!$A$2:$BO$175,5,FALSE)&lt;0,VLOOKUP($B47,CPPE!$A$2:$BO$175,6,FALSE),""))</f>
        <v/>
      </c>
      <c r="G47" s="48" t="str">
        <f>IF($B47="","",IF(VLOOKUP($B47,CPPE!$A$2:$BO$175,6,FALSE)&lt;0,VLOOKUP($B47,CPPE!$A$2:$BO$175,6,FALSE),""))</f>
        <v/>
      </c>
      <c r="H47" s="48" t="str">
        <f>IF($B47="","",IF(VLOOKUP($B47,CPPE!$A$2:$BO$175,7,FALSE)&lt;0,VLOOKUP($B47,CPPE!$A$2:$BO$175,7,FALSE),""))</f>
        <v/>
      </c>
      <c r="I47" s="48" t="str">
        <f>IF($B47="","",IF(VLOOKUP($B47,CPPE!$A$2:$BO$175,8,FALSE)&lt;0,VLOOKUP($B47,CPPE!$A$2:$BO$175,8,FALSE),""))</f>
        <v/>
      </c>
      <c r="J47" s="48" t="str">
        <f>IF($B47="","",IF(VLOOKUP($B47,CPPE!$A$2:$BO$175,9,FALSE)&lt;0,VLOOKUP($B47,CPPE!$A$2:$BO$175,9,FALSE),""))</f>
        <v/>
      </c>
      <c r="K47" s="48" t="str">
        <f>IF($B47="","",IF(VLOOKUP($B47,CPPE!$A$2:$BO$175,10,FALSE)&lt;0,VLOOKUP($B47,CPPE!$A$2:$BO$175,10,FALSE),""))</f>
        <v/>
      </c>
      <c r="L47" s="48" t="str">
        <f>IF($B47="","",IF(VLOOKUP($B47,CPPE!$A$2:$BO$175,11,FALSE)&lt;0,VLOOKUP($B47,CPPE!$A$2:$BO$175,11,FALSE),""))</f>
        <v/>
      </c>
      <c r="M47" s="48" t="str">
        <f>IF($B47="","",IF(VLOOKUP($B47,CPPE!$A$2:$BO$175,12,FALSE)&lt;0,VLOOKUP($B47,CPPE!$A$2:$BO$175,12,FALSE),""))</f>
        <v/>
      </c>
      <c r="N47" s="48" t="str">
        <f>IF($B47="","",IF(VLOOKUP($B47,CPPE!$A$2:$BO$175,13,FALSE)&lt;0,VLOOKUP($B47,CPPE!$A$2:$BO$175,13,FALSE),""))</f>
        <v/>
      </c>
      <c r="O47" s="48" t="str">
        <f>IF($B47="","",IF(VLOOKUP($B47,CPPE!$A$2:$BO$175,14,FALSE)&lt;0,VLOOKUP($B47,CPPE!$A$2:$BO$175,14,FALSE),""))</f>
        <v/>
      </c>
      <c r="P47" s="48" t="str">
        <f>IF($B47="","",IF(VLOOKUP($B47,CPPE!$A$2:$BO$175,15,FALSE)&lt;0,VLOOKUP($B47,CPPE!$A$2:$BO$175,15,FALSE),""))</f>
        <v/>
      </c>
      <c r="Q47" s="48" t="str">
        <f>IF($B47="","",IF(VLOOKUP($B47,CPPE!$A$2:$BO$175,16,FALSE)&lt;0,VLOOKUP($B47,CPPE!$A$2:$BO$175,16,FALSE),""))</f>
        <v/>
      </c>
      <c r="R47" s="48" t="str">
        <f>IF($B47="","",IF(VLOOKUP($B47,CPPE!$A$2:$BO$175,17,FALSE)&lt;0,VLOOKUP($B47,CPPE!$A$2:$BO$175,17,FALSE),""))</f>
        <v/>
      </c>
      <c r="S47" s="48" t="str">
        <f>IF($B47="","",IF(VLOOKUP($B47,CPPE!$A$2:$BO$175,18,FALSE)&lt;0,VLOOKUP($B47,CPPE!$A$2:$BO$175,18,FALSE),""))</f>
        <v/>
      </c>
      <c r="T47" s="48" t="str">
        <f>IF($B47="","",IF(VLOOKUP($B47,CPPE!$A$2:$BO$175,19,FALSE)&lt;0,VLOOKUP($B47,CPPE!$A$2:$BO$175,19,FALSE),""))</f>
        <v/>
      </c>
      <c r="U47" s="48" t="str">
        <f>IF($B47="","",IF(VLOOKUP($B47,CPPE!$A$2:$BO$175,20,FALSE)&lt;0,VLOOKUP($B47,CPPE!$A$2:$BO$175,20,FALSE),""))</f>
        <v/>
      </c>
      <c r="V47" s="48" t="str">
        <f>IF($B47="","",IF(VLOOKUP($B47,CPPE!$A$2:$BO$175,21,FALSE)&lt;0,VLOOKUP($B47,CPPE!$A$2:$BO$175,21,FALSE),""))</f>
        <v/>
      </c>
      <c r="W47" s="48" t="str">
        <f>IF($B47="","",IF(VLOOKUP($B47,CPPE!$A$2:$BO$175,22,FALSE)&lt;0,VLOOKUP($B47,CPPE!$A$2:$BO$175,22,FALSE),""))</f>
        <v/>
      </c>
      <c r="X47" s="48" t="str">
        <f>IF($B47="","",IF(VLOOKUP($B47,CPPE!$A$2:$BO$175,23,FALSE)&lt;0,VLOOKUP($B47,CPPE!$A$2:$BO$175,23,FALSE),""))</f>
        <v/>
      </c>
      <c r="Y47" s="48" t="str">
        <f>IF($B47="","",IF(VLOOKUP($B47,CPPE!$A$2:$BO$175,24,FALSE)&lt;0,VLOOKUP($B47,CPPE!$A$2:$BO$175,24,FALSE),""))</f>
        <v/>
      </c>
      <c r="Z47" s="48" t="str">
        <f>IF($B47="","",IF(VLOOKUP($B47,CPPE!$A$2:$BO$175,25,FALSE)&lt;0,VLOOKUP($B47,CPPE!$A$2:$BO$175,25,FALSE),""))</f>
        <v/>
      </c>
      <c r="AA47" s="48" t="str">
        <f>IF($B47="","",IF(VLOOKUP($B47,CPPE!$A$2:$BO$175,26,FALSE)&lt;0,VLOOKUP($B47,CPPE!$A$2:$BO$175,26,FALSE),""))</f>
        <v/>
      </c>
      <c r="AB47" s="48" t="str">
        <f>IF($B47="","",IF(VLOOKUP($B47,CPPE!$A$2:$BO$175,27,FALSE)&lt;0,VLOOKUP($B47,CPPE!$A$2:$BO$175,27,FALSE),""))</f>
        <v/>
      </c>
      <c r="AC47" s="48" t="str">
        <f>IF($B47="","",IF(VLOOKUP($B47,CPPE!$A$2:$BO$175,28,FALSE)&lt;0,VLOOKUP($B47,CPPE!$A$2:$BO$175,28,FALSE),""))</f>
        <v/>
      </c>
      <c r="AD47" s="48" t="str">
        <f>IF($B47="","",IF(VLOOKUP($B47,CPPE!$A$2:$BO$175,29,FALSE)&lt;0,VLOOKUP($B47,CPPE!$A$2:$BO$175,29,FALSE),""))</f>
        <v/>
      </c>
      <c r="AE47" s="48" t="str">
        <f>IF($B47="","",IF(VLOOKUP($B47,CPPE!$A$2:$BO$175,30,FALSE)&lt;0,VLOOKUP($B47,CPPE!$A$2:$BO$175,30,FALSE),""))</f>
        <v/>
      </c>
      <c r="AF47" s="48" t="str">
        <f>IF($B47="","",IF(VLOOKUP($B47,CPPE!$A$2:$BO$175,31,FALSE)&lt;0,VLOOKUP($B47,CPPE!$A$2:$BO$175,31,FALSE),""))</f>
        <v/>
      </c>
      <c r="AG47" s="48" t="str">
        <f>IF($B47="","",IF(VLOOKUP($B47,CPPE!$A$2:$BO$175,32,FALSE)&lt;0,VLOOKUP($B47,CPPE!$A$2:$BO$175,32,FALSE),""))</f>
        <v/>
      </c>
      <c r="AH47" s="48" t="str">
        <f>IF($B47="","",IF(VLOOKUP($B47,CPPE!$A$2:$BO$175,33,FALSE)&lt;0,VLOOKUP($B47,CPPE!$A$2:$BO$175,33,FALSE),""))</f>
        <v/>
      </c>
      <c r="AI47" s="48" t="str">
        <f>IF($B47="","",IF(VLOOKUP($B47,CPPE!$A$2:$BO$175,34,FALSE)&lt;0,VLOOKUP($B47,CPPE!$A$2:$BO$175,34,FALSE),""))</f>
        <v/>
      </c>
      <c r="AJ47" s="48" t="str">
        <f>IF($B47="","",IF(VLOOKUP($B47,CPPE!$A$2:$BO$175,35,FALSE)&lt;0,VLOOKUP($B47,CPPE!$A$2:$BO$175,35,FALSE),""))</f>
        <v/>
      </c>
      <c r="AK47" s="48" t="str">
        <f>IF($B47="","",IF(VLOOKUP($B47,CPPE!$A$2:$BO$175,36,FALSE)&lt;0,VLOOKUP($B47,CPPE!$A$2:$BO$175,36,FALSE),""))</f>
        <v/>
      </c>
      <c r="AL47" s="48" t="str">
        <f>IF($B47="","",IF(VLOOKUP($B47,CPPE!$A$2:$BO$175,37,FALSE)&lt;0,VLOOKUP($B47,CPPE!$A$2:$BO$175,37,FALSE),""))</f>
        <v/>
      </c>
      <c r="AM47" s="48" t="str">
        <f>IF($B47="","",IF(VLOOKUP($B47,CPPE!$A$2:$BO$175,38,FALSE)&lt;0,VLOOKUP($B47,CPPE!$A$2:$BO$175,38,FALSE),""))</f>
        <v/>
      </c>
      <c r="AN47" s="48" t="str">
        <f>IF($B47="","",IF(VLOOKUP($B47,CPPE!$A$2:$BO$175,39,FALSE)&lt;0,VLOOKUP($B47,CPPE!$A$2:$BO$175,39,FALSE),""))</f>
        <v/>
      </c>
      <c r="AO47" s="48" t="str">
        <f>IF($B47="","",IF(VLOOKUP($B47,CPPE!$A$2:$BO$175,40,FALSE)&lt;0,VLOOKUP($B47,CPPE!$A$2:$BO$175,40,FALSE),""))</f>
        <v/>
      </c>
      <c r="AP47" s="48" t="str">
        <f>IF($B47="","",IF(VLOOKUP($B47,CPPE!$A$2:$BO$175,41,FALSE)&lt;0,VLOOKUP($B47,CPPE!$A$2:$BO$175,41,FALSE),""))</f>
        <v/>
      </c>
      <c r="AQ47" s="48" t="str">
        <f>IF($B47="","",IF(VLOOKUP($B47,CPPE!$A$2:$BO$175,42,FALSE)&lt;0,VLOOKUP($B47,CPPE!$A$2:$BO$175,42,FALSE),""))</f>
        <v/>
      </c>
      <c r="AR47" s="48" t="str">
        <f>IF($B47="","",IF(VLOOKUP($B47,CPPE!$A$2:$BO$175,43,FALSE)&lt;0,VLOOKUP($B47,CPPE!$A$2:$BO$175,43,FALSE),""))</f>
        <v/>
      </c>
      <c r="AS47" s="48" t="str">
        <f>IF($B47="","",IF(VLOOKUP($B47,CPPE!$A$2:$BO$175,44,FALSE)&lt;0,VLOOKUP($B47,CPPE!$A$2:$BO$175,44,FALSE),""))</f>
        <v/>
      </c>
      <c r="AT47" s="48" t="str">
        <f>IF($B47="","",IF(VLOOKUP($B47,CPPE!$A$2:$BO$175,45,FALSE)&lt;0,VLOOKUP($B47,CPPE!$A$2:$BO$175,45,FALSE),""))</f>
        <v/>
      </c>
      <c r="AU47" s="48" t="str">
        <f>IF($B47="","",IF(VLOOKUP($B47,CPPE!$A$2:$BO$175,46,FALSE)&lt;0,VLOOKUP($B47,CPPE!$A$2:$BO$175,46,FALSE),""))</f>
        <v/>
      </c>
      <c r="AV47" s="48" t="str">
        <f>IF($B47="","",IF(VLOOKUP($B47,CPPE!$A$2:$BO$175,47,FALSE)&lt;0,VLOOKUP($B47,CPPE!$A$2:$BO$175,47,FALSE),""))</f>
        <v/>
      </c>
      <c r="AW47" s="48" t="str">
        <f>IF($B47="","",IF(VLOOKUP($B47,CPPE!$A$2:$BO$175,48,FALSE)&lt;0,VLOOKUP($B47,CPPE!$A$2:$BO$175,48,FALSE),""))</f>
        <v/>
      </c>
      <c r="AX47" s="48" t="str">
        <f>IF($B47="","",IF(VLOOKUP($B47,CPPE!$A$2:$BO$175,50,FALSE)&lt;0,VLOOKUP($B47,CPPE!$A$2:$BO$175,50,FALSE),""))</f>
        <v/>
      </c>
      <c r="AY47" s="48" t="str">
        <f>IF($B47="","",IF(VLOOKUP($B47,CPPE!$A$2:$BO$175,51,FALSE)&lt;0,VLOOKUP($B47,CPPE!$A$2:$BO$175,51,FALSE),""))</f>
        <v/>
      </c>
      <c r="AZ47" s="48" t="str">
        <f>IF($B47="","",IF(VLOOKUP($B47,CPPE!$A$2:$BO$175,52,FALSE)&lt;0,VLOOKUP($B47,CPPE!$A$2:$BO$175,52,FALSE),""))</f>
        <v/>
      </c>
      <c r="BA47" s="48" t="str">
        <f>IF($B47="","",IF(VLOOKUP($B47,CPPE!$A$2:$BO$175,53,FALSE)&lt;0,VLOOKUP($B47,CPPE!$A$2:$BO$175,53,FALSE),""))</f>
        <v/>
      </c>
      <c r="BB47" s="48" t="str">
        <f>IF($B47="","",IF(VLOOKUP($B47,CPPE!$A$2:$BO$175,54,FALSE)&lt;0,VLOOKUP($B47,CPPE!$A$2:$BO$175,54,FALSE),""))</f>
        <v/>
      </c>
      <c r="BC47" s="48" t="str">
        <f>IF($B47="","",IF(VLOOKUP($B47,CPPE!$A$2:$BO$175,55,FALSE)&lt;0,VLOOKUP($B47,CPPE!$A$2:$BO$175,55,FALSE),""))</f>
        <v/>
      </c>
      <c r="BD47" s="48" t="str">
        <f>IF($B47="","",IF(VLOOKUP($B47,CPPE!$A$2:$BO$175,56,FALSE)&lt;0,VLOOKUP($B47,CPPE!$A$2:$BO$175,56,FALSE),""))</f>
        <v/>
      </c>
      <c r="BE47" s="48" t="str">
        <f>IF($B47="","",IF(VLOOKUP($B47,CPPE!$A$2:$BO$175,57,FALSE)&lt;0,VLOOKUP($B47,CPPE!$A$2:$BO$175,57,FALSE),""))</f>
        <v/>
      </c>
      <c r="BF47" s="48" t="str">
        <f>IF($B47="","",IF(VLOOKUP($B47,CPPE!$A$2:$BO$175,58,FALSE)&lt;0,VLOOKUP($B47,CPPE!$A$2:$BO$175,58,FALSE),""))</f>
        <v/>
      </c>
      <c r="BG47" s="48" t="str">
        <f>IF($B47="","",IF(VLOOKUP($B47,CPPE!$A$2:$BO$175,59,FALSE)&lt;0,VLOOKUP($B47,CPPE!$A$2:$BO$175,59,FALSE),""))</f>
        <v/>
      </c>
    </row>
    <row r="48" spans="2:59" x14ac:dyDescent="0.2">
      <c r="B48" s="47" t="str">
        <f>IF(Results!B48="","",Results!B48)</f>
        <v/>
      </c>
      <c r="C48" s="48" t="str">
        <f>IF($B48="","",IF(VLOOKUP($B48,CPPE!$A$2:$BO$175,2,FALSE)&lt;0,VLOOKUP($B48,CPPE!$A$2:$BO$175,2,FALSE),""))</f>
        <v/>
      </c>
      <c r="D48" s="48" t="str">
        <f>IF($B48="","",IF(VLOOKUP($B48,CPPE!$A$2:$BO$175,3,FALSE)&lt;0,VLOOKUP($B48,CPPE!$A$2:$BO$175,3,FALSE),""))</f>
        <v/>
      </c>
      <c r="E48" s="48" t="str">
        <f>IF($B48="","",IF(VLOOKUP($B48,CPPE!$A$2:$BO$175,4,FALSE)&lt;0,VLOOKUP($B48,CPPE!$A$2:$BO$175,5,FALSE),""))</f>
        <v/>
      </c>
      <c r="F48" s="48" t="str">
        <f>IF($B48="","",IF(VLOOKUP($B48,CPPE!$A$2:$BO$175,5,FALSE)&lt;0,VLOOKUP($B48,CPPE!$A$2:$BO$175,6,FALSE),""))</f>
        <v/>
      </c>
      <c r="G48" s="48" t="str">
        <f>IF($B48="","",IF(VLOOKUP($B48,CPPE!$A$2:$BO$175,6,FALSE)&lt;0,VLOOKUP($B48,CPPE!$A$2:$BO$175,6,FALSE),""))</f>
        <v/>
      </c>
      <c r="H48" s="48" t="str">
        <f>IF($B48="","",IF(VLOOKUP($B48,CPPE!$A$2:$BO$175,7,FALSE)&lt;0,VLOOKUP($B48,CPPE!$A$2:$BO$175,7,FALSE),""))</f>
        <v/>
      </c>
      <c r="I48" s="48" t="str">
        <f>IF($B48="","",IF(VLOOKUP($B48,CPPE!$A$2:$BO$175,8,FALSE)&lt;0,VLOOKUP($B48,CPPE!$A$2:$BO$175,8,FALSE),""))</f>
        <v/>
      </c>
      <c r="J48" s="48" t="str">
        <f>IF($B48="","",IF(VLOOKUP($B48,CPPE!$A$2:$BO$175,9,FALSE)&lt;0,VLOOKUP($B48,CPPE!$A$2:$BO$175,9,FALSE),""))</f>
        <v/>
      </c>
      <c r="K48" s="48" t="str">
        <f>IF($B48="","",IF(VLOOKUP($B48,CPPE!$A$2:$BO$175,10,FALSE)&lt;0,VLOOKUP($B48,CPPE!$A$2:$BO$175,10,FALSE),""))</f>
        <v/>
      </c>
      <c r="L48" s="48" t="str">
        <f>IF($B48="","",IF(VLOOKUP($B48,CPPE!$A$2:$BO$175,11,FALSE)&lt;0,VLOOKUP($B48,CPPE!$A$2:$BO$175,11,FALSE),""))</f>
        <v/>
      </c>
      <c r="M48" s="48" t="str">
        <f>IF($B48="","",IF(VLOOKUP($B48,CPPE!$A$2:$BO$175,12,FALSE)&lt;0,VLOOKUP($B48,CPPE!$A$2:$BO$175,12,FALSE),""))</f>
        <v/>
      </c>
      <c r="N48" s="48" t="str">
        <f>IF($B48="","",IF(VLOOKUP($B48,CPPE!$A$2:$BO$175,13,FALSE)&lt;0,VLOOKUP($B48,CPPE!$A$2:$BO$175,13,FALSE),""))</f>
        <v/>
      </c>
      <c r="O48" s="48" t="str">
        <f>IF($B48="","",IF(VLOOKUP($B48,CPPE!$A$2:$BO$175,14,FALSE)&lt;0,VLOOKUP($B48,CPPE!$A$2:$BO$175,14,FALSE),""))</f>
        <v/>
      </c>
      <c r="P48" s="48" t="str">
        <f>IF($B48="","",IF(VLOOKUP($B48,CPPE!$A$2:$BO$175,15,FALSE)&lt;0,VLOOKUP($B48,CPPE!$A$2:$BO$175,15,FALSE),""))</f>
        <v/>
      </c>
      <c r="Q48" s="48" t="str">
        <f>IF($B48="","",IF(VLOOKUP($B48,CPPE!$A$2:$BO$175,16,FALSE)&lt;0,VLOOKUP($B48,CPPE!$A$2:$BO$175,16,FALSE),""))</f>
        <v/>
      </c>
      <c r="R48" s="48" t="str">
        <f>IF($B48="","",IF(VLOOKUP($B48,CPPE!$A$2:$BO$175,17,FALSE)&lt;0,VLOOKUP($B48,CPPE!$A$2:$BO$175,17,FALSE),""))</f>
        <v/>
      </c>
      <c r="S48" s="48" t="str">
        <f>IF($B48="","",IF(VLOOKUP($B48,CPPE!$A$2:$BO$175,18,FALSE)&lt;0,VLOOKUP($B48,CPPE!$A$2:$BO$175,18,FALSE),""))</f>
        <v/>
      </c>
      <c r="T48" s="48" t="str">
        <f>IF($B48="","",IF(VLOOKUP($B48,CPPE!$A$2:$BO$175,19,FALSE)&lt;0,VLOOKUP($B48,CPPE!$A$2:$BO$175,19,FALSE),""))</f>
        <v/>
      </c>
      <c r="U48" s="48" t="str">
        <f>IF($B48="","",IF(VLOOKUP($B48,CPPE!$A$2:$BO$175,20,FALSE)&lt;0,VLOOKUP($B48,CPPE!$A$2:$BO$175,20,FALSE),""))</f>
        <v/>
      </c>
      <c r="V48" s="48" t="str">
        <f>IF($B48="","",IF(VLOOKUP($B48,CPPE!$A$2:$BO$175,21,FALSE)&lt;0,VLOOKUP($B48,CPPE!$A$2:$BO$175,21,FALSE),""))</f>
        <v/>
      </c>
      <c r="W48" s="48" t="str">
        <f>IF($B48="","",IF(VLOOKUP($B48,CPPE!$A$2:$BO$175,22,FALSE)&lt;0,VLOOKUP($B48,CPPE!$A$2:$BO$175,22,FALSE),""))</f>
        <v/>
      </c>
      <c r="X48" s="48" t="str">
        <f>IF($B48="","",IF(VLOOKUP($B48,CPPE!$A$2:$BO$175,23,FALSE)&lt;0,VLOOKUP($B48,CPPE!$A$2:$BO$175,23,FALSE),""))</f>
        <v/>
      </c>
      <c r="Y48" s="48" t="str">
        <f>IF($B48="","",IF(VLOOKUP($B48,CPPE!$A$2:$BO$175,24,FALSE)&lt;0,VLOOKUP($B48,CPPE!$A$2:$BO$175,24,FALSE),""))</f>
        <v/>
      </c>
      <c r="Z48" s="48" t="str">
        <f>IF($B48="","",IF(VLOOKUP($B48,CPPE!$A$2:$BO$175,25,FALSE)&lt;0,VLOOKUP($B48,CPPE!$A$2:$BO$175,25,FALSE),""))</f>
        <v/>
      </c>
      <c r="AA48" s="48" t="str">
        <f>IF($B48="","",IF(VLOOKUP($B48,CPPE!$A$2:$BO$175,26,FALSE)&lt;0,VLOOKUP($B48,CPPE!$A$2:$BO$175,26,FALSE),""))</f>
        <v/>
      </c>
      <c r="AB48" s="48" t="str">
        <f>IF($B48="","",IF(VLOOKUP($B48,CPPE!$A$2:$BO$175,27,FALSE)&lt;0,VLOOKUP($B48,CPPE!$A$2:$BO$175,27,FALSE),""))</f>
        <v/>
      </c>
      <c r="AC48" s="48" t="str">
        <f>IF($B48="","",IF(VLOOKUP($B48,CPPE!$A$2:$BO$175,28,FALSE)&lt;0,VLOOKUP($B48,CPPE!$A$2:$BO$175,28,FALSE),""))</f>
        <v/>
      </c>
      <c r="AD48" s="48" t="str">
        <f>IF($B48="","",IF(VLOOKUP($B48,CPPE!$A$2:$BO$175,29,FALSE)&lt;0,VLOOKUP($B48,CPPE!$A$2:$BO$175,29,FALSE),""))</f>
        <v/>
      </c>
      <c r="AE48" s="48" t="str">
        <f>IF($B48="","",IF(VLOOKUP($B48,CPPE!$A$2:$BO$175,30,FALSE)&lt;0,VLOOKUP($B48,CPPE!$A$2:$BO$175,30,FALSE),""))</f>
        <v/>
      </c>
      <c r="AF48" s="48" t="str">
        <f>IF($B48="","",IF(VLOOKUP($B48,CPPE!$A$2:$BO$175,31,FALSE)&lt;0,VLOOKUP($B48,CPPE!$A$2:$BO$175,31,FALSE),""))</f>
        <v/>
      </c>
      <c r="AG48" s="48" t="str">
        <f>IF($B48="","",IF(VLOOKUP($B48,CPPE!$A$2:$BO$175,32,FALSE)&lt;0,VLOOKUP($B48,CPPE!$A$2:$BO$175,32,FALSE),""))</f>
        <v/>
      </c>
      <c r="AH48" s="48" t="str">
        <f>IF($B48="","",IF(VLOOKUP($B48,CPPE!$A$2:$BO$175,33,FALSE)&lt;0,VLOOKUP($B48,CPPE!$A$2:$BO$175,33,FALSE),""))</f>
        <v/>
      </c>
      <c r="AI48" s="48" t="str">
        <f>IF($B48="","",IF(VLOOKUP($B48,CPPE!$A$2:$BO$175,34,FALSE)&lt;0,VLOOKUP($B48,CPPE!$A$2:$BO$175,34,FALSE),""))</f>
        <v/>
      </c>
      <c r="AJ48" s="48" t="str">
        <f>IF($B48="","",IF(VLOOKUP($B48,CPPE!$A$2:$BO$175,35,FALSE)&lt;0,VLOOKUP($B48,CPPE!$A$2:$BO$175,35,FALSE),""))</f>
        <v/>
      </c>
      <c r="AK48" s="48" t="str">
        <f>IF($B48="","",IF(VLOOKUP($B48,CPPE!$A$2:$BO$175,36,FALSE)&lt;0,VLOOKUP($B48,CPPE!$A$2:$BO$175,36,FALSE),""))</f>
        <v/>
      </c>
      <c r="AL48" s="48" t="str">
        <f>IF($B48="","",IF(VLOOKUP($B48,CPPE!$A$2:$BO$175,37,FALSE)&lt;0,VLOOKUP($B48,CPPE!$A$2:$BO$175,37,FALSE),""))</f>
        <v/>
      </c>
      <c r="AM48" s="48" t="str">
        <f>IF($B48="","",IF(VLOOKUP($B48,CPPE!$A$2:$BO$175,38,FALSE)&lt;0,VLOOKUP($B48,CPPE!$A$2:$BO$175,38,FALSE),""))</f>
        <v/>
      </c>
      <c r="AN48" s="48" t="str">
        <f>IF($B48="","",IF(VLOOKUP($B48,CPPE!$A$2:$BO$175,39,FALSE)&lt;0,VLOOKUP($B48,CPPE!$A$2:$BO$175,39,FALSE),""))</f>
        <v/>
      </c>
      <c r="AO48" s="48" t="str">
        <f>IF($B48="","",IF(VLOOKUP($B48,CPPE!$A$2:$BO$175,40,FALSE)&lt;0,VLOOKUP($B48,CPPE!$A$2:$BO$175,40,FALSE),""))</f>
        <v/>
      </c>
      <c r="AP48" s="48" t="str">
        <f>IF($B48="","",IF(VLOOKUP($B48,CPPE!$A$2:$BO$175,41,FALSE)&lt;0,VLOOKUP($B48,CPPE!$A$2:$BO$175,41,FALSE),""))</f>
        <v/>
      </c>
      <c r="AQ48" s="48" t="str">
        <f>IF($B48="","",IF(VLOOKUP($B48,CPPE!$A$2:$BO$175,42,FALSE)&lt;0,VLOOKUP($B48,CPPE!$A$2:$BO$175,42,FALSE),""))</f>
        <v/>
      </c>
      <c r="AR48" s="48" t="str">
        <f>IF($B48="","",IF(VLOOKUP($B48,CPPE!$A$2:$BO$175,43,FALSE)&lt;0,VLOOKUP($B48,CPPE!$A$2:$BO$175,43,FALSE),""))</f>
        <v/>
      </c>
      <c r="AS48" s="48" t="str">
        <f>IF($B48="","",IF(VLOOKUP($B48,CPPE!$A$2:$BO$175,44,FALSE)&lt;0,VLOOKUP($B48,CPPE!$A$2:$BO$175,44,FALSE),""))</f>
        <v/>
      </c>
      <c r="AT48" s="48" t="str">
        <f>IF($B48="","",IF(VLOOKUP($B48,CPPE!$A$2:$BO$175,45,FALSE)&lt;0,VLOOKUP($B48,CPPE!$A$2:$BO$175,45,FALSE),""))</f>
        <v/>
      </c>
      <c r="AU48" s="48" t="str">
        <f>IF($B48="","",IF(VLOOKUP($B48,CPPE!$A$2:$BO$175,46,FALSE)&lt;0,VLOOKUP($B48,CPPE!$A$2:$BO$175,46,FALSE),""))</f>
        <v/>
      </c>
      <c r="AV48" s="48" t="str">
        <f>IF($B48="","",IF(VLOOKUP($B48,CPPE!$A$2:$BO$175,47,FALSE)&lt;0,VLOOKUP($B48,CPPE!$A$2:$BO$175,47,FALSE),""))</f>
        <v/>
      </c>
      <c r="AW48" s="48" t="str">
        <f>IF($B48="","",IF(VLOOKUP($B48,CPPE!$A$2:$BO$175,48,FALSE)&lt;0,VLOOKUP($B48,CPPE!$A$2:$BO$175,48,FALSE),""))</f>
        <v/>
      </c>
      <c r="AX48" s="48" t="str">
        <f>IF($B48="","",IF(VLOOKUP($B48,CPPE!$A$2:$BO$175,50,FALSE)&lt;0,VLOOKUP($B48,CPPE!$A$2:$BO$175,50,FALSE),""))</f>
        <v/>
      </c>
      <c r="AY48" s="48" t="str">
        <f>IF($B48="","",IF(VLOOKUP($B48,CPPE!$A$2:$BO$175,51,FALSE)&lt;0,VLOOKUP($B48,CPPE!$A$2:$BO$175,51,FALSE),""))</f>
        <v/>
      </c>
      <c r="AZ48" s="48" t="str">
        <f>IF($B48="","",IF(VLOOKUP($B48,CPPE!$A$2:$BO$175,52,FALSE)&lt;0,VLOOKUP($B48,CPPE!$A$2:$BO$175,52,FALSE),""))</f>
        <v/>
      </c>
      <c r="BA48" s="48" t="str">
        <f>IF($B48="","",IF(VLOOKUP($B48,CPPE!$A$2:$BO$175,53,FALSE)&lt;0,VLOOKUP($B48,CPPE!$A$2:$BO$175,53,FALSE),""))</f>
        <v/>
      </c>
      <c r="BB48" s="48" t="str">
        <f>IF($B48="","",IF(VLOOKUP($B48,CPPE!$A$2:$BO$175,54,FALSE)&lt;0,VLOOKUP($B48,CPPE!$A$2:$BO$175,54,FALSE),""))</f>
        <v/>
      </c>
      <c r="BC48" s="48" t="str">
        <f>IF($B48="","",IF(VLOOKUP($B48,CPPE!$A$2:$BO$175,55,FALSE)&lt;0,VLOOKUP($B48,CPPE!$A$2:$BO$175,55,FALSE),""))</f>
        <v/>
      </c>
      <c r="BD48" s="48" t="str">
        <f>IF($B48="","",IF(VLOOKUP($B48,CPPE!$A$2:$BO$175,56,FALSE)&lt;0,VLOOKUP($B48,CPPE!$A$2:$BO$175,56,FALSE),""))</f>
        <v/>
      </c>
      <c r="BE48" s="48" t="str">
        <f>IF($B48="","",IF(VLOOKUP($B48,CPPE!$A$2:$BO$175,57,FALSE)&lt;0,VLOOKUP($B48,CPPE!$A$2:$BO$175,57,FALSE),""))</f>
        <v/>
      </c>
      <c r="BF48" s="48" t="str">
        <f>IF($B48="","",IF(VLOOKUP($B48,CPPE!$A$2:$BO$175,58,FALSE)&lt;0,VLOOKUP($B48,CPPE!$A$2:$BO$175,58,FALSE),""))</f>
        <v/>
      </c>
      <c r="BG48" s="48" t="str">
        <f>IF($B48="","",IF(VLOOKUP($B48,CPPE!$A$2:$BO$175,59,FALSE)&lt;0,VLOOKUP($B48,CPPE!$A$2:$BO$175,59,FALSE),""))</f>
        <v/>
      </c>
    </row>
    <row r="49" spans="2:59" x14ac:dyDescent="0.2">
      <c r="B49" s="47" t="str">
        <f>IF(Results!B49="","",Results!B49)</f>
        <v/>
      </c>
      <c r="C49" s="48" t="str">
        <f>IF($B49="","",IF(VLOOKUP($B49,CPPE!$A$2:$BO$175,2,FALSE)&lt;0,VLOOKUP($B49,CPPE!$A$2:$BO$175,2,FALSE),""))</f>
        <v/>
      </c>
      <c r="D49" s="48" t="str">
        <f>IF($B49="","",IF(VLOOKUP($B49,CPPE!$A$2:$BO$175,3,FALSE)&lt;0,VLOOKUP($B49,CPPE!$A$2:$BO$175,3,FALSE),""))</f>
        <v/>
      </c>
      <c r="E49" s="48" t="str">
        <f>IF($B49="","",IF(VLOOKUP($B49,CPPE!$A$2:$BO$175,4,FALSE)&lt;0,VLOOKUP($B49,CPPE!$A$2:$BO$175,5,FALSE),""))</f>
        <v/>
      </c>
      <c r="F49" s="48" t="str">
        <f>IF($B49="","",IF(VLOOKUP($B49,CPPE!$A$2:$BO$175,5,FALSE)&lt;0,VLOOKUP($B49,CPPE!$A$2:$BO$175,6,FALSE),""))</f>
        <v/>
      </c>
      <c r="G49" s="48" t="str">
        <f>IF($B49="","",IF(VLOOKUP($B49,CPPE!$A$2:$BO$175,6,FALSE)&lt;0,VLOOKUP($B49,CPPE!$A$2:$BO$175,6,FALSE),""))</f>
        <v/>
      </c>
      <c r="H49" s="48" t="str">
        <f>IF($B49="","",IF(VLOOKUP($B49,CPPE!$A$2:$BO$175,7,FALSE)&lt;0,VLOOKUP($B49,CPPE!$A$2:$BO$175,7,FALSE),""))</f>
        <v/>
      </c>
      <c r="I49" s="48" t="str">
        <f>IF($B49="","",IF(VLOOKUP($B49,CPPE!$A$2:$BO$175,8,FALSE)&lt;0,VLOOKUP($B49,CPPE!$A$2:$BO$175,8,FALSE),""))</f>
        <v/>
      </c>
      <c r="J49" s="48" t="str">
        <f>IF($B49="","",IF(VLOOKUP($B49,CPPE!$A$2:$BO$175,9,FALSE)&lt;0,VLOOKUP($B49,CPPE!$A$2:$BO$175,9,FALSE),""))</f>
        <v/>
      </c>
      <c r="K49" s="48" t="str">
        <f>IF($B49="","",IF(VLOOKUP($B49,CPPE!$A$2:$BO$175,10,FALSE)&lt;0,VLOOKUP($B49,CPPE!$A$2:$BO$175,10,FALSE),""))</f>
        <v/>
      </c>
      <c r="L49" s="48" t="str">
        <f>IF($B49="","",IF(VLOOKUP($B49,CPPE!$A$2:$BO$175,11,FALSE)&lt;0,VLOOKUP($B49,CPPE!$A$2:$BO$175,11,FALSE),""))</f>
        <v/>
      </c>
      <c r="M49" s="48" t="str">
        <f>IF($B49="","",IF(VLOOKUP($B49,CPPE!$A$2:$BO$175,12,FALSE)&lt;0,VLOOKUP($B49,CPPE!$A$2:$BO$175,12,FALSE),""))</f>
        <v/>
      </c>
      <c r="N49" s="48" t="str">
        <f>IF($B49="","",IF(VLOOKUP($B49,CPPE!$A$2:$BO$175,13,FALSE)&lt;0,VLOOKUP($B49,CPPE!$A$2:$BO$175,13,FALSE),""))</f>
        <v/>
      </c>
      <c r="O49" s="48" t="str">
        <f>IF($B49="","",IF(VLOOKUP($B49,CPPE!$A$2:$BO$175,14,FALSE)&lt;0,VLOOKUP($B49,CPPE!$A$2:$BO$175,14,FALSE),""))</f>
        <v/>
      </c>
      <c r="P49" s="48" t="str">
        <f>IF($B49="","",IF(VLOOKUP($B49,CPPE!$A$2:$BO$175,15,FALSE)&lt;0,VLOOKUP($B49,CPPE!$A$2:$BO$175,15,FALSE),""))</f>
        <v/>
      </c>
      <c r="Q49" s="48" t="str">
        <f>IF($B49="","",IF(VLOOKUP($B49,CPPE!$A$2:$BO$175,16,FALSE)&lt;0,VLOOKUP($B49,CPPE!$A$2:$BO$175,16,FALSE),""))</f>
        <v/>
      </c>
      <c r="R49" s="48" t="str">
        <f>IF($B49="","",IF(VLOOKUP($B49,CPPE!$A$2:$BO$175,17,FALSE)&lt;0,VLOOKUP($B49,CPPE!$A$2:$BO$175,17,FALSE),""))</f>
        <v/>
      </c>
      <c r="S49" s="48" t="str">
        <f>IF($B49="","",IF(VLOOKUP($B49,CPPE!$A$2:$BO$175,18,FALSE)&lt;0,VLOOKUP($B49,CPPE!$A$2:$BO$175,18,FALSE),""))</f>
        <v/>
      </c>
      <c r="T49" s="48" t="str">
        <f>IF($B49="","",IF(VLOOKUP($B49,CPPE!$A$2:$BO$175,19,FALSE)&lt;0,VLOOKUP($B49,CPPE!$A$2:$BO$175,19,FALSE),""))</f>
        <v/>
      </c>
      <c r="U49" s="48" t="str">
        <f>IF($B49="","",IF(VLOOKUP($B49,CPPE!$A$2:$BO$175,20,FALSE)&lt;0,VLOOKUP($B49,CPPE!$A$2:$BO$175,20,FALSE),""))</f>
        <v/>
      </c>
      <c r="V49" s="48" t="str">
        <f>IF($B49="","",IF(VLOOKUP($B49,CPPE!$A$2:$BO$175,21,FALSE)&lt;0,VLOOKUP($B49,CPPE!$A$2:$BO$175,21,FALSE),""))</f>
        <v/>
      </c>
      <c r="W49" s="48" t="str">
        <f>IF($B49="","",IF(VLOOKUP($B49,CPPE!$A$2:$BO$175,22,FALSE)&lt;0,VLOOKUP($B49,CPPE!$A$2:$BO$175,22,FALSE),""))</f>
        <v/>
      </c>
      <c r="X49" s="48" t="str">
        <f>IF($B49="","",IF(VLOOKUP($B49,CPPE!$A$2:$BO$175,23,FALSE)&lt;0,VLOOKUP($B49,CPPE!$A$2:$BO$175,23,FALSE),""))</f>
        <v/>
      </c>
      <c r="Y49" s="48" t="str">
        <f>IF($B49="","",IF(VLOOKUP($B49,CPPE!$A$2:$BO$175,24,FALSE)&lt;0,VLOOKUP($B49,CPPE!$A$2:$BO$175,24,FALSE),""))</f>
        <v/>
      </c>
      <c r="Z49" s="48" t="str">
        <f>IF($B49="","",IF(VLOOKUP($B49,CPPE!$A$2:$BO$175,25,FALSE)&lt;0,VLOOKUP($B49,CPPE!$A$2:$BO$175,25,FALSE),""))</f>
        <v/>
      </c>
      <c r="AA49" s="48" t="str">
        <f>IF($B49="","",IF(VLOOKUP($B49,CPPE!$A$2:$BO$175,26,FALSE)&lt;0,VLOOKUP($B49,CPPE!$A$2:$BO$175,26,FALSE),""))</f>
        <v/>
      </c>
      <c r="AB49" s="48" t="str">
        <f>IF($B49="","",IF(VLOOKUP($B49,CPPE!$A$2:$BO$175,27,FALSE)&lt;0,VLOOKUP($B49,CPPE!$A$2:$BO$175,27,FALSE),""))</f>
        <v/>
      </c>
      <c r="AC49" s="48" t="str">
        <f>IF($B49="","",IF(VLOOKUP($B49,CPPE!$A$2:$BO$175,28,FALSE)&lt;0,VLOOKUP($B49,CPPE!$A$2:$BO$175,28,FALSE),""))</f>
        <v/>
      </c>
      <c r="AD49" s="48" t="str">
        <f>IF($B49="","",IF(VLOOKUP($B49,CPPE!$A$2:$BO$175,29,FALSE)&lt;0,VLOOKUP($B49,CPPE!$A$2:$BO$175,29,FALSE),""))</f>
        <v/>
      </c>
      <c r="AE49" s="48" t="str">
        <f>IF($B49="","",IF(VLOOKUP($B49,CPPE!$A$2:$BO$175,30,FALSE)&lt;0,VLOOKUP($B49,CPPE!$A$2:$BO$175,30,FALSE),""))</f>
        <v/>
      </c>
      <c r="AF49" s="48" t="str">
        <f>IF($B49="","",IF(VLOOKUP($B49,CPPE!$A$2:$BO$175,31,FALSE)&lt;0,VLOOKUP($B49,CPPE!$A$2:$BO$175,31,FALSE),""))</f>
        <v/>
      </c>
      <c r="AG49" s="48" t="str">
        <f>IF($B49="","",IF(VLOOKUP($B49,CPPE!$A$2:$BO$175,32,FALSE)&lt;0,VLOOKUP($B49,CPPE!$A$2:$BO$175,32,FALSE),""))</f>
        <v/>
      </c>
      <c r="AH49" s="48" t="str">
        <f>IF($B49="","",IF(VLOOKUP($B49,CPPE!$A$2:$BO$175,33,FALSE)&lt;0,VLOOKUP($B49,CPPE!$A$2:$BO$175,33,FALSE),""))</f>
        <v/>
      </c>
      <c r="AI49" s="48" t="str">
        <f>IF($B49="","",IF(VLOOKUP($B49,CPPE!$A$2:$BO$175,34,FALSE)&lt;0,VLOOKUP($B49,CPPE!$A$2:$BO$175,34,FALSE),""))</f>
        <v/>
      </c>
      <c r="AJ49" s="48" t="str">
        <f>IF($B49="","",IF(VLOOKUP($B49,CPPE!$A$2:$BO$175,35,FALSE)&lt;0,VLOOKUP($B49,CPPE!$A$2:$BO$175,35,FALSE),""))</f>
        <v/>
      </c>
      <c r="AK49" s="48" t="str">
        <f>IF($B49="","",IF(VLOOKUP($B49,CPPE!$A$2:$BO$175,36,FALSE)&lt;0,VLOOKUP($B49,CPPE!$A$2:$BO$175,36,FALSE),""))</f>
        <v/>
      </c>
      <c r="AL49" s="48" t="str">
        <f>IF($B49="","",IF(VLOOKUP($B49,CPPE!$A$2:$BO$175,37,FALSE)&lt;0,VLOOKUP($B49,CPPE!$A$2:$BO$175,37,FALSE),""))</f>
        <v/>
      </c>
      <c r="AM49" s="48" t="str">
        <f>IF($B49="","",IF(VLOOKUP($B49,CPPE!$A$2:$BO$175,38,FALSE)&lt;0,VLOOKUP($B49,CPPE!$A$2:$BO$175,38,FALSE),""))</f>
        <v/>
      </c>
      <c r="AN49" s="48" t="str">
        <f>IF($B49="","",IF(VLOOKUP($B49,CPPE!$A$2:$BO$175,39,FALSE)&lt;0,VLOOKUP($B49,CPPE!$A$2:$BO$175,39,FALSE),""))</f>
        <v/>
      </c>
      <c r="AO49" s="48" t="str">
        <f>IF($B49="","",IF(VLOOKUP($B49,CPPE!$A$2:$BO$175,40,FALSE)&lt;0,VLOOKUP($B49,CPPE!$A$2:$BO$175,40,FALSE),""))</f>
        <v/>
      </c>
      <c r="AP49" s="48" t="str">
        <f>IF($B49="","",IF(VLOOKUP($B49,CPPE!$A$2:$BO$175,41,FALSE)&lt;0,VLOOKUP($B49,CPPE!$A$2:$BO$175,41,FALSE),""))</f>
        <v/>
      </c>
      <c r="AQ49" s="48" t="str">
        <f>IF($B49="","",IF(VLOOKUP($B49,CPPE!$A$2:$BO$175,42,FALSE)&lt;0,VLOOKUP($B49,CPPE!$A$2:$BO$175,42,FALSE),""))</f>
        <v/>
      </c>
      <c r="AR49" s="48" t="str">
        <f>IF($B49="","",IF(VLOOKUP($B49,CPPE!$A$2:$BO$175,43,FALSE)&lt;0,VLOOKUP($B49,CPPE!$A$2:$BO$175,43,FALSE),""))</f>
        <v/>
      </c>
      <c r="AS49" s="48" t="str">
        <f>IF($B49="","",IF(VLOOKUP($B49,CPPE!$A$2:$BO$175,44,FALSE)&lt;0,VLOOKUP($B49,CPPE!$A$2:$BO$175,44,FALSE),""))</f>
        <v/>
      </c>
      <c r="AT49" s="48" t="str">
        <f>IF($B49="","",IF(VLOOKUP($B49,CPPE!$A$2:$BO$175,45,FALSE)&lt;0,VLOOKUP($B49,CPPE!$A$2:$BO$175,45,FALSE),""))</f>
        <v/>
      </c>
      <c r="AU49" s="48" t="str">
        <f>IF($B49="","",IF(VLOOKUP($B49,CPPE!$A$2:$BO$175,46,FALSE)&lt;0,VLOOKUP($B49,CPPE!$A$2:$BO$175,46,FALSE),""))</f>
        <v/>
      </c>
      <c r="AV49" s="48" t="str">
        <f>IF($B49="","",IF(VLOOKUP($B49,CPPE!$A$2:$BO$175,47,FALSE)&lt;0,VLOOKUP($B49,CPPE!$A$2:$BO$175,47,FALSE),""))</f>
        <v/>
      </c>
      <c r="AW49" s="48" t="str">
        <f>IF($B49="","",IF(VLOOKUP($B49,CPPE!$A$2:$BO$175,48,FALSE)&lt;0,VLOOKUP($B49,CPPE!$A$2:$BO$175,48,FALSE),""))</f>
        <v/>
      </c>
      <c r="AX49" s="48" t="str">
        <f>IF($B49="","",IF(VLOOKUP($B49,CPPE!$A$2:$BO$175,50,FALSE)&lt;0,VLOOKUP($B49,CPPE!$A$2:$BO$175,50,FALSE),""))</f>
        <v/>
      </c>
      <c r="AY49" s="48" t="str">
        <f>IF($B49="","",IF(VLOOKUP($B49,CPPE!$A$2:$BO$175,51,FALSE)&lt;0,VLOOKUP($B49,CPPE!$A$2:$BO$175,51,FALSE),""))</f>
        <v/>
      </c>
      <c r="AZ49" s="48" t="str">
        <f>IF($B49="","",IF(VLOOKUP($B49,CPPE!$A$2:$BO$175,52,FALSE)&lt;0,VLOOKUP($B49,CPPE!$A$2:$BO$175,52,FALSE),""))</f>
        <v/>
      </c>
      <c r="BA49" s="48" t="str">
        <f>IF($B49="","",IF(VLOOKUP($B49,CPPE!$A$2:$BO$175,53,FALSE)&lt;0,VLOOKUP($B49,CPPE!$A$2:$BO$175,53,FALSE),""))</f>
        <v/>
      </c>
      <c r="BB49" s="48" t="str">
        <f>IF($B49="","",IF(VLOOKUP($B49,CPPE!$A$2:$BO$175,54,FALSE)&lt;0,VLOOKUP($B49,CPPE!$A$2:$BO$175,54,FALSE),""))</f>
        <v/>
      </c>
      <c r="BC49" s="48" t="str">
        <f>IF($B49="","",IF(VLOOKUP($B49,CPPE!$A$2:$BO$175,55,FALSE)&lt;0,VLOOKUP($B49,CPPE!$A$2:$BO$175,55,FALSE),""))</f>
        <v/>
      </c>
      <c r="BD49" s="48" t="str">
        <f>IF($B49="","",IF(VLOOKUP($B49,CPPE!$A$2:$BO$175,56,FALSE)&lt;0,VLOOKUP($B49,CPPE!$A$2:$BO$175,56,FALSE),""))</f>
        <v/>
      </c>
      <c r="BE49" s="48" t="str">
        <f>IF($B49="","",IF(VLOOKUP($B49,CPPE!$A$2:$BO$175,57,FALSE)&lt;0,VLOOKUP($B49,CPPE!$A$2:$BO$175,57,FALSE),""))</f>
        <v/>
      </c>
      <c r="BF49" s="48" t="str">
        <f>IF($B49="","",IF(VLOOKUP($B49,CPPE!$A$2:$BO$175,58,FALSE)&lt;0,VLOOKUP($B49,CPPE!$A$2:$BO$175,58,FALSE),""))</f>
        <v/>
      </c>
      <c r="BG49" s="48" t="str">
        <f>IF($B49="","",IF(VLOOKUP($B49,CPPE!$A$2:$BO$175,59,FALSE)&lt;0,VLOOKUP($B49,CPPE!$A$2:$BO$175,59,FALSE),""))</f>
        <v/>
      </c>
    </row>
    <row r="50" spans="2:59" x14ac:dyDescent="0.2">
      <c r="B50" s="47" t="str">
        <f>IF(Results!B50="","",Results!B50)</f>
        <v/>
      </c>
      <c r="C50" s="48" t="str">
        <f>IF($B50="","",IF(VLOOKUP($B50,CPPE!$A$2:$BO$175,2,FALSE)&lt;0,VLOOKUP($B50,CPPE!$A$2:$BO$175,2,FALSE),""))</f>
        <v/>
      </c>
      <c r="D50" s="48" t="str">
        <f>IF($B50="","",IF(VLOOKUP($B50,CPPE!$A$2:$BO$175,3,FALSE)&lt;0,VLOOKUP($B50,CPPE!$A$2:$BO$175,3,FALSE),""))</f>
        <v/>
      </c>
      <c r="E50" s="48" t="str">
        <f>IF($B50="","",IF(VLOOKUP($B50,CPPE!$A$2:$BO$175,4,FALSE)&lt;0,VLOOKUP($B50,CPPE!$A$2:$BO$175,5,FALSE),""))</f>
        <v/>
      </c>
      <c r="F50" s="48" t="str">
        <f>IF($B50="","",IF(VLOOKUP($B50,CPPE!$A$2:$BO$175,5,FALSE)&lt;0,VLOOKUP($B50,CPPE!$A$2:$BO$175,6,FALSE),""))</f>
        <v/>
      </c>
      <c r="G50" s="48" t="str">
        <f>IF($B50="","",IF(VLOOKUP($B50,CPPE!$A$2:$BO$175,6,FALSE)&lt;0,VLOOKUP($B50,CPPE!$A$2:$BO$175,6,FALSE),""))</f>
        <v/>
      </c>
      <c r="H50" s="48" t="str">
        <f>IF($B50="","",IF(VLOOKUP($B50,CPPE!$A$2:$BO$175,7,FALSE)&lt;0,VLOOKUP($B50,CPPE!$A$2:$BO$175,7,FALSE),""))</f>
        <v/>
      </c>
      <c r="I50" s="48" t="str">
        <f>IF($B50="","",IF(VLOOKUP($B50,CPPE!$A$2:$BO$175,8,FALSE)&lt;0,VLOOKUP($B50,CPPE!$A$2:$BO$175,8,FALSE),""))</f>
        <v/>
      </c>
      <c r="J50" s="48" t="str">
        <f>IF($B50="","",IF(VLOOKUP($B50,CPPE!$A$2:$BO$175,9,FALSE)&lt;0,VLOOKUP($B50,CPPE!$A$2:$BO$175,9,FALSE),""))</f>
        <v/>
      </c>
      <c r="K50" s="48" t="str">
        <f>IF($B50="","",IF(VLOOKUP($B50,CPPE!$A$2:$BO$175,10,FALSE)&lt;0,VLOOKUP($B50,CPPE!$A$2:$BO$175,10,FALSE),""))</f>
        <v/>
      </c>
      <c r="L50" s="48" t="str">
        <f>IF($B50="","",IF(VLOOKUP($B50,CPPE!$A$2:$BO$175,11,FALSE)&lt;0,VLOOKUP($B50,CPPE!$A$2:$BO$175,11,FALSE),""))</f>
        <v/>
      </c>
      <c r="M50" s="48" t="str">
        <f>IF($B50="","",IF(VLOOKUP($B50,CPPE!$A$2:$BO$175,12,FALSE)&lt;0,VLOOKUP($B50,CPPE!$A$2:$BO$175,12,FALSE),""))</f>
        <v/>
      </c>
      <c r="N50" s="48" t="str">
        <f>IF($B50="","",IF(VLOOKUP($B50,CPPE!$A$2:$BO$175,13,FALSE)&lt;0,VLOOKUP($B50,CPPE!$A$2:$BO$175,13,FALSE),""))</f>
        <v/>
      </c>
      <c r="O50" s="48" t="str">
        <f>IF($B50="","",IF(VLOOKUP($B50,CPPE!$A$2:$BO$175,14,FALSE)&lt;0,VLOOKUP($B50,CPPE!$A$2:$BO$175,14,FALSE),""))</f>
        <v/>
      </c>
      <c r="P50" s="48" t="str">
        <f>IF($B50="","",IF(VLOOKUP($B50,CPPE!$A$2:$BO$175,15,FALSE)&lt;0,VLOOKUP($B50,CPPE!$A$2:$BO$175,15,FALSE),""))</f>
        <v/>
      </c>
      <c r="Q50" s="48" t="str">
        <f>IF($B50="","",IF(VLOOKUP($B50,CPPE!$A$2:$BO$175,16,FALSE)&lt;0,VLOOKUP($B50,CPPE!$A$2:$BO$175,16,FALSE),""))</f>
        <v/>
      </c>
      <c r="R50" s="48" t="str">
        <f>IF($B50="","",IF(VLOOKUP($B50,CPPE!$A$2:$BO$175,17,FALSE)&lt;0,VLOOKUP($B50,CPPE!$A$2:$BO$175,17,FALSE),""))</f>
        <v/>
      </c>
      <c r="S50" s="48" t="str">
        <f>IF($B50="","",IF(VLOOKUP($B50,CPPE!$A$2:$BO$175,18,FALSE)&lt;0,VLOOKUP($B50,CPPE!$A$2:$BO$175,18,FALSE),""))</f>
        <v/>
      </c>
      <c r="T50" s="48" t="str">
        <f>IF($B50="","",IF(VLOOKUP($B50,CPPE!$A$2:$BO$175,19,FALSE)&lt;0,VLOOKUP($B50,CPPE!$A$2:$BO$175,19,FALSE),""))</f>
        <v/>
      </c>
      <c r="U50" s="48" t="str">
        <f>IF($B50="","",IF(VLOOKUP($B50,CPPE!$A$2:$BO$175,20,FALSE)&lt;0,VLOOKUP($B50,CPPE!$A$2:$BO$175,20,FALSE),""))</f>
        <v/>
      </c>
      <c r="V50" s="48" t="str">
        <f>IF($B50="","",IF(VLOOKUP($B50,CPPE!$A$2:$BO$175,21,FALSE)&lt;0,VLOOKUP($B50,CPPE!$A$2:$BO$175,21,FALSE),""))</f>
        <v/>
      </c>
      <c r="W50" s="48" t="str">
        <f>IF($B50="","",IF(VLOOKUP($B50,CPPE!$A$2:$BO$175,22,FALSE)&lt;0,VLOOKUP($B50,CPPE!$A$2:$BO$175,22,FALSE),""))</f>
        <v/>
      </c>
      <c r="X50" s="48" t="str">
        <f>IF($B50="","",IF(VLOOKUP($B50,CPPE!$A$2:$BO$175,23,FALSE)&lt;0,VLOOKUP($B50,CPPE!$A$2:$BO$175,23,FALSE),""))</f>
        <v/>
      </c>
      <c r="Y50" s="48" t="str">
        <f>IF($B50="","",IF(VLOOKUP($B50,CPPE!$A$2:$BO$175,24,FALSE)&lt;0,VLOOKUP($B50,CPPE!$A$2:$BO$175,24,FALSE),""))</f>
        <v/>
      </c>
      <c r="Z50" s="48" t="str">
        <f>IF($B50="","",IF(VLOOKUP($B50,CPPE!$A$2:$BO$175,25,FALSE)&lt;0,VLOOKUP($B50,CPPE!$A$2:$BO$175,25,FALSE),""))</f>
        <v/>
      </c>
      <c r="AA50" s="48" t="str">
        <f>IF($B50="","",IF(VLOOKUP($B50,CPPE!$A$2:$BO$175,26,FALSE)&lt;0,VLOOKUP($B50,CPPE!$A$2:$BO$175,26,FALSE),""))</f>
        <v/>
      </c>
      <c r="AB50" s="48" t="str">
        <f>IF($B50="","",IF(VLOOKUP($B50,CPPE!$A$2:$BO$175,27,FALSE)&lt;0,VLOOKUP($B50,CPPE!$A$2:$BO$175,27,FALSE),""))</f>
        <v/>
      </c>
      <c r="AC50" s="48" t="str">
        <f>IF($B50="","",IF(VLOOKUP($B50,CPPE!$A$2:$BO$175,28,FALSE)&lt;0,VLOOKUP($B50,CPPE!$A$2:$BO$175,28,FALSE),""))</f>
        <v/>
      </c>
      <c r="AD50" s="48" t="str">
        <f>IF($B50="","",IF(VLOOKUP($B50,CPPE!$A$2:$BO$175,29,FALSE)&lt;0,VLOOKUP($B50,CPPE!$A$2:$BO$175,29,FALSE),""))</f>
        <v/>
      </c>
      <c r="AE50" s="48" t="str">
        <f>IF($B50="","",IF(VLOOKUP($B50,CPPE!$A$2:$BO$175,30,FALSE)&lt;0,VLOOKUP($B50,CPPE!$A$2:$BO$175,30,FALSE),""))</f>
        <v/>
      </c>
      <c r="AF50" s="48" t="str">
        <f>IF($B50="","",IF(VLOOKUP($B50,CPPE!$A$2:$BO$175,31,FALSE)&lt;0,VLOOKUP($B50,CPPE!$A$2:$BO$175,31,FALSE),""))</f>
        <v/>
      </c>
      <c r="AG50" s="48" t="str">
        <f>IF($B50="","",IF(VLOOKUP($B50,CPPE!$A$2:$BO$175,32,FALSE)&lt;0,VLOOKUP($B50,CPPE!$A$2:$BO$175,32,FALSE),""))</f>
        <v/>
      </c>
      <c r="AH50" s="48" t="str">
        <f>IF($B50="","",IF(VLOOKUP($B50,CPPE!$A$2:$BO$175,33,FALSE)&lt;0,VLOOKUP($B50,CPPE!$A$2:$BO$175,33,FALSE),""))</f>
        <v/>
      </c>
      <c r="AI50" s="48" t="str">
        <f>IF($B50="","",IF(VLOOKUP($B50,CPPE!$A$2:$BO$175,34,FALSE)&lt;0,VLOOKUP($B50,CPPE!$A$2:$BO$175,34,FALSE),""))</f>
        <v/>
      </c>
      <c r="AJ50" s="48" t="str">
        <f>IF($B50="","",IF(VLOOKUP($B50,CPPE!$A$2:$BO$175,35,FALSE)&lt;0,VLOOKUP($B50,CPPE!$A$2:$BO$175,35,FALSE),""))</f>
        <v/>
      </c>
      <c r="AK50" s="48" t="str">
        <f>IF($B50="","",IF(VLOOKUP($B50,CPPE!$A$2:$BO$175,36,FALSE)&lt;0,VLOOKUP($B50,CPPE!$A$2:$BO$175,36,FALSE),""))</f>
        <v/>
      </c>
      <c r="AL50" s="48" t="str">
        <f>IF($B50="","",IF(VLOOKUP($B50,CPPE!$A$2:$BO$175,37,FALSE)&lt;0,VLOOKUP($B50,CPPE!$A$2:$BO$175,37,FALSE),""))</f>
        <v/>
      </c>
      <c r="AM50" s="48" t="str">
        <f>IF($B50="","",IF(VLOOKUP($B50,CPPE!$A$2:$BO$175,38,FALSE)&lt;0,VLOOKUP($B50,CPPE!$A$2:$BO$175,38,FALSE),""))</f>
        <v/>
      </c>
      <c r="AN50" s="48" t="str">
        <f>IF($B50="","",IF(VLOOKUP($B50,CPPE!$A$2:$BO$175,39,FALSE)&lt;0,VLOOKUP($B50,CPPE!$A$2:$BO$175,39,FALSE),""))</f>
        <v/>
      </c>
      <c r="AO50" s="48" t="str">
        <f>IF($B50="","",IF(VLOOKUP($B50,CPPE!$A$2:$BO$175,40,FALSE)&lt;0,VLOOKUP($B50,CPPE!$A$2:$BO$175,40,FALSE),""))</f>
        <v/>
      </c>
      <c r="AP50" s="48" t="str">
        <f>IF($B50="","",IF(VLOOKUP($B50,CPPE!$A$2:$BO$175,41,FALSE)&lt;0,VLOOKUP($B50,CPPE!$A$2:$BO$175,41,FALSE),""))</f>
        <v/>
      </c>
      <c r="AQ50" s="48" t="str">
        <f>IF($B50="","",IF(VLOOKUP($B50,CPPE!$A$2:$BO$175,42,FALSE)&lt;0,VLOOKUP($B50,CPPE!$A$2:$BO$175,42,FALSE),""))</f>
        <v/>
      </c>
      <c r="AR50" s="48" t="str">
        <f>IF($B50="","",IF(VLOOKUP($B50,CPPE!$A$2:$BO$175,43,FALSE)&lt;0,VLOOKUP($B50,CPPE!$A$2:$BO$175,43,FALSE),""))</f>
        <v/>
      </c>
      <c r="AS50" s="48" t="str">
        <f>IF($B50="","",IF(VLOOKUP($B50,CPPE!$A$2:$BO$175,44,FALSE)&lt;0,VLOOKUP($B50,CPPE!$A$2:$BO$175,44,FALSE),""))</f>
        <v/>
      </c>
      <c r="AT50" s="48" t="str">
        <f>IF($B50="","",IF(VLOOKUP($B50,CPPE!$A$2:$BO$175,45,FALSE)&lt;0,VLOOKUP($B50,CPPE!$A$2:$BO$175,45,FALSE),""))</f>
        <v/>
      </c>
      <c r="AU50" s="48" t="str">
        <f>IF($B50="","",IF(VLOOKUP($B50,CPPE!$A$2:$BO$175,46,FALSE)&lt;0,VLOOKUP($B50,CPPE!$A$2:$BO$175,46,FALSE),""))</f>
        <v/>
      </c>
      <c r="AV50" s="48" t="str">
        <f>IF($B50="","",IF(VLOOKUP($B50,CPPE!$A$2:$BO$175,47,FALSE)&lt;0,VLOOKUP($B50,CPPE!$A$2:$BO$175,47,FALSE),""))</f>
        <v/>
      </c>
      <c r="AW50" s="48" t="str">
        <f>IF($B50="","",IF(VLOOKUP($B50,CPPE!$A$2:$BO$175,48,FALSE)&lt;0,VLOOKUP($B50,CPPE!$A$2:$BO$175,48,FALSE),""))</f>
        <v/>
      </c>
      <c r="AX50" s="48" t="str">
        <f>IF($B50="","",IF(VLOOKUP($B50,CPPE!$A$2:$BO$175,50,FALSE)&lt;0,VLOOKUP($B50,CPPE!$A$2:$BO$175,50,FALSE),""))</f>
        <v/>
      </c>
      <c r="AY50" s="48" t="str">
        <f>IF($B50="","",IF(VLOOKUP($B50,CPPE!$A$2:$BO$175,51,FALSE)&lt;0,VLOOKUP($B50,CPPE!$A$2:$BO$175,51,FALSE),""))</f>
        <v/>
      </c>
      <c r="AZ50" s="48" t="str">
        <f>IF($B50="","",IF(VLOOKUP($B50,CPPE!$A$2:$BO$175,52,FALSE)&lt;0,VLOOKUP($B50,CPPE!$A$2:$BO$175,52,FALSE),""))</f>
        <v/>
      </c>
      <c r="BA50" s="48" t="str">
        <f>IF($B50="","",IF(VLOOKUP($B50,CPPE!$A$2:$BO$175,53,FALSE)&lt;0,VLOOKUP($B50,CPPE!$A$2:$BO$175,53,FALSE),""))</f>
        <v/>
      </c>
      <c r="BB50" s="48" t="str">
        <f>IF($B50="","",IF(VLOOKUP($B50,CPPE!$A$2:$BO$175,54,FALSE)&lt;0,VLOOKUP($B50,CPPE!$A$2:$BO$175,54,FALSE),""))</f>
        <v/>
      </c>
      <c r="BC50" s="48" t="str">
        <f>IF($B50="","",IF(VLOOKUP($B50,CPPE!$A$2:$BO$175,55,FALSE)&lt;0,VLOOKUP($B50,CPPE!$A$2:$BO$175,55,FALSE),""))</f>
        <v/>
      </c>
      <c r="BD50" s="48" t="str">
        <f>IF($B50="","",IF(VLOOKUP($B50,CPPE!$A$2:$BO$175,56,FALSE)&lt;0,VLOOKUP($B50,CPPE!$A$2:$BO$175,56,FALSE),""))</f>
        <v/>
      </c>
      <c r="BE50" s="48" t="str">
        <f>IF($B50="","",IF(VLOOKUP($B50,CPPE!$A$2:$BO$175,57,FALSE)&lt;0,VLOOKUP($B50,CPPE!$A$2:$BO$175,57,FALSE),""))</f>
        <v/>
      </c>
      <c r="BF50" s="48" t="str">
        <f>IF($B50="","",IF(VLOOKUP($B50,CPPE!$A$2:$BO$175,58,FALSE)&lt;0,VLOOKUP($B50,CPPE!$A$2:$BO$175,58,FALSE),""))</f>
        <v/>
      </c>
      <c r="BG50" s="48" t="str">
        <f>IF($B50="","",IF(VLOOKUP($B50,CPPE!$A$2:$BO$175,59,FALSE)&lt;0,VLOOKUP($B50,CPPE!$A$2:$BO$175,59,FALSE),""))</f>
        <v/>
      </c>
    </row>
    <row r="51" spans="2:59" x14ac:dyDescent="0.2">
      <c r="C51" s="48" t="str">
        <f>IF($B51="","",IF(VLOOKUP($B51,CPPE!$A$2:$BO$175,2,FALSE)&lt;0,VLOOKUP($B51,CPPE!$A$2:$BO$175,2,FALSE),""))</f>
        <v/>
      </c>
      <c r="D51" s="48" t="str">
        <f>IF($B51="","",IF(VLOOKUP($B51,CPPE!$A$2:$BO$175,3,FALSE)&lt;0,VLOOKUP($B51,CPPE!$A$2:$BO$175,3,FALSE),""))</f>
        <v/>
      </c>
      <c r="E51" s="48" t="str">
        <f>IF($B51="","",IF(VLOOKUP($B51,CPPE!$A$2:$BO$175,4,FALSE)&lt;0,VLOOKUP($B51,CPPE!$A$2:$BO$175,5,FALSE),""))</f>
        <v/>
      </c>
      <c r="F51" s="48" t="str">
        <f>IF($B51="","",IF(VLOOKUP($B51,CPPE!$A$2:$BO$175,5,FALSE)&lt;0,VLOOKUP($B51,CPPE!$A$2:$BO$175,6,FALSE),""))</f>
        <v/>
      </c>
      <c r="G51" s="48" t="str">
        <f>IF($B51="","",IF(VLOOKUP($B51,CPPE!$A$2:$BO$175,6,FALSE)&lt;0,VLOOKUP($B51,CPPE!$A$2:$BO$175,6,FALSE),""))</f>
        <v/>
      </c>
      <c r="H51" s="48" t="str">
        <f>IF($B51="","",IF(VLOOKUP($B51,CPPE!$A$2:$BO$175,7,FALSE)&lt;0,VLOOKUP($B51,CPPE!$A$2:$BO$175,7,FALSE),""))</f>
        <v/>
      </c>
      <c r="I51" s="48" t="str">
        <f>IF($B51="","",IF(VLOOKUP($B51,CPPE!$A$2:$BO$175,8,FALSE)&lt;0,VLOOKUP($B51,CPPE!$A$2:$BO$175,8,FALSE),""))</f>
        <v/>
      </c>
      <c r="J51" s="48" t="str">
        <f>IF($B51="","",IF(VLOOKUP($B51,CPPE!$A$2:$BO$175,9,FALSE)&lt;0,VLOOKUP($B51,CPPE!$A$2:$BO$175,9,FALSE),""))</f>
        <v/>
      </c>
      <c r="K51" s="48" t="str">
        <f>IF($B51="","",IF(VLOOKUP($B51,CPPE!$A$2:$BO$175,10,FALSE)&lt;0,VLOOKUP($B51,CPPE!$A$2:$BO$175,10,FALSE),""))</f>
        <v/>
      </c>
      <c r="L51" s="48" t="str">
        <f>IF($B51="","",IF(VLOOKUP($B51,CPPE!$A$2:$BO$175,11,FALSE)&lt;0,VLOOKUP($B51,CPPE!$A$2:$BO$175,11,FALSE),""))</f>
        <v/>
      </c>
      <c r="M51" s="48" t="str">
        <f>IF($B51="","",IF(VLOOKUP($B51,CPPE!$A$2:$BO$175,12,FALSE)&lt;0,VLOOKUP($B51,CPPE!$A$2:$BO$175,12,FALSE),""))</f>
        <v/>
      </c>
      <c r="N51" s="48" t="str">
        <f>IF($B51="","",IF(VLOOKUP($B51,CPPE!$A$2:$BO$175,13,FALSE)&lt;0,VLOOKUP($B51,CPPE!$A$2:$BO$175,13,FALSE),""))</f>
        <v/>
      </c>
      <c r="O51" s="48" t="str">
        <f>IF($B51="","",IF(VLOOKUP($B51,CPPE!$A$2:$BO$175,14,FALSE)&lt;0,VLOOKUP($B51,CPPE!$A$2:$BO$175,14,FALSE),""))</f>
        <v/>
      </c>
      <c r="P51" s="48" t="str">
        <f>IF($B51="","",IF(VLOOKUP($B51,CPPE!$A$2:$BO$175,15,FALSE)&lt;0,VLOOKUP($B51,CPPE!$A$2:$BO$175,15,FALSE),""))</f>
        <v/>
      </c>
      <c r="Q51" s="48" t="str">
        <f>IF($B51="","",IF(VLOOKUP($B51,CPPE!$A$2:$BO$175,16,FALSE)&lt;0,VLOOKUP($B51,CPPE!$A$2:$BO$175,16,FALSE),""))</f>
        <v/>
      </c>
      <c r="R51" s="48" t="str">
        <f>IF($B51="","",IF(VLOOKUP($B51,CPPE!$A$2:$BO$175,17,FALSE)&lt;0,VLOOKUP($B51,CPPE!$A$2:$BO$175,17,FALSE),""))</f>
        <v/>
      </c>
      <c r="S51" s="48" t="str">
        <f>IF($B51="","",IF(VLOOKUP($B51,CPPE!$A$2:$BO$175,18,FALSE)&lt;0,VLOOKUP($B51,CPPE!$A$2:$BO$175,18,FALSE),""))</f>
        <v/>
      </c>
      <c r="T51" s="48" t="str">
        <f>IF($B51="","",IF(VLOOKUP($B51,CPPE!$A$2:$BO$175,19,FALSE)&lt;0,VLOOKUP($B51,CPPE!$A$2:$BO$175,19,FALSE),""))</f>
        <v/>
      </c>
      <c r="U51" s="48" t="str">
        <f>IF($B51="","",IF(VLOOKUP($B51,CPPE!$A$2:$BO$175,20,FALSE)&lt;0,VLOOKUP($B51,CPPE!$A$2:$BO$175,20,FALSE),""))</f>
        <v/>
      </c>
      <c r="V51" s="48" t="str">
        <f>IF($B51="","",IF(VLOOKUP($B51,CPPE!$A$2:$BO$175,21,FALSE)&lt;0,VLOOKUP($B51,CPPE!$A$2:$BO$175,21,FALSE),""))</f>
        <v/>
      </c>
      <c r="W51" s="48" t="str">
        <f>IF($B51="","",IF(VLOOKUP($B51,CPPE!$A$2:$BO$175,22,FALSE)&lt;0,VLOOKUP($B51,CPPE!$A$2:$BO$175,22,FALSE),""))</f>
        <v/>
      </c>
      <c r="X51" s="48" t="str">
        <f>IF($B51="","",IF(VLOOKUP($B51,CPPE!$A$2:$BO$175,23,FALSE)&lt;0,VLOOKUP($B51,CPPE!$A$2:$BO$175,23,FALSE),""))</f>
        <v/>
      </c>
      <c r="Y51" s="48" t="str">
        <f>IF($B51="","",IF(VLOOKUP($B51,CPPE!$A$2:$BO$175,24,FALSE)&lt;0,VLOOKUP($B51,CPPE!$A$2:$BO$175,24,FALSE),""))</f>
        <v/>
      </c>
      <c r="Z51" s="48" t="str">
        <f>IF($B51="","",IF(VLOOKUP($B51,CPPE!$A$2:$BO$175,25,FALSE)&lt;0,VLOOKUP($B51,CPPE!$A$2:$BO$175,25,FALSE),""))</f>
        <v/>
      </c>
      <c r="AA51" s="48" t="str">
        <f>IF($B51="","",IF(VLOOKUP($B51,CPPE!$A$2:$BO$175,26,FALSE)&lt;0,VLOOKUP($B51,CPPE!$A$2:$BO$175,26,FALSE),""))</f>
        <v/>
      </c>
      <c r="AB51" s="48" t="str">
        <f>IF($B51="","",IF(VLOOKUP($B51,CPPE!$A$2:$BO$175,27,FALSE)&lt;0,VLOOKUP($B51,CPPE!$A$2:$BO$175,27,FALSE),""))</f>
        <v/>
      </c>
      <c r="AC51" s="48" t="str">
        <f>IF($B51="","",IF(VLOOKUP($B51,CPPE!$A$2:$BO$175,28,FALSE)&lt;0,VLOOKUP($B51,CPPE!$A$2:$BO$175,28,FALSE),""))</f>
        <v/>
      </c>
      <c r="AD51" s="48" t="str">
        <f>IF($B51="","",IF(VLOOKUP($B51,CPPE!$A$2:$BO$175,29,FALSE)&lt;0,VLOOKUP($B51,CPPE!$A$2:$BO$175,29,FALSE),""))</f>
        <v/>
      </c>
      <c r="AE51" s="48" t="str">
        <f>IF($B51="","",IF(VLOOKUP($B51,CPPE!$A$2:$BO$175,30,FALSE)&lt;0,VLOOKUP($B51,CPPE!$A$2:$BO$175,30,FALSE),""))</f>
        <v/>
      </c>
      <c r="AF51" s="48" t="str">
        <f>IF($B51="","",IF(VLOOKUP($B51,CPPE!$A$2:$BO$175,31,FALSE)&lt;0,VLOOKUP($B51,CPPE!$A$2:$BO$175,31,FALSE),""))</f>
        <v/>
      </c>
      <c r="AG51" s="48" t="str">
        <f>IF($B51="","",IF(VLOOKUP($B51,CPPE!$A$2:$BO$175,32,FALSE)&lt;0,VLOOKUP($B51,CPPE!$A$2:$BO$175,32,FALSE),""))</f>
        <v/>
      </c>
      <c r="AH51" s="48" t="str">
        <f>IF($B51="","",IF(VLOOKUP($B51,CPPE!$A$2:$BO$175,33,FALSE)&lt;0,VLOOKUP($B51,CPPE!$A$2:$BO$175,33,FALSE),""))</f>
        <v/>
      </c>
      <c r="AI51" s="48" t="str">
        <f>IF($B51="","",IF(VLOOKUP($B51,CPPE!$A$2:$BO$175,34,FALSE)&lt;0,VLOOKUP($B51,CPPE!$A$2:$BO$175,34,FALSE),""))</f>
        <v/>
      </c>
      <c r="AJ51" s="48" t="str">
        <f>IF($B51="","",IF(VLOOKUP($B51,CPPE!$A$2:$BO$175,35,FALSE)&lt;0,VLOOKUP($B51,CPPE!$A$2:$BO$175,35,FALSE),""))</f>
        <v/>
      </c>
      <c r="AK51" s="48" t="str">
        <f>IF($B51="","",IF(VLOOKUP($B51,CPPE!$A$2:$BO$175,36,FALSE)&lt;0,VLOOKUP($B51,CPPE!$A$2:$BO$175,36,FALSE),""))</f>
        <v/>
      </c>
      <c r="AL51" s="48" t="str">
        <f>IF($B51="","",IF(VLOOKUP($B51,CPPE!$A$2:$BO$175,37,FALSE)&lt;0,VLOOKUP($B51,CPPE!$A$2:$BO$175,37,FALSE),""))</f>
        <v/>
      </c>
      <c r="AM51" s="48" t="str">
        <f>IF($B51="","",IF(VLOOKUP($B51,CPPE!$A$2:$BO$175,38,FALSE)&lt;0,VLOOKUP($B51,CPPE!$A$2:$BO$175,38,FALSE),""))</f>
        <v/>
      </c>
      <c r="AN51" s="48" t="str">
        <f>IF($B51="","",IF(VLOOKUP($B51,CPPE!$A$2:$BO$175,39,FALSE)&lt;0,VLOOKUP($B51,CPPE!$A$2:$BO$175,39,FALSE),""))</f>
        <v/>
      </c>
      <c r="AO51" s="48" t="str">
        <f>IF($B51="","",IF(VLOOKUP($B51,CPPE!$A$2:$BO$175,40,FALSE)&lt;0,VLOOKUP($B51,CPPE!$A$2:$BO$175,40,FALSE),""))</f>
        <v/>
      </c>
      <c r="AP51" s="48" t="str">
        <f>IF($B51="","",IF(VLOOKUP($B51,CPPE!$A$2:$BO$175,41,FALSE)&lt;0,VLOOKUP($B51,CPPE!$A$2:$BO$175,41,FALSE),""))</f>
        <v/>
      </c>
      <c r="AQ51" s="48" t="str">
        <f>IF($B51="","",IF(VLOOKUP($B51,CPPE!$A$2:$BO$175,42,FALSE)&lt;0,VLOOKUP($B51,CPPE!$A$2:$BO$175,42,FALSE),""))</f>
        <v/>
      </c>
      <c r="AR51" s="48" t="str">
        <f>IF($B51="","",IF(VLOOKUP($B51,CPPE!$A$2:$BO$175,43,FALSE)&lt;0,VLOOKUP($B51,CPPE!$A$2:$BO$175,43,FALSE),""))</f>
        <v/>
      </c>
      <c r="AS51" s="48" t="str">
        <f>IF($B51="","",IF(VLOOKUP($B51,CPPE!$A$2:$BO$175,44,FALSE)&lt;0,VLOOKUP($B51,CPPE!$A$2:$BO$175,44,FALSE),""))</f>
        <v/>
      </c>
      <c r="AT51" s="48" t="str">
        <f>IF($B51="","",IF(VLOOKUP($B51,CPPE!$A$2:$BO$175,45,FALSE)&lt;0,VLOOKUP($B51,CPPE!$A$2:$BO$175,45,FALSE),""))</f>
        <v/>
      </c>
      <c r="AU51" s="48" t="str">
        <f>IF($B51="","",IF(VLOOKUP($B51,CPPE!$A$2:$BO$175,46,FALSE)&lt;0,VLOOKUP($B51,CPPE!$A$2:$BO$175,46,FALSE),""))</f>
        <v/>
      </c>
      <c r="AV51" s="48" t="str">
        <f>IF($B51="","",IF(VLOOKUP($B51,CPPE!$A$2:$BO$175,47,FALSE)&lt;0,VLOOKUP($B51,CPPE!$A$2:$BO$175,47,FALSE),""))</f>
        <v/>
      </c>
      <c r="AW51" s="48" t="str">
        <f>IF($B51="","",IF(VLOOKUP($B51,CPPE!$A$2:$BO$175,48,FALSE)&lt;0,VLOOKUP($B51,CPPE!$A$2:$BO$175,48,FALSE),""))</f>
        <v/>
      </c>
    </row>
    <row r="52" spans="2:59" x14ac:dyDescent="0.2">
      <c r="C52" s="48" t="str">
        <f>IF($B52="","",IF(VLOOKUP($B52,CPPE!$A$2:$BO$175,2,FALSE)&lt;0,VLOOKUP($B52,CPPE!$A$2:$BO$175,2,FALSE),""))</f>
        <v/>
      </c>
      <c r="D52" s="48" t="str">
        <f>IF($B52="","",IF(VLOOKUP($B52,CPPE!$A$2:$BO$175,3,FALSE)&lt;0,VLOOKUP($B52,CPPE!$A$2:$BO$175,3,FALSE),""))</f>
        <v/>
      </c>
      <c r="E52" s="48" t="str">
        <f>IF($B52="","",IF(VLOOKUP($B52,CPPE!$A$2:$BO$175,4,FALSE)&lt;0,VLOOKUP($B52,CPPE!$A$2:$BO$175,5,FALSE),""))</f>
        <v/>
      </c>
      <c r="F52" s="48" t="str">
        <f>IF($B52="","",IF(VLOOKUP($B52,CPPE!$A$2:$BO$175,5,FALSE)&lt;0,VLOOKUP($B52,CPPE!$A$2:$BO$175,6,FALSE),""))</f>
        <v/>
      </c>
      <c r="G52" s="48" t="str">
        <f>IF($B52="","",IF(VLOOKUP($B52,CPPE!$A$2:$BO$175,6,FALSE)&lt;0,VLOOKUP($B52,CPPE!$A$2:$BO$175,6,FALSE),""))</f>
        <v/>
      </c>
      <c r="H52" s="48" t="str">
        <f>IF($B52="","",IF(VLOOKUP($B52,CPPE!$A$2:$BO$175,7,FALSE)&lt;0,VLOOKUP($B52,CPPE!$A$2:$BO$175,7,FALSE),""))</f>
        <v/>
      </c>
      <c r="I52" s="48" t="str">
        <f>IF($B52="","",IF(VLOOKUP($B52,CPPE!$A$2:$BO$175,8,FALSE)&lt;0,VLOOKUP($B52,CPPE!$A$2:$BO$175,8,FALSE),""))</f>
        <v/>
      </c>
      <c r="J52" s="48" t="str">
        <f>IF($B52="","",IF(VLOOKUP($B52,CPPE!$A$2:$BO$175,9,FALSE)&lt;0,VLOOKUP($B52,CPPE!$A$2:$BO$175,9,FALSE),""))</f>
        <v/>
      </c>
      <c r="K52" s="48" t="str">
        <f>IF($B52="","",IF(VLOOKUP($B52,CPPE!$A$2:$BO$175,10,FALSE)&lt;0,VLOOKUP($B52,CPPE!$A$2:$BO$175,10,FALSE),""))</f>
        <v/>
      </c>
      <c r="L52" s="48" t="str">
        <f>IF($B52="","",IF(VLOOKUP($B52,CPPE!$A$2:$BO$175,11,FALSE)&lt;0,VLOOKUP($B52,CPPE!$A$2:$BO$175,11,FALSE),""))</f>
        <v/>
      </c>
      <c r="M52" s="48" t="str">
        <f>IF($B52="","",IF(VLOOKUP($B52,CPPE!$A$2:$BO$175,12,FALSE)&lt;0,VLOOKUP($B52,CPPE!$A$2:$BO$175,12,FALSE),""))</f>
        <v/>
      </c>
      <c r="N52" s="48" t="str">
        <f>IF($B52="","",IF(VLOOKUP($B52,CPPE!$A$2:$BO$175,13,FALSE)&lt;0,VLOOKUP($B52,CPPE!$A$2:$BO$175,13,FALSE),""))</f>
        <v/>
      </c>
      <c r="O52" s="48" t="str">
        <f>IF($B52="","",IF(VLOOKUP($B52,CPPE!$A$2:$BO$175,14,FALSE)&lt;0,VLOOKUP($B52,CPPE!$A$2:$BO$175,14,FALSE),""))</f>
        <v/>
      </c>
      <c r="P52" s="48" t="str">
        <f>IF($B52="","",IF(VLOOKUP($B52,CPPE!$A$2:$BO$175,15,FALSE)&lt;0,VLOOKUP($B52,CPPE!$A$2:$BO$175,15,FALSE),""))</f>
        <v/>
      </c>
      <c r="Q52" s="48" t="str">
        <f>IF($B52="","",IF(VLOOKUP($B52,CPPE!$A$2:$BO$175,16,FALSE)&lt;0,VLOOKUP($B52,CPPE!$A$2:$BO$175,16,FALSE),""))</f>
        <v/>
      </c>
      <c r="R52" s="48" t="str">
        <f>IF($B52="","",IF(VLOOKUP($B52,CPPE!$A$2:$BO$175,17,FALSE)&lt;0,VLOOKUP($B52,CPPE!$A$2:$BO$175,17,FALSE),""))</f>
        <v/>
      </c>
      <c r="S52" s="48" t="str">
        <f>IF($B52="","",IF(VLOOKUP($B52,CPPE!$A$2:$BO$175,18,FALSE)&lt;0,VLOOKUP($B52,CPPE!$A$2:$BO$175,18,FALSE),""))</f>
        <v/>
      </c>
      <c r="T52" s="48" t="str">
        <f>IF($B52="","",IF(VLOOKUP($B52,CPPE!$A$2:$BO$175,19,FALSE)&lt;0,VLOOKUP($B52,CPPE!$A$2:$BO$175,19,FALSE),""))</f>
        <v/>
      </c>
      <c r="U52" s="48" t="str">
        <f>IF($B52="","",IF(VLOOKUP($B52,CPPE!$A$2:$BO$175,20,FALSE)&lt;0,VLOOKUP($B52,CPPE!$A$2:$BO$175,20,FALSE),""))</f>
        <v/>
      </c>
      <c r="V52" s="48" t="str">
        <f>IF($B52="","",IF(VLOOKUP($B52,CPPE!$A$2:$BO$175,21,FALSE)&lt;0,VLOOKUP($B52,CPPE!$A$2:$BO$175,21,FALSE),""))</f>
        <v/>
      </c>
      <c r="W52" s="48" t="str">
        <f>IF($B52="","",IF(VLOOKUP($B52,CPPE!$A$2:$BO$175,22,FALSE)&lt;0,VLOOKUP($B52,CPPE!$A$2:$BO$175,22,FALSE),""))</f>
        <v/>
      </c>
      <c r="X52" s="48" t="str">
        <f>IF($B52="","",IF(VLOOKUP($B52,CPPE!$A$2:$BO$175,23,FALSE)&lt;0,VLOOKUP($B52,CPPE!$A$2:$BO$175,23,FALSE),""))</f>
        <v/>
      </c>
      <c r="Y52" s="48" t="str">
        <f>IF($B52="","",IF(VLOOKUP($B52,CPPE!$A$2:$BO$175,24,FALSE)&lt;0,VLOOKUP($B52,CPPE!$A$2:$BO$175,24,FALSE),""))</f>
        <v/>
      </c>
      <c r="Z52" s="48" t="str">
        <f>IF($B52="","",IF(VLOOKUP($B52,CPPE!$A$2:$BO$175,25,FALSE)&lt;0,VLOOKUP($B52,CPPE!$A$2:$BO$175,25,FALSE),""))</f>
        <v/>
      </c>
      <c r="AA52" s="48" t="str">
        <f>IF($B52="","",IF(VLOOKUP($B52,CPPE!$A$2:$BO$175,26,FALSE)&lt;0,VLOOKUP($B52,CPPE!$A$2:$BO$175,26,FALSE),""))</f>
        <v/>
      </c>
      <c r="AB52" s="48" t="str">
        <f>IF($B52="","",IF(VLOOKUP($B52,CPPE!$A$2:$BO$175,27,FALSE)&lt;0,VLOOKUP($B52,CPPE!$A$2:$BO$175,27,FALSE),""))</f>
        <v/>
      </c>
      <c r="AC52" s="48" t="str">
        <f>IF($B52="","",IF(VLOOKUP($B52,CPPE!$A$2:$BO$175,28,FALSE)&lt;0,VLOOKUP($B52,CPPE!$A$2:$BO$175,28,FALSE),""))</f>
        <v/>
      </c>
      <c r="AD52" s="48" t="str">
        <f>IF($B52="","",IF(VLOOKUP($B52,CPPE!$A$2:$BO$175,29,FALSE)&lt;0,VLOOKUP($B52,CPPE!$A$2:$BO$175,29,FALSE),""))</f>
        <v/>
      </c>
      <c r="AE52" s="48" t="str">
        <f>IF($B52="","",IF(VLOOKUP($B52,CPPE!$A$2:$BO$175,30,FALSE)&lt;0,VLOOKUP($B52,CPPE!$A$2:$BO$175,30,FALSE),""))</f>
        <v/>
      </c>
      <c r="AF52" s="48" t="str">
        <f>IF($B52="","",IF(VLOOKUP($B52,CPPE!$A$2:$BO$175,31,FALSE)&lt;0,VLOOKUP($B52,CPPE!$A$2:$BO$175,31,FALSE),""))</f>
        <v/>
      </c>
      <c r="AG52" s="48" t="str">
        <f>IF($B52="","",IF(VLOOKUP($B52,CPPE!$A$2:$BO$175,32,FALSE)&lt;0,VLOOKUP($B52,CPPE!$A$2:$BO$175,32,FALSE),""))</f>
        <v/>
      </c>
      <c r="AH52" s="48" t="str">
        <f>IF($B52="","",IF(VLOOKUP($B52,CPPE!$A$2:$BO$175,33,FALSE)&lt;0,VLOOKUP($B52,CPPE!$A$2:$BO$175,33,FALSE),""))</f>
        <v/>
      </c>
      <c r="AI52" s="48" t="str">
        <f>IF($B52="","",IF(VLOOKUP($B52,CPPE!$A$2:$BO$175,34,FALSE)&lt;0,VLOOKUP($B52,CPPE!$A$2:$BO$175,34,FALSE),""))</f>
        <v/>
      </c>
      <c r="AJ52" s="48" t="str">
        <f>IF($B52="","",IF(VLOOKUP($B52,CPPE!$A$2:$BO$175,35,FALSE)&lt;0,VLOOKUP($B52,CPPE!$A$2:$BO$175,35,FALSE),""))</f>
        <v/>
      </c>
      <c r="AK52" s="48" t="str">
        <f>IF($B52="","",IF(VLOOKUP($B52,CPPE!$A$2:$BO$175,36,FALSE)&lt;0,VLOOKUP($B52,CPPE!$A$2:$BO$175,36,FALSE),""))</f>
        <v/>
      </c>
      <c r="AL52" s="48" t="str">
        <f>IF($B52="","",IF(VLOOKUP($B52,CPPE!$A$2:$BO$175,37,FALSE)&lt;0,VLOOKUP($B52,CPPE!$A$2:$BO$175,37,FALSE),""))</f>
        <v/>
      </c>
      <c r="AM52" s="48" t="str">
        <f>IF($B52="","",IF(VLOOKUP($B52,CPPE!$A$2:$BO$175,38,FALSE)&lt;0,VLOOKUP($B52,CPPE!$A$2:$BO$175,38,FALSE),""))</f>
        <v/>
      </c>
      <c r="AN52" s="48" t="str">
        <f>IF($B52="","",IF(VLOOKUP($B52,CPPE!$A$2:$BO$175,39,FALSE)&lt;0,VLOOKUP($B52,CPPE!$A$2:$BO$175,39,FALSE),""))</f>
        <v/>
      </c>
      <c r="AO52" s="48" t="str">
        <f>IF($B52="","",IF(VLOOKUP($B52,CPPE!$A$2:$BO$175,40,FALSE)&lt;0,VLOOKUP($B52,CPPE!$A$2:$BO$175,40,FALSE),""))</f>
        <v/>
      </c>
      <c r="AP52" s="48" t="str">
        <f>IF($B52="","",IF(VLOOKUP($B52,CPPE!$A$2:$BO$175,41,FALSE)&lt;0,VLOOKUP($B52,CPPE!$A$2:$BO$175,41,FALSE),""))</f>
        <v/>
      </c>
      <c r="AQ52" s="48" t="str">
        <f>IF($B52="","",IF(VLOOKUP($B52,CPPE!$A$2:$BO$175,42,FALSE)&lt;0,VLOOKUP($B52,CPPE!$A$2:$BO$175,42,FALSE),""))</f>
        <v/>
      </c>
      <c r="AR52" s="48" t="str">
        <f>IF($B52="","",IF(VLOOKUP($B52,CPPE!$A$2:$BO$175,43,FALSE)&lt;0,VLOOKUP($B52,CPPE!$A$2:$BO$175,43,FALSE),""))</f>
        <v/>
      </c>
      <c r="AS52" s="48" t="str">
        <f>IF($B52="","",IF(VLOOKUP($B52,CPPE!$A$2:$BO$175,44,FALSE)&lt;0,VLOOKUP($B52,CPPE!$A$2:$BO$175,44,FALSE),""))</f>
        <v/>
      </c>
      <c r="AT52" s="48" t="str">
        <f>IF($B52="","",IF(VLOOKUP($B52,CPPE!$A$2:$BO$175,45,FALSE)&lt;0,VLOOKUP($B52,CPPE!$A$2:$BO$175,45,FALSE),""))</f>
        <v/>
      </c>
      <c r="AU52" s="48" t="str">
        <f>IF($B52="","",IF(VLOOKUP($B52,CPPE!$A$2:$BO$175,46,FALSE)&lt;0,VLOOKUP($B52,CPPE!$A$2:$BO$175,46,FALSE),""))</f>
        <v/>
      </c>
      <c r="AV52" s="48" t="str">
        <f>IF($B52="","",IF(VLOOKUP($B52,CPPE!$A$2:$BO$175,47,FALSE)&lt;0,VLOOKUP($B52,CPPE!$A$2:$BO$175,47,FALSE),""))</f>
        <v/>
      </c>
      <c r="AW52" s="48" t="str">
        <f>IF($B52="","",IF(VLOOKUP($B52,CPPE!$A$2:$BO$175,48,FALSE)&lt;0,VLOOKUP($B52,CPPE!$A$2:$BO$175,48,FALSE),""))</f>
        <v/>
      </c>
    </row>
    <row r="53" spans="2:59" x14ac:dyDescent="0.2">
      <c r="C53" s="48" t="str">
        <f>IF($B53="","",IF(VLOOKUP($B53,CPPE!$A$2:$BO$175,2,FALSE)&lt;0,VLOOKUP($B53,CPPE!$A$2:$BO$175,2,FALSE),""))</f>
        <v/>
      </c>
      <c r="D53" s="48" t="str">
        <f>IF($B53="","",IF(VLOOKUP($B53,CPPE!$A$2:$BO$175,3,FALSE)&lt;0,VLOOKUP($B53,CPPE!$A$2:$BO$175,3,FALSE),""))</f>
        <v/>
      </c>
      <c r="E53" s="48" t="str">
        <f>IF($B53="","",IF(VLOOKUP($B53,CPPE!$A$2:$BO$175,4,FALSE)&lt;0,VLOOKUP($B53,CPPE!$A$2:$BO$175,5,FALSE),""))</f>
        <v/>
      </c>
      <c r="F53" s="48" t="str">
        <f>IF($B53="","",IF(VLOOKUP($B53,CPPE!$A$2:$BO$175,5,FALSE)&lt;0,VLOOKUP($B53,CPPE!$A$2:$BO$175,6,FALSE),""))</f>
        <v/>
      </c>
      <c r="G53" s="48" t="str">
        <f>IF($B53="","",IF(VLOOKUP($B53,CPPE!$A$2:$BO$175,6,FALSE)&lt;0,VLOOKUP($B53,CPPE!$A$2:$BO$175,6,FALSE),""))</f>
        <v/>
      </c>
      <c r="H53" s="48" t="str">
        <f>IF($B53="","",IF(VLOOKUP($B53,CPPE!$A$2:$BO$175,7,FALSE)&lt;0,VLOOKUP($B53,CPPE!$A$2:$BO$175,7,FALSE),""))</f>
        <v/>
      </c>
      <c r="I53" s="48" t="str">
        <f>IF($B53="","",IF(VLOOKUP($B53,CPPE!$A$2:$BO$175,8,FALSE)&lt;0,VLOOKUP($B53,CPPE!$A$2:$BO$175,8,FALSE),""))</f>
        <v/>
      </c>
      <c r="J53" s="48" t="str">
        <f>IF($B53="","",IF(VLOOKUP($B53,CPPE!$A$2:$BO$175,9,FALSE)&lt;0,VLOOKUP($B53,CPPE!$A$2:$BO$175,9,FALSE),""))</f>
        <v/>
      </c>
      <c r="K53" s="48" t="str">
        <f>IF($B53="","",IF(VLOOKUP($B53,CPPE!$A$2:$BO$175,10,FALSE)&lt;0,VLOOKUP($B53,CPPE!$A$2:$BO$175,10,FALSE),""))</f>
        <v/>
      </c>
      <c r="L53" s="48" t="str">
        <f>IF($B53="","",IF(VLOOKUP($B53,CPPE!$A$2:$BO$175,11,FALSE)&lt;0,VLOOKUP($B53,CPPE!$A$2:$BO$175,11,FALSE),""))</f>
        <v/>
      </c>
      <c r="M53" s="48" t="str">
        <f>IF($B53="","",IF(VLOOKUP($B53,CPPE!$A$2:$BO$175,12,FALSE)&lt;0,VLOOKUP($B53,CPPE!$A$2:$BO$175,12,FALSE),""))</f>
        <v/>
      </c>
      <c r="N53" s="48" t="str">
        <f>IF($B53="","",IF(VLOOKUP($B53,CPPE!$A$2:$BO$175,13,FALSE)&lt;0,VLOOKUP($B53,CPPE!$A$2:$BO$175,13,FALSE),""))</f>
        <v/>
      </c>
      <c r="O53" s="48" t="str">
        <f>IF($B53="","",IF(VLOOKUP($B53,CPPE!$A$2:$BO$175,14,FALSE)&lt;0,VLOOKUP($B53,CPPE!$A$2:$BO$175,14,FALSE),""))</f>
        <v/>
      </c>
      <c r="P53" s="48" t="str">
        <f>IF($B53="","",IF(VLOOKUP($B53,CPPE!$A$2:$BO$175,15,FALSE)&lt;0,VLOOKUP($B53,CPPE!$A$2:$BO$175,15,FALSE),""))</f>
        <v/>
      </c>
      <c r="Q53" s="48" t="str">
        <f>IF($B53="","",IF(VLOOKUP($B53,CPPE!$A$2:$BO$175,16,FALSE)&lt;0,VLOOKUP($B53,CPPE!$A$2:$BO$175,16,FALSE),""))</f>
        <v/>
      </c>
      <c r="R53" s="48" t="str">
        <f>IF($B53="","",IF(VLOOKUP($B53,CPPE!$A$2:$BO$175,17,FALSE)&lt;0,VLOOKUP($B53,CPPE!$A$2:$BO$175,17,FALSE),""))</f>
        <v/>
      </c>
      <c r="S53" s="48" t="str">
        <f>IF($B53="","",IF(VLOOKUP($B53,CPPE!$A$2:$BO$175,18,FALSE)&lt;0,VLOOKUP($B53,CPPE!$A$2:$BO$175,18,FALSE),""))</f>
        <v/>
      </c>
      <c r="T53" s="48" t="str">
        <f>IF($B53="","",IF(VLOOKUP($B53,CPPE!$A$2:$BO$175,19,FALSE)&lt;0,VLOOKUP($B53,CPPE!$A$2:$BO$175,19,FALSE),""))</f>
        <v/>
      </c>
      <c r="U53" s="48" t="str">
        <f>IF($B53="","",IF(VLOOKUP($B53,CPPE!$A$2:$BO$175,20,FALSE)&lt;0,VLOOKUP($B53,CPPE!$A$2:$BO$175,20,FALSE),""))</f>
        <v/>
      </c>
      <c r="V53" s="48" t="str">
        <f>IF($B53="","",IF(VLOOKUP($B53,CPPE!$A$2:$BO$175,21,FALSE)&lt;0,VLOOKUP($B53,CPPE!$A$2:$BO$175,21,FALSE),""))</f>
        <v/>
      </c>
      <c r="W53" s="48" t="str">
        <f>IF($B53="","",IF(VLOOKUP($B53,CPPE!$A$2:$BO$175,22,FALSE)&lt;0,VLOOKUP($B53,CPPE!$A$2:$BO$175,22,FALSE),""))</f>
        <v/>
      </c>
      <c r="X53" s="48" t="str">
        <f>IF($B53="","",IF(VLOOKUP($B53,CPPE!$A$2:$BO$175,23,FALSE)&lt;0,VLOOKUP($B53,CPPE!$A$2:$BO$175,23,FALSE),""))</f>
        <v/>
      </c>
      <c r="Y53" s="48" t="str">
        <f>IF($B53="","",IF(VLOOKUP($B53,CPPE!$A$2:$BO$175,24,FALSE)&lt;0,VLOOKUP($B53,CPPE!$A$2:$BO$175,24,FALSE),""))</f>
        <v/>
      </c>
      <c r="Z53" s="48" t="str">
        <f>IF($B53="","",IF(VLOOKUP($B53,CPPE!$A$2:$BO$175,25,FALSE)&lt;0,VLOOKUP($B53,CPPE!$A$2:$BO$175,25,FALSE),""))</f>
        <v/>
      </c>
      <c r="AA53" s="48" t="str">
        <f>IF($B53="","",IF(VLOOKUP($B53,CPPE!$A$2:$BO$175,26,FALSE)&lt;0,VLOOKUP($B53,CPPE!$A$2:$BO$175,26,FALSE),""))</f>
        <v/>
      </c>
      <c r="AB53" s="48" t="str">
        <f>IF($B53="","",IF(VLOOKUP($B53,CPPE!$A$2:$BO$175,27,FALSE)&lt;0,VLOOKUP($B53,CPPE!$A$2:$BO$175,27,FALSE),""))</f>
        <v/>
      </c>
      <c r="AC53" s="48" t="str">
        <f>IF($B53="","",IF(VLOOKUP($B53,CPPE!$A$2:$BO$175,28,FALSE)&lt;0,VLOOKUP($B53,CPPE!$A$2:$BO$175,28,FALSE),""))</f>
        <v/>
      </c>
      <c r="AD53" s="48" t="str">
        <f>IF($B53="","",IF(VLOOKUP($B53,CPPE!$A$2:$BO$175,29,FALSE)&lt;0,VLOOKUP($B53,CPPE!$A$2:$BO$175,29,FALSE),""))</f>
        <v/>
      </c>
      <c r="AE53" s="48" t="str">
        <f>IF($B53="","",IF(VLOOKUP($B53,CPPE!$A$2:$BO$175,30,FALSE)&lt;0,VLOOKUP($B53,CPPE!$A$2:$BO$175,30,FALSE),""))</f>
        <v/>
      </c>
      <c r="AF53" s="48" t="str">
        <f>IF($B53="","",IF(VLOOKUP($B53,CPPE!$A$2:$BO$175,31,FALSE)&lt;0,VLOOKUP($B53,CPPE!$A$2:$BO$175,31,FALSE),""))</f>
        <v/>
      </c>
      <c r="AG53" s="48" t="str">
        <f>IF($B53="","",IF(VLOOKUP($B53,CPPE!$A$2:$BO$175,32,FALSE)&lt;0,VLOOKUP($B53,CPPE!$A$2:$BO$175,32,FALSE),""))</f>
        <v/>
      </c>
      <c r="AH53" s="48" t="str">
        <f>IF($B53="","",IF(VLOOKUP($B53,CPPE!$A$2:$BO$175,33,FALSE)&lt;0,VLOOKUP($B53,CPPE!$A$2:$BO$175,33,FALSE),""))</f>
        <v/>
      </c>
      <c r="AI53" s="48" t="str">
        <f>IF($B53="","",IF(VLOOKUP($B53,CPPE!$A$2:$BO$175,34,FALSE)&lt;0,VLOOKUP($B53,CPPE!$A$2:$BO$175,34,FALSE),""))</f>
        <v/>
      </c>
      <c r="AJ53" s="48" t="str">
        <f>IF($B53="","",IF(VLOOKUP($B53,CPPE!$A$2:$BO$175,35,FALSE)&lt;0,VLOOKUP($B53,CPPE!$A$2:$BO$175,35,FALSE),""))</f>
        <v/>
      </c>
      <c r="AK53" s="48" t="str">
        <f>IF($B53="","",IF(VLOOKUP($B53,CPPE!$A$2:$BO$175,36,FALSE)&lt;0,VLOOKUP($B53,CPPE!$A$2:$BO$175,36,FALSE),""))</f>
        <v/>
      </c>
      <c r="AL53" s="48" t="str">
        <f>IF($B53="","",IF(VLOOKUP($B53,CPPE!$A$2:$BO$175,37,FALSE)&lt;0,VLOOKUP($B53,CPPE!$A$2:$BO$175,37,FALSE),""))</f>
        <v/>
      </c>
      <c r="AM53" s="48" t="str">
        <f>IF($B53="","",IF(VLOOKUP($B53,CPPE!$A$2:$BO$175,38,FALSE)&lt;0,VLOOKUP($B53,CPPE!$A$2:$BO$175,38,FALSE),""))</f>
        <v/>
      </c>
      <c r="AN53" s="48" t="str">
        <f>IF($B53="","",IF(VLOOKUP($B53,CPPE!$A$2:$BO$175,39,FALSE)&lt;0,VLOOKUP($B53,CPPE!$A$2:$BO$175,39,FALSE),""))</f>
        <v/>
      </c>
      <c r="AO53" s="48" t="str">
        <f>IF($B53="","",IF(VLOOKUP($B53,CPPE!$A$2:$BO$175,40,FALSE)&lt;0,VLOOKUP($B53,CPPE!$A$2:$BO$175,40,FALSE),""))</f>
        <v/>
      </c>
      <c r="AP53" s="48" t="str">
        <f>IF($B53="","",IF(VLOOKUP($B53,CPPE!$A$2:$BO$175,41,FALSE)&lt;0,VLOOKUP($B53,CPPE!$A$2:$BO$175,41,FALSE),""))</f>
        <v/>
      </c>
      <c r="AQ53" s="48" t="str">
        <f>IF($B53="","",IF(VLOOKUP($B53,CPPE!$A$2:$BO$175,42,FALSE)&lt;0,VLOOKUP($B53,CPPE!$A$2:$BO$175,42,FALSE),""))</f>
        <v/>
      </c>
      <c r="AR53" s="48" t="str">
        <f>IF($B53="","",IF(VLOOKUP($B53,CPPE!$A$2:$BO$175,43,FALSE)&lt;0,VLOOKUP($B53,CPPE!$A$2:$BO$175,43,FALSE),""))</f>
        <v/>
      </c>
      <c r="AS53" s="48" t="str">
        <f>IF($B53="","",IF(VLOOKUP($B53,CPPE!$A$2:$BO$175,44,FALSE)&lt;0,VLOOKUP($B53,CPPE!$A$2:$BO$175,44,FALSE),""))</f>
        <v/>
      </c>
      <c r="AT53" s="48" t="str">
        <f>IF($B53="","",IF(VLOOKUP($B53,CPPE!$A$2:$BO$175,45,FALSE)&lt;0,VLOOKUP($B53,CPPE!$A$2:$BO$175,45,FALSE),""))</f>
        <v/>
      </c>
      <c r="AU53" s="48" t="str">
        <f>IF($B53="","",IF(VLOOKUP($B53,CPPE!$A$2:$BO$175,46,FALSE)&lt;0,VLOOKUP($B53,CPPE!$A$2:$BO$175,46,FALSE),""))</f>
        <v/>
      </c>
      <c r="AV53" s="48" t="str">
        <f>IF($B53="","",IF(VLOOKUP($B53,CPPE!$A$2:$BO$175,47,FALSE)&lt;0,VLOOKUP($B53,CPPE!$A$2:$BO$175,47,FALSE),""))</f>
        <v/>
      </c>
      <c r="AW53" s="48" t="str">
        <f>IF($B53="","",IF(VLOOKUP($B53,CPPE!$A$2:$BO$175,48,FALSE)&lt;0,VLOOKUP($B53,CPPE!$A$2:$BO$175,48,FALSE),""))</f>
        <v/>
      </c>
    </row>
    <row r="54" spans="2:59" x14ac:dyDescent="0.2">
      <c r="C54" s="48" t="str">
        <f>IF($B54="","",IF(VLOOKUP($B54,CPPE!$A$2:$BO$175,2,FALSE)&lt;0,VLOOKUP($B54,CPPE!$A$2:$BO$175,2,FALSE),""))</f>
        <v/>
      </c>
      <c r="D54" s="48" t="str">
        <f>IF($B54="","",IF(VLOOKUP($B54,CPPE!$A$2:$BO$175,3,FALSE)&lt;0,VLOOKUP($B54,CPPE!$A$2:$BO$175,3,FALSE),""))</f>
        <v/>
      </c>
      <c r="E54" s="48" t="str">
        <f>IF($B54="","",IF(VLOOKUP($B54,CPPE!$A$2:$BO$175,4,FALSE)&lt;0,VLOOKUP($B54,CPPE!$A$2:$BO$175,5,FALSE),""))</f>
        <v/>
      </c>
      <c r="F54" s="48" t="str">
        <f>IF($B54="","",IF(VLOOKUP($B54,CPPE!$A$2:$BO$175,5,FALSE)&lt;0,VLOOKUP($B54,CPPE!$A$2:$BO$175,6,FALSE),""))</f>
        <v/>
      </c>
      <c r="G54" s="48" t="str">
        <f>IF($B54="","",IF(VLOOKUP($B54,CPPE!$A$2:$BO$175,6,FALSE)&lt;0,VLOOKUP($B54,CPPE!$A$2:$BO$175,6,FALSE),""))</f>
        <v/>
      </c>
      <c r="H54" s="48" t="str">
        <f>IF($B54="","",IF(VLOOKUP($B54,CPPE!$A$2:$BO$175,7,FALSE)&lt;0,VLOOKUP($B54,CPPE!$A$2:$BO$175,7,FALSE),""))</f>
        <v/>
      </c>
      <c r="I54" s="48" t="str">
        <f>IF($B54="","",IF(VLOOKUP($B54,CPPE!$A$2:$BO$175,8,FALSE)&lt;0,VLOOKUP($B54,CPPE!$A$2:$BO$175,8,FALSE),""))</f>
        <v/>
      </c>
      <c r="J54" s="48" t="str">
        <f>IF($B54="","",IF(VLOOKUP($B54,CPPE!$A$2:$BO$175,9,FALSE)&lt;0,VLOOKUP($B54,CPPE!$A$2:$BO$175,9,FALSE),""))</f>
        <v/>
      </c>
      <c r="K54" s="48" t="str">
        <f>IF($B54="","",IF(VLOOKUP($B54,CPPE!$A$2:$BO$175,10,FALSE)&lt;0,VLOOKUP($B54,CPPE!$A$2:$BO$175,10,FALSE),""))</f>
        <v/>
      </c>
      <c r="L54" s="48" t="str">
        <f>IF($B54="","",IF(VLOOKUP($B54,CPPE!$A$2:$BO$175,11,FALSE)&lt;0,VLOOKUP($B54,CPPE!$A$2:$BO$175,11,FALSE),""))</f>
        <v/>
      </c>
      <c r="M54" s="48" t="str">
        <f>IF($B54="","",IF(VLOOKUP($B54,CPPE!$A$2:$BO$175,12,FALSE)&lt;0,VLOOKUP($B54,CPPE!$A$2:$BO$175,12,FALSE),""))</f>
        <v/>
      </c>
      <c r="N54" s="48" t="str">
        <f>IF($B54="","",IF(VLOOKUP($B54,CPPE!$A$2:$BO$175,13,FALSE)&lt;0,VLOOKUP($B54,CPPE!$A$2:$BO$175,13,FALSE),""))</f>
        <v/>
      </c>
      <c r="O54" s="48" t="str">
        <f>IF($B54="","",IF(VLOOKUP($B54,CPPE!$A$2:$BO$175,14,FALSE)&lt;0,VLOOKUP($B54,CPPE!$A$2:$BO$175,14,FALSE),""))</f>
        <v/>
      </c>
      <c r="P54" s="48" t="str">
        <f>IF($B54="","",IF(VLOOKUP($B54,CPPE!$A$2:$BO$175,15,FALSE)&lt;0,VLOOKUP($B54,CPPE!$A$2:$BO$175,15,FALSE),""))</f>
        <v/>
      </c>
      <c r="Q54" s="48" t="str">
        <f>IF($B54="","",IF(VLOOKUP($B54,CPPE!$A$2:$BO$175,16,FALSE)&lt;0,VLOOKUP($B54,CPPE!$A$2:$BO$175,16,FALSE),""))</f>
        <v/>
      </c>
      <c r="R54" s="48" t="str">
        <f>IF($B54="","",IF(VLOOKUP($B54,CPPE!$A$2:$BO$175,17,FALSE)&lt;0,VLOOKUP($B54,CPPE!$A$2:$BO$175,17,FALSE),""))</f>
        <v/>
      </c>
      <c r="S54" s="48" t="str">
        <f>IF($B54="","",IF(VLOOKUP($B54,CPPE!$A$2:$BO$175,18,FALSE)&lt;0,VLOOKUP($B54,CPPE!$A$2:$BO$175,18,FALSE),""))</f>
        <v/>
      </c>
      <c r="T54" s="48" t="str">
        <f>IF($B54="","",IF(VLOOKUP($B54,CPPE!$A$2:$BO$175,19,FALSE)&lt;0,VLOOKUP($B54,CPPE!$A$2:$BO$175,19,FALSE),""))</f>
        <v/>
      </c>
      <c r="U54" s="48" t="str">
        <f>IF($B54="","",IF(VLOOKUP($B54,CPPE!$A$2:$BO$175,20,FALSE)&lt;0,VLOOKUP($B54,CPPE!$A$2:$BO$175,20,FALSE),""))</f>
        <v/>
      </c>
      <c r="V54" s="48" t="str">
        <f>IF($B54="","",IF(VLOOKUP($B54,CPPE!$A$2:$BO$175,21,FALSE)&lt;0,VLOOKUP($B54,CPPE!$A$2:$BO$175,21,FALSE),""))</f>
        <v/>
      </c>
      <c r="W54" s="48" t="str">
        <f>IF($B54="","",IF(VLOOKUP($B54,CPPE!$A$2:$BO$175,22,FALSE)&lt;0,VLOOKUP($B54,CPPE!$A$2:$BO$175,22,FALSE),""))</f>
        <v/>
      </c>
      <c r="X54" s="48" t="str">
        <f>IF($B54="","",IF(VLOOKUP($B54,CPPE!$A$2:$BO$175,23,FALSE)&lt;0,VLOOKUP($B54,CPPE!$A$2:$BO$175,23,FALSE),""))</f>
        <v/>
      </c>
      <c r="Y54" s="48" t="str">
        <f>IF($B54="","",IF(VLOOKUP($B54,CPPE!$A$2:$BO$175,24,FALSE)&lt;0,VLOOKUP($B54,CPPE!$A$2:$BO$175,24,FALSE),""))</f>
        <v/>
      </c>
      <c r="Z54" s="48" t="str">
        <f>IF($B54="","",IF(VLOOKUP($B54,CPPE!$A$2:$BO$175,25,FALSE)&lt;0,VLOOKUP($B54,CPPE!$A$2:$BO$175,25,FALSE),""))</f>
        <v/>
      </c>
      <c r="AA54" s="48" t="str">
        <f>IF($B54="","",IF(VLOOKUP($B54,CPPE!$A$2:$BO$175,26,FALSE)&lt;0,VLOOKUP($B54,CPPE!$A$2:$BO$175,26,FALSE),""))</f>
        <v/>
      </c>
      <c r="AB54" s="48" t="str">
        <f>IF($B54="","",IF(VLOOKUP($B54,CPPE!$A$2:$BO$175,27,FALSE)&lt;0,VLOOKUP($B54,CPPE!$A$2:$BO$175,27,FALSE),""))</f>
        <v/>
      </c>
      <c r="AC54" s="48" t="str">
        <f>IF($B54="","",IF(VLOOKUP($B54,CPPE!$A$2:$BO$175,28,FALSE)&lt;0,VLOOKUP($B54,CPPE!$A$2:$BO$175,28,FALSE),""))</f>
        <v/>
      </c>
      <c r="AD54" s="48" t="str">
        <f>IF($B54="","",IF(VLOOKUP($B54,CPPE!$A$2:$BO$175,29,FALSE)&lt;0,VLOOKUP($B54,CPPE!$A$2:$BO$175,29,FALSE),""))</f>
        <v/>
      </c>
      <c r="AE54" s="48" t="str">
        <f>IF($B54="","",IF(VLOOKUP($B54,CPPE!$A$2:$BO$175,30,FALSE)&lt;0,VLOOKUP($B54,CPPE!$A$2:$BO$175,30,FALSE),""))</f>
        <v/>
      </c>
      <c r="AF54" s="48" t="str">
        <f>IF($B54="","",IF(VLOOKUP($B54,CPPE!$A$2:$BO$175,31,FALSE)&lt;0,VLOOKUP($B54,CPPE!$A$2:$BO$175,31,FALSE),""))</f>
        <v/>
      </c>
      <c r="AG54" s="48" t="str">
        <f>IF($B54="","",IF(VLOOKUP($B54,CPPE!$A$2:$BO$175,32,FALSE)&lt;0,VLOOKUP($B54,CPPE!$A$2:$BO$175,32,FALSE),""))</f>
        <v/>
      </c>
      <c r="AH54" s="48" t="str">
        <f>IF($B54="","",IF(VLOOKUP($B54,CPPE!$A$2:$BO$175,33,FALSE)&lt;0,VLOOKUP($B54,CPPE!$A$2:$BO$175,33,FALSE),""))</f>
        <v/>
      </c>
      <c r="AI54" s="48" t="str">
        <f>IF($B54="","",IF(VLOOKUP($B54,CPPE!$A$2:$BO$175,34,FALSE)&lt;0,VLOOKUP($B54,CPPE!$A$2:$BO$175,34,FALSE),""))</f>
        <v/>
      </c>
      <c r="AJ54" s="48" t="str">
        <f>IF($B54="","",IF(VLOOKUP($B54,CPPE!$A$2:$BO$175,35,FALSE)&lt;0,VLOOKUP($B54,CPPE!$A$2:$BO$175,35,FALSE),""))</f>
        <v/>
      </c>
      <c r="AK54" s="48" t="str">
        <f>IF($B54="","",IF(VLOOKUP($B54,CPPE!$A$2:$BO$175,36,FALSE)&lt;0,VLOOKUP($B54,CPPE!$A$2:$BO$175,36,FALSE),""))</f>
        <v/>
      </c>
      <c r="AL54" s="48" t="str">
        <f>IF($B54="","",IF(VLOOKUP($B54,CPPE!$A$2:$BO$175,37,FALSE)&lt;0,VLOOKUP($B54,CPPE!$A$2:$BO$175,37,FALSE),""))</f>
        <v/>
      </c>
      <c r="AM54" s="48" t="str">
        <f>IF($B54="","",IF(VLOOKUP($B54,CPPE!$A$2:$BO$175,38,FALSE)&lt;0,VLOOKUP($B54,CPPE!$A$2:$BO$175,38,FALSE),""))</f>
        <v/>
      </c>
      <c r="AN54" s="48" t="str">
        <f>IF($B54="","",IF(VLOOKUP($B54,CPPE!$A$2:$BO$175,39,FALSE)&lt;0,VLOOKUP($B54,CPPE!$A$2:$BO$175,39,FALSE),""))</f>
        <v/>
      </c>
      <c r="AO54" s="48" t="str">
        <f>IF($B54="","",IF(VLOOKUP($B54,CPPE!$A$2:$BO$175,40,FALSE)&lt;0,VLOOKUP($B54,CPPE!$A$2:$BO$175,40,FALSE),""))</f>
        <v/>
      </c>
      <c r="AP54" s="48" t="str">
        <f>IF($B54="","",IF(VLOOKUP($B54,CPPE!$A$2:$BO$175,41,FALSE)&lt;0,VLOOKUP($B54,CPPE!$A$2:$BO$175,41,FALSE),""))</f>
        <v/>
      </c>
      <c r="AQ54" s="48" t="str">
        <f>IF($B54="","",IF(VLOOKUP($B54,CPPE!$A$2:$BO$175,42,FALSE)&lt;0,VLOOKUP($B54,CPPE!$A$2:$BO$175,42,FALSE),""))</f>
        <v/>
      </c>
      <c r="AR54" s="48" t="str">
        <f>IF($B54="","",IF(VLOOKUP($B54,CPPE!$A$2:$BO$175,43,FALSE)&lt;0,VLOOKUP($B54,CPPE!$A$2:$BO$175,43,FALSE),""))</f>
        <v/>
      </c>
      <c r="AS54" s="48" t="str">
        <f>IF($B54="","",IF(VLOOKUP($B54,CPPE!$A$2:$BO$175,44,FALSE)&lt;0,VLOOKUP($B54,CPPE!$A$2:$BO$175,44,FALSE),""))</f>
        <v/>
      </c>
      <c r="AT54" s="48" t="str">
        <f>IF($B54="","",IF(VLOOKUP($B54,CPPE!$A$2:$BO$175,45,FALSE)&lt;0,VLOOKUP($B54,CPPE!$A$2:$BO$175,45,FALSE),""))</f>
        <v/>
      </c>
      <c r="AU54" s="48" t="str">
        <f>IF($B54="","",IF(VLOOKUP($B54,CPPE!$A$2:$BO$175,46,FALSE)&lt;0,VLOOKUP($B54,CPPE!$A$2:$BO$175,46,FALSE),""))</f>
        <v/>
      </c>
      <c r="AV54" s="48" t="str">
        <f>IF($B54="","",IF(VLOOKUP($B54,CPPE!$A$2:$BO$175,47,FALSE)&lt;0,VLOOKUP($B54,CPPE!$A$2:$BO$175,47,FALSE),""))</f>
        <v/>
      </c>
      <c r="AW54" s="48" t="str">
        <f>IF($B54="","",IF(VLOOKUP($B54,CPPE!$A$2:$BO$175,48,FALSE)&lt;0,VLOOKUP($B54,CPPE!$A$2:$BO$175,48,FALSE),""))</f>
        <v/>
      </c>
    </row>
    <row r="55" spans="2:59" x14ac:dyDescent="0.2">
      <c r="C55" s="48" t="str">
        <f>IF($B55="","",IF(VLOOKUP($B55,CPPE!$A$2:$BO$175,2,FALSE)&lt;0,VLOOKUP($B55,CPPE!$A$2:$BO$175,2,FALSE),""))</f>
        <v/>
      </c>
      <c r="D55" s="48" t="str">
        <f>IF($B55="","",IF(VLOOKUP($B55,CPPE!$A$2:$BO$175,3,FALSE)&lt;0,VLOOKUP($B55,CPPE!$A$2:$BO$175,3,FALSE),""))</f>
        <v/>
      </c>
      <c r="E55" s="48" t="str">
        <f>IF($B55="","",IF(VLOOKUP($B55,CPPE!$A$2:$BO$175,4,FALSE)&lt;0,VLOOKUP($B55,CPPE!$A$2:$BO$175,5,FALSE),""))</f>
        <v/>
      </c>
      <c r="F55" s="48" t="str">
        <f>IF($B55="","",IF(VLOOKUP($B55,CPPE!$A$2:$BO$175,5,FALSE)&lt;0,VLOOKUP($B55,CPPE!$A$2:$BO$175,6,FALSE),""))</f>
        <v/>
      </c>
      <c r="G55" s="48" t="str">
        <f>IF($B55="","",IF(VLOOKUP($B55,CPPE!$A$2:$BO$175,6,FALSE)&lt;0,VLOOKUP($B55,CPPE!$A$2:$BO$175,6,FALSE),""))</f>
        <v/>
      </c>
      <c r="H55" s="48" t="str">
        <f>IF($B55="","",IF(VLOOKUP($B55,CPPE!$A$2:$BO$175,7,FALSE)&lt;0,VLOOKUP($B55,CPPE!$A$2:$BO$175,7,FALSE),""))</f>
        <v/>
      </c>
      <c r="I55" s="48" t="str">
        <f>IF($B55="","",IF(VLOOKUP($B55,CPPE!$A$2:$BO$175,8,FALSE)&lt;0,VLOOKUP($B55,CPPE!$A$2:$BO$175,8,FALSE),""))</f>
        <v/>
      </c>
      <c r="J55" s="48" t="str">
        <f>IF($B55="","",IF(VLOOKUP($B55,CPPE!$A$2:$BO$175,9,FALSE)&lt;0,VLOOKUP($B55,CPPE!$A$2:$BO$175,9,FALSE),""))</f>
        <v/>
      </c>
      <c r="K55" s="48" t="str">
        <f>IF($B55="","",IF(VLOOKUP($B55,CPPE!$A$2:$BO$175,10,FALSE)&lt;0,VLOOKUP($B55,CPPE!$A$2:$BO$175,10,FALSE),""))</f>
        <v/>
      </c>
      <c r="L55" s="48" t="str">
        <f>IF($B55="","",IF(VLOOKUP($B55,CPPE!$A$2:$BO$175,11,FALSE)&lt;0,VLOOKUP($B55,CPPE!$A$2:$BO$175,11,FALSE),""))</f>
        <v/>
      </c>
      <c r="M55" s="48" t="str">
        <f>IF($B55="","",IF(VLOOKUP($B55,CPPE!$A$2:$BO$175,12,FALSE)&lt;0,VLOOKUP($B55,CPPE!$A$2:$BO$175,12,FALSE),""))</f>
        <v/>
      </c>
      <c r="N55" s="48" t="str">
        <f>IF($B55="","",IF(VLOOKUP($B55,CPPE!$A$2:$BO$175,13,FALSE)&lt;0,VLOOKUP($B55,CPPE!$A$2:$BO$175,13,FALSE),""))</f>
        <v/>
      </c>
      <c r="O55" s="48" t="str">
        <f>IF($B55="","",IF(VLOOKUP($B55,CPPE!$A$2:$BO$175,14,FALSE)&lt;0,VLOOKUP($B55,CPPE!$A$2:$BO$175,14,FALSE),""))</f>
        <v/>
      </c>
      <c r="P55" s="48" t="str">
        <f>IF($B55="","",IF(VLOOKUP($B55,CPPE!$A$2:$BO$175,15,FALSE)&lt;0,VLOOKUP($B55,CPPE!$A$2:$BO$175,15,FALSE),""))</f>
        <v/>
      </c>
      <c r="Q55" s="48" t="str">
        <f>IF($B55="","",IF(VLOOKUP($B55,CPPE!$A$2:$BO$175,16,FALSE)&lt;0,VLOOKUP($B55,CPPE!$A$2:$BO$175,16,FALSE),""))</f>
        <v/>
      </c>
      <c r="R55" s="48" t="str">
        <f>IF($B55="","",IF(VLOOKUP($B55,CPPE!$A$2:$BO$175,17,FALSE)&lt;0,VLOOKUP($B55,CPPE!$A$2:$BO$175,17,FALSE),""))</f>
        <v/>
      </c>
      <c r="S55" s="48" t="str">
        <f>IF($B55="","",IF(VLOOKUP($B55,CPPE!$A$2:$BO$175,18,FALSE)&lt;0,VLOOKUP($B55,CPPE!$A$2:$BO$175,18,FALSE),""))</f>
        <v/>
      </c>
      <c r="T55" s="48" t="str">
        <f>IF($B55="","",IF(VLOOKUP($B55,CPPE!$A$2:$BO$175,19,FALSE)&lt;0,VLOOKUP($B55,CPPE!$A$2:$BO$175,19,FALSE),""))</f>
        <v/>
      </c>
      <c r="U55" s="48" t="str">
        <f>IF($B55="","",IF(VLOOKUP($B55,CPPE!$A$2:$BO$175,20,FALSE)&lt;0,VLOOKUP($B55,CPPE!$A$2:$BO$175,20,FALSE),""))</f>
        <v/>
      </c>
      <c r="V55" s="48" t="str">
        <f>IF($B55="","",IF(VLOOKUP($B55,CPPE!$A$2:$BO$175,21,FALSE)&lt;0,VLOOKUP($B55,CPPE!$A$2:$BO$175,21,FALSE),""))</f>
        <v/>
      </c>
      <c r="W55" s="48" t="str">
        <f>IF($B55="","",IF(VLOOKUP($B55,CPPE!$A$2:$BO$175,22,FALSE)&lt;0,VLOOKUP($B55,CPPE!$A$2:$BO$175,22,FALSE),""))</f>
        <v/>
      </c>
      <c r="X55" s="48" t="str">
        <f>IF($B55="","",IF(VLOOKUP($B55,CPPE!$A$2:$BO$175,23,FALSE)&lt;0,VLOOKUP($B55,CPPE!$A$2:$BO$175,23,FALSE),""))</f>
        <v/>
      </c>
      <c r="Y55" s="48" t="str">
        <f>IF($B55="","",IF(VLOOKUP($B55,CPPE!$A$2:$BO$175,24,FALSE)&lt;0,VLOOKUP($B55,CPPE!$A$2:$BO$175,24,FALSE),""))</f>
        <v/>
      </c>
      <c r="Z55" s="48" t="str">
        <f>IF($B55="","",IF(VLOOKUP($B55,CPPE!$A$2:$BO$175,25,FALSE)&lt;0,VLOOKUP($B55,CPPE!$A$2:$BO$175,25,FALSE),""))</f>
        <v/>
      </c>
      <c r="AA55" s="48" t="str">
        <f>IF($B55="","",IF(VLOOKUP($B55,CPPE!$A$2:$BO$175,26,FALSE)&lt;0,VLOOKUP($B55,CPPE!$A$2:$BO$175,26,FALSE),""))</f>
        <v/>
      </c>
      <c r="AB55" s="48" t="str">
        <f>IF($B55="","",IF(VLOOKUP($B55,CPPE!$A$2:$BO$175,27,FALSE)&lt;0,VLOOKUP($B55,CPPE!$A$2:$BO$175,27,FALSE),""))</f>
        <v/>
      </c>
      <c r="AC55" s="48" t="str">
        <f>IF($B55="","",IF(VLOOKUP($B55,CPPE!$A$2:$BO$175,28,FALSE)&lt;0,VLOOKUP($B55,CPPE!$A$2:$BO$175,28,FALSE),""))</f>
        <v/>
      </c>
      <c r="AD55" s="48" t="str">
        <f>IF($B55="","",IF(VLOOKUP($B55,CPPE!$A$2:$BO$175,29,FALSE)&lt;0,VLOOKUP($B55,CPPE!$A$2:$BO$175,29,FALSE),""))</f>
        <v/>
      </c>
      <c r="AE55" s="48" t="str">
        <f>IF($B55="","",IF(VLOOKUP($B55,CPPE!$A$2:$BO$175,30,FALSE)&lt;0,VLOOKUP($B55,CPPE!$A$2:$BO$175,30,FALSE),""))</f>
        <v/>
      </c>
      <c r="AF55" s="48" t="str">
        <f>IF($B55="","",IF(VLOOKUP($B55,CPPE!$A$2:$BO$175,31,FALSE)&lt;0,VLOOKUP($B55,CPPE!$A$2:$BO$175,31,FALSE),""))</f>
        <v/>
      </c>
      <c r="AG55" s="48" t="str">
        <f>IF($B55="","",IF(VLOOKUP($B55,CPPE!$A$2:$BO$175,32,FALSE)&lt;0,VLOOKUP($B55,CPPE!$A$2:$BO$175,32,FALSE),""))</f>
        <v/>
      </c>
      <c r="AH55" s="48" t="str">
        <f>IF($B55="","",IF(VLOOKUP($B55,CPPE!$A$2:$BO$175,33,FALSE)&lt;0,VLOOKUP($B55,CPPE!$A$2:$BO$175,33,FALSE),""))</f>
        <v/>
      </c>
      <c r="AI55" s="48" t="str">
        <f>IF($B55="","",IF(VLOOKUP($B55,CPPE!$A$2:$BO$175,34,FALSE)&lt;0,VLOOKUP($B55,CPPE!$A$2:$BO$175,34,FALSE),""))</f>
        <v/>
      </c>
      <c r="AJ55" s="48" t="str">
        <f>IF($B55="","",IF(VLOOKUP($B55,CPPE!$A$2:$BO$175,35,FALSE)&lt;0,VLOOKUP($B55,CPPE!$A$2:$BO$175,35,FALSE),""))</f>
        <v/>
      </c>
      <c r="AK55" s="48" t="str">
        <f>IF($B55="","",IF(VLOOKUP($B55,CPPE!$A$2:$BO$175,36,FALSE)&lt;0,VLOOKUP($B55,CPPE!$A$2:$BO$175,36,FALSE),""))</f>
        <v/>
      </c>
      <c r="AL55" s="48" t="str">
        <f>IF($B55="","",IF(VLOOKUP($B55,CPPE!$A$2:$BO$175,37,FALSE)&lt;0,VLOOKUP($B55,CPPE!$A$2:$BO$175,37,FALSE),""))</f>
        <v/>
      </c>
      <c r="AM55" s="48" t="str">
        <f>IF($B55="","",IF(VLOOKUP($B55,CPPE!$A$2:$BO$175,38,FALSE)&lt;0,VLOOKUP($B55,CPPE!$A$2:$BO$175,38,FALSE),""))</f>
        <v/>
      </c>
      <c r="AN55" s="48" t="str">
        <f>IF($B55="","",IF(VLOOKUP($B55,CPPE!$A$2:$BO$175,39,FALSE)&lt;0,VLOOKUP($B55,CPPE!$A$2:$BO$175,39,FALSE),""))</f>
        <v/>
      </c>
      <c r="AO55" s="48" t="str">
        <f>IF($B55="","",IF(VLOOKUP($B55,CPPE!$A$2:$BO$175,40,FALSE)&lt;0,VLOOKUP($B55,CPPE!$A$2:$BO$175,40,FALSE),""))</f>
        <v/>
      </c>
      <c r="AP55" s="48" t="str">
        <f>IF($B55="","",IF(VLOOKUP($B55,CPPE!$A$2:$BO$175,41,FALSE)&lt;0,VLOOKUP($B55,CPPE!$A$2:$BO$175,41,FALSE),""))</f>
        <v/>
      </c>
      <c r="AQ55" s="48" t="str">
        <f>IF($B55="","",IF(VLOOKUP($B55,CPPE!$A$2:$BO$175,42,FALSE)&lt;0,VLOOKUP($B55,CPPE!$A$2:$BO$175,42,FALSE),""))</f>
        <v/>
      </c>
      <c r="AR55" s="48" t="str">
        <f>IF($B55="","",IF(VLOOKUP($B55,CPPE!$A$2:$BO$175,43,FALSE)&lt;0,VLOOKUP($B55,CPPE!$A$2:$BO$175,43,FALSE),""))</f>
        <v/>
      </c>
      <c r="AS55" s="48" t="str">
        <f>IF($B55="","",IF(VLOOKUP($B55,CPPE!$A$2:$BO$175,44,FALSE)&lt;0,VLOOKUP($B55,CPPE!$A$2:$BO$175,44,FALSE),""))</f>
        <v/>
      </c>
      <c r="AT55" s="48" t="str">
        <f>IF($B55="","",IF(VLOOKUP($B55,CPPE!$A$2:$BO$175,45,FALSE)&lt;0,VLOOKUP($B55,CPPE!$A$2:$BO$175,45,FALSE),""))</f>
        <v/>
      </c>
      <c r="AU55" s="48" t="str">
        <f>IF($B55="","",IF(VLOOKUP($B55,CPPE!$A$2:$BO$175,46,FALSE)&lt;0,VLOOKUP($B55,CPPE!$A$2:$BO$175,46,FALSE),""))</f>
        <v/>
      </c>
      <c r="AV55" s="48" t="str">
        <f>IF($B55="","",IF(VLOOKUP($B55,CPPE!$A$2:$BO$175,47,FALSE)&lt;0,VLOOKUP($B55,CPPE!$A$2:$BO$175,47,FALSE),""))</f>
        <v/>
      </c>
      <c r="AW55" s="48" t="str">
        <f>IF($B55="","",IF(VLOOKUP($B55,CPPE!$A$2:$BO$175,48,FALSE)&lt;0,VLOOKUP($B55,CPPE!$A$2:$BO$175,48,FALSE),""))</f>
        <v/>
      </c>
    </row>
    <row r="56" spans="2:59" x14ac:dyDescent="0.2">
      <c r="C56" s="48" t="str">
        <f>IF($B56="","",IF(VLOOKUP($B56,CPPE!$A$2:$BO$175,2,FALSE)&lt;0,VLOOKUP($B56,CPPE!$A$2:$BO$175,2,FALSE),""))</f>
        <v/>
      </c>
      <c r="D56" s="48" t="str">
        <f>IF($B56="","",IF(VLOOKUP($B56,CPPE!$A$2:$BO$175,3,FALSE)&lt;0,VLOOKUP($B56,CPPE!$A$2:$BO$175,3,FALSE),""))</f>
        <v/>
      </c>
      <c r="E56" s="48" t="str">
        <f>IF($B56="","",IF(VLOOKUP($B56,CPPE!$A$2:$BO$175,4,FALSE)&lt;0,VLOOKUP($B56,CPPE!$A$2:$BO$175,5,FALSE),""))</f>
        <v/>
      </c>
      <c r="F56" s="48" t="str">
        <f>IF($B56="","",IF(VLOOKUP($B56,CPPE!$A$2:$BO$175,5,FALSE)&lt;0,VLOOKUP($B56,CPPE!$A$2:$BO$175,6,FALSE),""))</f>
        <v/>
      </c>
      <c r="G56" s="48" t="str">
        <f>IF($B56="","",IF(VLOOKUP($B56,CPPE!$A$2:$BO$175,6,FALSE)&lt;0,VLOOKUP($B56,CPPE!$A$2:$BO$175,6,FALSE),""))</f>
        <v/>
      </c>
      <c r="H56" s="48" t="str">
        <f>IF($B56="","",IF(VLOOKUP($B56,CPPE!$A$2:$BO$175,7,FALSE)&lt;0,VLOOKUP($B56,CPPE!$A$2:$BO$175,7,FALSE),""))</f>
        <v/>
      </c>
      <c r="I56" s="48" t="str">
        <f>IF($B56="","",IF(VLOOKUP($B56,CPPE!$A$2:$BO$175,8,FALSE)&lt;0,VLOOKUP($B56,CPPE!$A$2:$BO$175,8,FALSE),""))</f>
        <v/>
      </c>
      <c r="J56" s="48" t="str">
        <f>IF($B56="","",IF(VLOOKUP($B56,CPPE!$A$2:$BO$175,9,FALSE)&lt;0,VLOOKUP($B56,CPPE!$A$2:$BO$175,9,FALSE),""))</f>
        <v/>
      </c>
      <c r="K56" s="48" t="str">
        <f>IF($B56="","",IF(VLOOKUP($B56,CPPE!$A$2:$BO$175,10,FALSE)&lt;0,VLOOKUP($B56,CPPE!$A$2:$BO$175,10,FALSE),""))</f>
        <v/>
      </c>
      <c r="L56" s="48" t="str">
        <f>IF($B56="","",IF(VLOOKUP($B56,CPPE!$A$2:$BO$175,11,FALSE)&lt;0,VLOOKUP($B56,CPPE!$A$2:$BO$175,11,FALSE),""))</f>
        <v/>
      </c>
      <c r="M56" s="48" t="str">
        <f>IF($B56="","",IF(VLOOKUP($B56,CPPE!$A$2:$BO$175,12,FALSE)&lt;0,VLOOKUP($B56,CPPE!$A$2:$BO$175,12,FALSE),""))</f>
        <v/>
      </c>
      <c r="N56" s="48" t="str">
        <f>IF($B56="","",IF(VLOOKUP($B56,CPPE!$A$2:$BO$175,13,FALSE)&lt;0,VLOOKUP($B56,CPPE!$A$2:$BO$175,13,FALSE),""))</f>
        <v/>
      </c>
      <c r="O56" s="48" t="str">
        <f>IF($B56="","",IF(VLOOKUP($B56,CPPE!$A$2:$BO$175,14,FALSE)&lt;0,VLOOKUP($B56,CPPE!$A$2:$BO$175,14,FALSE),""))</f>
        <v/>
      </c>
      <c r="P56" s="48" t="str">
        <f>IF($B56="","",IF(VLOOKUP($B56,CPPE!$A$2:$BO$175,15,FALSE)&lt;0,VLOOKUP($B56,CPPE!$A$2:$BO$175,15,FALSE),""))</f>
        <v/>
      </c>
      <c r="Q56" s="48" t="str">
        <f>IF($B56="","",IF(VLOOKUP($B56,CPPE!$A$2:$BO$175,16,FALSE)&lt;0,VLOOKUP($B56,CPPE!$A$2:$BO$175,16,FALSE),""))</f>
        <v/>
      </c>
      <c r="R56" s="48" t="str">
        <f>IF($B56="","",IF(VLOOKUP($B56,CPPE!$A$2:$BO$175,17,FALSE)&lt;0,VLOOKUP($B56,CPPE!$A$2:$BO$175,17,FALSE),""))</f>
        <v/>
      </c>
      <c r="S56" s="48" t="str">
        <f>IF($B56="","",IF(VLOOKUP($B56,CPPE!$A$2:$BO$175,18,FALSE)&lt;0,VLOOKUP($B56,CPPE!$A$2:$BO$175,18,FALSE),""))</f>
        <v/>
      </c>
      <c r="T56" s="48" t="str">
        <f>IF($B56="","",IF(VLOOKUP($B56,CPPE!$A$2:$BO$175,19,FALSE)&lt;0,VLOOKUP($B56,CPPE!$A$2:$BO$175,19,FALSE),""))</f>
        <v/>
      </c>
      <c r="U56" s="48" t="str">
        <f>IF($B56="","",IF(VLOOKUP($B56,CPPE!$A$2:$BO$175,20,FALSE)&lt;0,VLOOKUP($B56,CPPE!$A$2:$BO$175,20,FALSE),""))</f>
        <v/>
      </c>
      <c r="V56" s="48" t="str">
        <f>IF($B56="","",IF(VLOOKUP($B56,CPPE!$A$2:$BO$175,21,FALSE)&lt;0,VLOOKUP($B56,CPPE!$A$2:$BO$175,21,FALSE),""))</f>
        <v/>
      </c>
      <c r="W56" s="48" t="str">
        <f>IF($B56="","",IF(VLOOKUP($B56,CPPE!$A$2:$BO$175,22,FALSE)&lt;0,VLOOKUP($B56,CPPE!$A$2:$BO$175,22,FALSE),""))</f>
        <v/>
      </c>
      <c r="X56" s="48" t="str">
        <f>IF($B56="","",IF(VLOOKUP($B56,CPPE!$A$2:$BO$175,23,FALSE)&lt;0,VLOOKUP($B56,CPPE!$A$2:$BO$175,23,FALSE),""))</f>
        <v/>
      </c>
      <c r="Y56" s="48" t="str">
        <f>IF($B56="","",IF(VLOOKUP($B56,CPPE!$A$2:$BO$175,24,FALSE)&lt;0,VLOOKUP($B56,CPPE!$A$2:$BO$175,24,FALSE),""))</f>
        <v/>
      </c>
      <c r="Z56" s="48" t="str">
        <f>IF($B56="","",IF(VLOOKUP($B56,CPPE!$A$2:$BO$175,25,FALSE)&lt;0,VLOOKUP($B56,CPPE!$A$2:$BO$175,25,FALSE),""))</f>
        <v/>
      </c>
      <c r="AA56" s="48" t="str">
        <f>IF($B56="","",IF(VLOOKUP($B56,CPPE!$A$2:$BO$175,26,FALSE)&lt;0,VLOOKUP($B56,CPPE!$A$2:$BO$175,26,FALSE),""))</f>
        <v/>
      </c>
      <c r="AB56" s="48" t="str">
        <f>IF($B56="","",IF(VLOOKUP($B56,CPPE!$A$2:$BO$175,27,FALSE)&lt;0,VLOOKUP($B56,CPPE!$A$2:$BO$175,27,FALSE),""))</f>
        <v/>
      </c>
      <c r="AC56" s="48" t="str">
        <f>IF($B56="","",IF(VLOOKUP($B56,CPPE!$A$2:$BO$175,28,FALSE)&lt;0,VLOOKUP($B56,CPPE!$A$2:$BO$175,28,FALSE),""))</f>
        <v/>
      </c>
      <c r="AD56" s="48" t="str">
        <f>IF($B56="","",IF(VLOOKUP($B56,CPPE!$A$2:$BO$175,29,FALSE)&lt;0,VLOOKUP($B56,CPPE!$A$2:$BO$175,29,FALSE),""))</f>
        <v/>
      </c>
      <c r="AE56" s="48" t="str">
        <f>IF($B56="","",IF(VLOOKUP($B56,CPPE!$A$2:$BO$175,30,FALSE)&lt;0,VLOOKUP($B56,CPPE!$A$2:$BO$175,30,FALSE),""))</f>
        <v/>
      </c>
      <c r="AF56" s="48" t="str">
        <f>IF($B56="","",IF(VLOOKUP($B56,CPPE!$A$2:$BO$175,31,FALSE)&lt;0,VLOOKUP($B56,CPPE!$A$2:$BO$175,31,FALSE),""))</f>
        <v/>
      </c>
      <c r="AG56" s="48" t="str">
        <f>IF($B56="","",IF(VLOOKUP($B56,CPPE!$A$2:$BO$175,32,FALSE)&lt;0,VLOOKUP($B56,CPPE!$A$2:$BO$175,32,FALSE),""))</f>
        <v/>
      </c>
      <c r="AH56" s="48" t="str">
        <f>IF($B56="","",IF(VLOOKUP($B56,CPPE!$A$2:$BO$175,33,FALSE)&lt;0,VLOOKUP($B56,CPPE!$A$2:$BO$175,33,FALSE),""))</f>
        <v/>
      </c>
      <c r="AI56" s="48" t="str">
        <f>IF($B56="","",IF(VLOOKUP($B56,CPPE!$A$2:$BO$175,34,FALSE)&lt;0,VLOOKUP($B56,CPPE!$A$2:$BO$175,34,FALSE),""))</f>
        <v/>
      </c>
      <c r="AJ56" s="48" t="str">
        <f>IF($B56="","",IF(VLOOKUP($B56,CPPE!$A$2:$BO$175,35,FALSE)&lt;0,VLOOKUP($B56,CPPE!$A$2:$BO$175,35,FALSE),""))</f>
        <v/>
      </c>
      <c r="AK56" s="48" t="str">
        <f>IF($B56="","",IF(VLOOKUP($B56,CPPE!$A$2:$BO$175,36,FALSE)&lt;0,VLOOKUP($B56,CPPE!$A$2:$BO$175,36,FALSE),""))</f>
        <v/>
      </c>
      <c r="AL56" s="48" t="str">
        <f>IF($B56="","",IF(VLOOKUP($B56,CPPE!$A$2:$BO$175,37,FALSE)&lt;0,VLOOKUP($B56,CPPE!$A$2:$BO$175,37,FALSE),""))</f>
        <v/>
      </c>
      <c r="AM56" s="48" t="str">
        <f>IF($B56="","",IF(VLOOKUP($B56,CPPE!$A$2:$BO$175,38,FALSE)&lt;0,VLOOKUP($B56,CPPE!$A$2:$BO$175,38,FALSE),""))</f>
        <v/>
      </c>
      <c r="AN56" s="48" t="str">
        <f>IF($B56="","",IF(VLOOKUP($B56,CPPE!$A$2:$BO$175,39,FALSE)&lt;0,VLOOKUP($B56,CPPE!$A$2:$BO$175,39,FALSE),""))</f>
        <v/>
      </c>
      <c r="AO56" s="48" t="str">
        <f>IF($B56="","",IF(VLOOKUP($B56,CPPE!$A$2:$BO$175,40,FALSE)&lt;0,VLOOKUP($B56,CPPE!$A$2:$BO$175,40,FALSE),""))</f>
        <v/>
      </c>
      <c r="AP56" s="48" t="str">
        <f>IF($B56="","",IF(VLOOKUP($B56,CPPE!$A$2:$BO$175,41,FALSE)&lt;0,VLOOKUP($B56,CPPE!$A$2:$BO$175,41,FALSE),""))</f>
        <v/>
      </c>
      <c r="AQ56" s="48" t="str">
        <f>IF($B56="","",IF(VLOOKUP($B56,CPPE!$A$2:$BO$175,42,FALSE)&lt;0,VLOOKUP($B56,CPPE!$A$2:$BO$175,42,FALSE),""))</f>
        <v/>
      </c>
      <c r="AR56" s="48" t="str">
        <f>IF($B56="","",IF(VLOOKUP($B56,CPPE!$A$2:$BO$175,43,FALSE)&lt;0,VLOOKUP($B56,CPPE!$A$2:$BO$175,43,FALSE),""))</f>
        <v/>
      </c>
      <c r="AS56" s="48" t="str">
        <f>IF($B56="","",IF(VLOOKUP($B56,CPPE!$A$2:$BO$175,44,FALSE)&lt;0,VLOOKUP($B56,CPPE!$A$2:$BO$175,44,FALSE),""))</f>
        <v/>
      </c>
      <c r="AT56" s="48" t="str">
        <f>IF($B56="","",IF(VLOOKUP($B56,CPPE!$A$2:$BO$175,45,FALSE)&lt;0,VLOOKUP($B56,CPPE!$A$2:$BO$175,45,FALSE),""))</f>
        <v/>
      </c>
      <c r="AU56" s="48" t="str">
        <f>IF($B56="","",IF(VLOOKUP($B56,CPPE!$A$2:$BO$175,46,FALSE)&lt;0,VLOOKUP($B56,CPPE!$A$2:$BO$175,46,FALSE),""))</f>
        <v/>
      </c>
      <c r="AV56" s="48" t="str">
        <f>IF($B56="","",IF(VLOOKUP($B56,CPPE!$A$2:$BO$175,47,FALSE)&lt;0,VLOOKUP($B56,CPPE!$A$2:$BO$175,47,FALSE),""))</f>
        <v/>
      </c>
      <c r="AW56" s="48" t="str">
        <f>IF($B56="","",IF(VLOOKUP($B56,CPPE!$A$2:$BO$175,48,FALSE)&lt;0,VLOOKUP($B56,CPPE!$A$2:$BO$175,48,FALSE),""))</f>
        <v/>
      </c>
    </row>
    <row r="57" spans="2:59" x14ac:dyDescent="0.2">
      <c r="C57" s="48" t="str">
        <f>IF($B57="","",IF(VLOOKUP($B57,CPPE!$A$2:$BO$175,2,FALSE)&lt;0,VLOOKUP($B57,CPPE!$A$2:$BO$175,2,FALSE),""))</f>
        <v/>
      </c>
      <c r="D57" s="48" t="str">
        <f>IF($B57="","",IF(VLOOKUP($B57,CPPE!$A$2:$BO$175,3,FALSE)&lt;0,VLOOKUP($B57,CPPE!$A$2:$BO$175,3,FALSE),""))</f>
        <v/>
      </c>
      <c r="E57" s="48" t="str">
        <f>IF($B57="","",IF(VLOOKUP($B57,CPPE!$A$2:$BO$175,4,FALSE)&lt;0,VLOOKUP($B57,CPPE!$A$2:$BO$175,5,FALSE),""))</f>
        <v/>
      </c>
      <c r="F57" s="48" t="str">
        <f>IF($B57="","",IF(VLOOKUP($B57,CPPE!$A$2:$BO$175,5,FALSE)&lt;0,VLOOKUP($B57,CPPE!$A$2:$BO$175,6,FALSE),""))</f>
        <v/>
      </c>
      <c r="G57" s="48" t="str">
        <f>IF($B57="","",IF(VLOOKUP($B57,CPPE!$A$2:$BO$175,6,FALSE)&lt;0,VLOOKUP($B57,CPPE!$A$2:$BO$175,6,FALSE),""))</f>
        <v/>
      </c>
      <c r="H57" s="48" t="str">
        <f>IF($B57="","",IF(VLOOKUP($B57,CPPE!$A$2:$BO$175,7,FALSE)&lt;0,VLOOKUP($B57,CPPE!$A$2:$BO$175,7,FALSE),""))</f>
        <v/>
      </c>
      <c r="I57" s="48" t="str">
        <f>IF($B57="","",IF(VLOOKUP($B57,CPPE!$A$2:$BO$175,8,FALSE)&lt;0,VLOOKUP($B57,CPPE!$A$2:$BO$175,8,FALSE),""))</f>
        <v/>
      </c>
      <c r="J57" s="48" t="str">
        <f>IF($B57="","",IF(VLOOKUP($B57,CPPE!$A$2:$BO$175,9,FALSE)&lt;0,VLOOKUP($B57,CPPE!$A$2:$BO$175,9,FALSE),""))</f>
        <v/>
      </c>
      <c r="K57" s="48" t="str">
        <f>IF($B57="","",IF(VLOOKUP($B57,CPPE!$A$2:$BO$175,10,FALSE)&lt;0,VLOOKUP($B57,CPPE!$A$2:$BO$175,10,FALSE),""))</f>
        <v/>
      </c>
      <c r="L57" s="48" t="str">
        <f>IF($B57="","",IF(VLOOKUP($B57,CPPE!$A$2:$BO$175,11,FALSE)&lt;0,VLOOKUP($B57,CPPE!$A$2:$BO$175,11,FALSE),""))</f>
        <v/>
      </c>
      <c r="M57" s="48" t="str">
        <f>IF($B57="","",IF(VLOOKUP($B57,CPPE!$A$2:$BO$175,12,FALSE)&lt;0,VLOOKUP($B57,CPPE!$A$2:$BO$175,12,FALSE),""))</f>
        <v/>
      </c>
      <c r="N57" s="48" t="str">
        <f>IF($B57="","",IF(VLOOKUP($B57,CPPE!$A$2:$BO$175,13,FALSE)&lt;0,VLOOKUP($B57,CPPE!$A$2:$BO$175,13,FALSE),""))</f>
        <v/>
      </c>
      <c r="O57" s="48" t="str">
        <f>IF($B57="","",IF(VLOOKUP($B57,CPPE!$A$2:$BO$175,14,FALSE)&lt;0,VLOOKUP($B57,CPPE!$A$2:$BO$175,14,FALSE),""))</f>
        <v/>
      </c>
      <c r="P57" s="48" t="str">
        <f>IF($B57="","",IF(VLOOKUP($B57,CPPE!$A$2:$BO$175,15,FALSE)&lt;0,VLOOKUP($B57,CPPE!$A$2:$BO$175,15,FALSE),""))</f>
        <v/>
      </c>
      <c r="Q57" s="48" t="str">
        <f>IF($B57="","",IF(VLOOKUP($B57,CPPE!$A$2:$BO$175,16,FALSE)&lt;0,VLOOKUP($B57,CPPE!$A$2:$BO$175,16,FALSE),""))</f>
        <v/>
      </c>
      <c r="R57" s="48" t="str">
        <f>IF($B57="","",IF(VLOOKUP($B57,CPPE!$A$2:$BO$175,17,FALSE)&lt;0,VLOOKUP($B57,CPPE!$A$2:$BO$175,17,FALSE),""))</f>
        <v/>
      </c>
      <c r="S57" s="48" t="str">
        <f>IF($B57="","",IF(VLOOKUP($B57,CPPE!$A$2:$BO$175,18,FALSE)&lt;0,VLOOKUP($B57,CPPE!$A$2:$BO$175,18,FALSE),""))</f>
        <v/>
      </c>
      <c r="T57" s="48" t="str">
        <f>IF($B57="","",IF(VLOOKUP($B57,CPPE!$A$2:$BO$175,19,FALSE)&lt;0,VLOOKUP($B57,CPPE!$A$2:$BO$175,19,FALSE),""))</f>
        <v/>
      </c>
      <c r="U57" s="48" t="str">
        <f>IF($B57="","",IF(VLOOKUP($B57,CPPE!$A$2:$BO$175,20,FALSE)&lt;0,VLOOKUP($B57,CPPE!$A$2:$BO$175,20,FALSE),""))</f>
        <v/>
      </c>
      <c r="V57" s="48" t="str">
        <f>IF($B57="","",IF(VLOOKUP($B57,CPPE!$A$2:$BO$175,21,FALSE)&lt;0,VLOOKUP($B57,CPPE!$A$2:$BO$175,21,FALSE),""))</f>
        <v/>
      </c>
      <c r="W57" s="48" t="str">
        <f>IF($B57="","",IF(VLOOKUP($B57,CPPE!$A$2:$BO$175,22,FALSE)&lt;0,VLOOKUP($B57,CPPE!$A$2:$BO$175,22,FALSE),""))</f>
        <v/>
      </c>
      <c r="X57" s="48" t="str">
        <f>IF($B57="","",IF(VLOOKUP($B57,CPPE!$A$2:$BO$175,23,FALSE)&lt;0,VLOOKUP($B57,CPPE!$A$2:$BO$175,23,FALSE),""))</f>
        <v/>
      </c>
      <c r="Y57" s="48" t="str">
        <f>IF($B57="","",IF(VLOOKUP($B57,CPPE!$A$2:$BO$175,24,FALSE)&lt;0,VLOOKUP($B57,CPPE!$A$2:$BO$175,24,FALSE),""))</f>
        <v/>
      </c>
      <c r="Z57" s="48" t="str">
        <f>IF($B57="","",IF(VLOOKUP($B57,CPPE!$A$2:$BO$175,25,FALSE)&lt;0,VLOOKUP($B57,CPPE!$A$2:$BO$175,25,FALSE),""))</f>
        <v/>
      </c>
      <c r="AA57" s="48" t="str">
        <f>IF($B57="","",IF(VLOOKUP($B57,CPPE!$A$2:$BO$175,26,FALSE)&lt;0,VLOOKUP($B57,CPPE!$A$2:$BO$175,26,FALSE),""))</f>
        <v/>
      </c>
      <c r="AB57" s="48" t="str">
        <f>IF($B57="","",IF(VLOOKUP($B57,CPPE!$A$2:$BO$175,27,FALSE)&lt;0,VLOOKUP($B57,CPPE!$A$2:$BO$175,27,FALSE),""))</f>
        <v/>
      </c>
      <c r="AC57" s="48" t="str">
        <f>IF($B57="","",IF(VLOOKUP($B57,CPPE!$A$2:$BO$175,28,FALSE)&lt;0,VLOOKUP($B57,CPPE!$A$2:$BO$175,28,FALSE),""))</f>
        <v/>
      </c>
      <c r="AD57" s="48" t="str">
        <f>IF($B57="","",IF(VLOOKUP($B57,CPPE!$A$2:$BO$175,29,FALSE)&lt;0,VLOOKUP($B57,CPPE!$A$2:$BO$175,29,FALSE),""))</f>
        <v/>
      </c>
      <c r="AE57" s="48" t="str">
        <f>IF($B57="","",IF(VLOOKUP($B57,CPPE!$A$2:$BO$175,30,FALSE)&lt;0,VLOOKUP($B57,CPPE!$A$2:$BO$175,30,FALSE),""))</f>
        <v/>
      </c>
      <c r="AF57" s="48" t="str">
        <f>IF($B57="","",IF(VLOOKUP($B57,CPPE!$A$2:$BO$175,31,FALSE)&lt;0,VLOOKUP($B57,CPPE!$A$2:$BO$175,31,FALSE),""))</f>
        <v/>
      </c>
      <c r="AG57" s="48" t="str">
        <f>IF($B57="","",IF(VLOOKUP($B57,CPPE!$A$2:$BO$175,32,FALSE)&lt;0,VLOOKUP($B57,CPPE!$A$2:$BO$175,32,FALSE),""))</f>
        <v/>
      </c>
      <c r="AH57" s="48" t="str">
        <f>IF($B57="","",IF(VLOOKUP($B57,CPPE!$A$2:$BO$175,33,FALSE)&lt;0,VLOOKUP($B57,CPPE!$A$2:$BO$175,33,FALSE),""))</f>
        <v/>
      </c>
      <c r="AI57" s="48" t="str">
        <f>IF($B57="","",IF(VLOOKUP($B57,CPPE!$A$2:$BO$175,34,FALSE)&lt;0,VLOOKUP($B57,CPPE!$A$2:$BO$175,34,FALSE),""))</f>
        <v/>
      </c>
      <c r="AJ57" s="48" t="str">
        <f>IF($B57="","",IF(VLOOKUP($B57,CPPE!$A$2:$BO$175,35,FALSE)&lt;0,VLOOKUP($B57,CPPE!$A$2:$BO$175,35,FALSE),""))</f>
        <v/>
      </c>
      <c r="AK57" s="48" t="str">
        <f>IF($B57="","",IF(VLOOKUP($B57,CPPE!$A$2:$BO$175,36,FALSE)&lt;0,VLOOKUP($B57,CPPE!$A$2:$BO$175,36,FALSE),""))</f>
        <v/>
      </c>
      <c r="AL57" s="48" t="str">
        <f>IF($B57="","",IF(VLOOKUP($B57,CPPE!$A$2:$BO$175,37,FALSE)&lt;0,VLOOKUP($B57,CPPE!$A$2:$BO$175,37,FALSE),""))</f>
        <v/>
      </c>
      <c r="AM57" s="48" t="str">
        <f>IF($B57="","",IF(VLOOKUP($B57,CPPE!$A$2:$BO$175,38,FALSE)&lt;0,VLOOKUP($B57,CPPE!$A$2:$BO$175,38,FALSE),""))</f>
        <v/>
      </c>
      <c r="AN57" s="48" t="str">
        <f>IF($B57="","",IF(VLOOKUP($B57,CPPE!$A$2:$BO$175,39,FALSE)&lt;0,VLOOKUP($B57,CPPE!$A$2:$BO$175,39,FALSE),""))</f>
        <v/>
      </c>
      <c r="AO57" s="48" t="str">
        <f>IF($B57="","",IF(VLOOKUP($B57,CPPE!$A$2:$BO$175,40,FALSE)&lt;0,VLOOKUP($B57,CPPE!$A$2:$BO$175,40,FALSE),""))</f>
        <v/>
      </c>
      <c r="AP57" s="48" t="str">
        <f>IF($B57="","",IF(VLOOKUP($B57,CPPE!$A$2:$BO$175,41,FALSE)&lt;0,VLOOKUP($B57,CPPE!$A$2:$BO$175,41,FALSE),""))</f>
        <v/>
      </c>
      <c r="AQ57" s="48" t="str">
        <f>IF($B57="","",IF(VLOOKUP($B57,CPPE!$A$2:$BO$175,42,FALSE)&lt;0,VLOOKUP($B57,CPPE!$A$2:$BO$175,42,FALSE),""))</f>
        <v/>
      </c>
      <c r="AR57" s="48" t="str">
        <f>IF($B57="","",IF(VLOOKUP($B57,CPPE!$A$2:$BO$175,43,FALSE)&lt;0,VLOOKUP($B57,CPPE!$A$2:$BO$175,43,FALSE),""))</f>
        <v/>
      </c>
      <c r="AS57" s="48" t="str">
        <f>IF($B57="","",IF(VLOOKUP($B57,CPPE!$A$2:$BO$175,44,FALSE)&lt;0,VLOOKUP($B57,CPPE!$A$2:$BO$175,44,FALSE),""))</f>
        <v/>
      </c>
      <c r="AT57" s="48" t="str">
        <f>IF($B57="","",IF(VLOOKUP($B57,CPPE!$A$2:$BO$175,45,FALSE)&lt;0,VLOOKUP($B57,CPPE!$A$2:$BO$175,45,FALSE),""))</f>
        <v/>
      </c>
      <c r="AU57" s="48" t="str">
        <f>IF($B57="","",IF(VLOOKUP($B57,CPPE!$A$2:$BO$175,46,FALSE)&lt;0,VLOOKUP($B57,CPPE!$A$2:$BO$175,46,FALSE),""))</f>
        <v/>
      </c>
      <c r="AV57" s="48" t="str">
        <f>IF($B57="","",IF(VLOOKUP($B57,CPPE!$A$2:$BO$175,47,FALSE)&lt;0,VLOOKUP($B57,CPPE!$A$2:$BO$175,47,FALSE),""))</f>
        <v/>
      </c>
      <c r="AW57" s="48" t="str">
        <f>IF($B57="","",IF(VLOOKUP($B57,CPPE!$A$2:$BO$175,48,FALSE)&lt;0,VLOOKUP($B57,CPPE!$A$2:$BO$175,48,FALSE),""))</f>
        <v/>
      </c>
    </row>
    <row r="58" spans="2:59" x14ac:dyDescent="0.2">
      <c r="C58" s="48" t="str">
        <f>IF($B58="","",IF(VLOOKUP($B58,CPPE!$A$2:$BO$175,2,FALSE)&lt;0,VLOOKUP($B58,CPPE!$A$2:$BO$175,2,FALSE),""))</f>
        <v/>
      </c>
      <c r="D58" s="48" t="str">
        <f>IF($B58="","",IF(VLOOKUP($B58,CPPE!$A$2:$BO$175,3,FALSE)&lt;0,VLOOKUP($B58,CPPE!$A$2:$BO$175,3,FALSE),""))</f>
        <v/>
      </c>
      <c r="E58" s="48" t="str">
        <f>IF($B58="","",IF(VLOOKUP($B58,CPPE!$A$2:$BO$175,4,FALSE)&lt;0,VLOOKUP($B58,CPPE!$A$2:$BO$175,5,FALSE),""))</f>
        <v/>
      </c>
      <c r="F58" s="48" t="str">
        <f>IF($B58="","",IF(VLOOKUP($B58,CPPE!$A$2:$BO$175,5,FALSE)&lt;0,VLOOKUP($B58,CPPE!$A$2:$BO$175,6,FALSE),""))</f>
        <v/>
      </c>
      <c r="G58" s="48" t="str">
        <f>IF($B58="","",IF(VLOOKUP($B58,CPPE!$A$2:$BO$175,6,FALSE)&lt;0,VLOOKUP($B58,CPPE!$A$2:$BO$175,6,FALSE),""))</f>
        <v/>
      </c>
      <c r="H58" s="48" t="str">
        <f>IF($B58="","",IF(VLOOKUP($B58,CPPE!$A$2:$BO$175,7,FALSE)&lt;0,VLOOKUP($B58,CPPE!$A$2:$BO$175,7,FALSE),""))</f>
        <v/>
      </c>
      <c r="I58" s="48" t="str">
        <f>IF($B58="","",IF(VLOOKUP($B58,CPPE!$A$2:$BO$175,8,FALSE)&lt;0,VLOOKUP($B58,CPPE!$A$2:$BO$175,8,FALSE),""))</f>
        <v/>
      </c>
      <c r="J58" s="48" t="str">
        <f>IF($B58="","",IF(VLOOKUP($B58,CPPE!$A$2:$BO$175,9,FALSE)&lt;0,VLOOKUP($B58,CPPE!$A$2:$BO$175,9,FALSE),""))</f>
        <v/>
      </c>
      <c r="K58" s="48" t="str">
        <f>IF($B58="","",IF(VLOOKUP($B58,CPPE!$A$2:$BO$175,10,FALSE)&lt;0,VLOOKUP($B58,CPPE!$A$2:$BO$175,10,FALSE),""))</f>
        <v/>
      </c>
      <c r="L58" s="48" t="str">
        <f>IF($B58="","",IF(VLOOKUP($B58,CPPE!$A$2:$BO$175,11,FALSE)&lt;0,VLOOKUP($B58,CPPE!$A$2:$BO$175,11,FALSE),""))</f>
        <v/>
      </c>
      <c r="M58" s="48" t="str">
        <f>IF($B58="","",IF(VLOOKUP($B58,CPPE!$A$2:$BO$175,12,FALSE)&lt;0,VLOOKUP($B58,CPPE!$A$2:$BO$175,12,FALSE),""))</f>
        <v/>
      </c>
      <c r="N58" s="48" t="str">
        <f>IF($B58="","",IF(VLOOKUP($B58,CPPE!$A$2:$BO$175,13,FALSE)&lt;0,VLOOKUP($B58,CPPE!$A$2:$BO$175,13,FALSE),""))</f>
        <v/>
      </c>
      <c r="O58" s="48" t="str">
        <f>IF($B58="","",IF(VLOOKUP($B58,CPPE!$A$2:$BO$175,14,FALSE)&lt;0,VLOOKUP($B58,CPPE!$A$2:$BO$175,14,FALSE),""))</f>
        <v/>
      </c>
      <c r="P58" s="48" t="str">
        <f>IF($B58="","",IF(VLOOKUP($B58,CPPE!$A$2:$BO$175,15,FALSE)&lt;0,VLOOKUP($B58,CPPE!$A$2:$BO$175,15,FALSE),""))</f>
        <v/>
      </c>
      <c r="Q58" s="48" t="str">
        <f>IF($B58="","",IF(VLOOKUP($B58,CPPE!$A$2:$BO$175,16,FALSE)&lt;0,VLOOKUP($B58,CPPE!$A$2:$BO$175,16,FALSE),""))</f>
        <v/>
      </c>
      <c r="R58" s="48" t="str">
        <f>IF($B58="","",IF(VLOOKUP($B58,CPPE!$A$2:$BO$175,17,FALSE)&lt;0,VLOOKUP($B58,CPPE!$A$2:$BO$175,17,FALSE),""))</f>
        <v/>
      </c>
      <c r="S58" s="48" t="str">
        <f>IF($B58="","",IF(VLOOKUP($B58,CPPE!$A$2:$BO$175,18,FALSE)&lt;0,VLOOKUP($B58,CPPE!$A$2:$BO$175,18,FALSE),""))</f>
        <v/>
      </c>
      <c r="T58" s="48" t="str">
        <f>IF($B58="","",IF(VLOOKUP($B58,CPPE!$A$2:$BO$175,19,FALSE)&lt;0,VLOOKUP($B58,CPPE!$A$2:$BO$175,19,FALSE),""))</f>
        <v/>
      </c>
      <c r="U58" s="48" t="str">
        <f>IF($B58="","",IF(VLOOKUP($B58,CPPE!$A$2:$BO$175,20,FALSE)&lt;0,VLOOKUP($B58,CPPE!$A$2:$BO$175,20,FALSE),""))</f>
        <v/>
      </c>
      <c r="V58" s="48" t="str">
        <f>IF($B58="","",IF(VLOOKUP($B58,CPPE!$A$2:$BO$175,21,FALSE)&lt;0,VLOOKUP($B58,CPPE!$A$2:$BO$175,21,FALSE),""))</f>
        <v/>
      </c>
      <c r="W58" s="48" t="str">
        <f>IF($B58="","",IF(VLOOKUP($B58,CPPE!$A$2:$BO$175,22,FALSE)&lt;0,VLOOKUP($B58,CPPE!$A$2:$BO$175,22,FALSE),""))</f>
        <v/>
      </c>
      <c r="X58" s="48" t="str">
        <f>IF($B58="","",IF(VLOOKUP($B58,CPPE!$A$2:$BO$175,23,FALSE)&lt;0,VLOOKUP($B58,CPPE!$A$2:$BO$175,23,FALSE),""))</f>
        <v/>
      </c>
      <c r="Y58" s="48" t="str">
        <f>IF($B58="","",IF(VLOOKUP($B58,CPPE!$A$2:$BO$175,24,FALSE)&lt;0,VLOOKUP($B58,CPPE!$A$2:$BO$175,24,FALSE),""))</f>
        <v/>
      </c>
      <c r="Z58" s="48" t="str">
        <f>IF($B58="","",IF(VLOOKUP($B58,CPPE!$A$2:$BO$175,25,FALSE)&lt;0,VLOOKUP($B58,CPPE!$A$2:$BO$175,25,FALSE),""))</f>
        <v/>
      </c>
      <c r="AA58" s="48" t="str">
        <f>IF($B58="","",IF(VLOOKUP($B58,CPPE!$A$2:$BO$175,26,FALSE)&lt;0,VLOOKUP($B58,CPPE!$A$2:$BO$175,26,FALSE),""))</f>
        <v/>
      </c>
      <c r="AB58" s="48" t="str">
        <f>IF($B58="","",IF(VLOOKUP($B58,CPPE!$A$2:$BO$175,27,FALSE)&lt;0,VLOOKUP($B58,CPPE!$A$2:$BO$175,27,FALSE),""))</f>
        <v/>
      </c>
      <c r="AC58" s="48" t="str">
        <f>IF($B58="","",IF(VLOOKUP($B58,CPPE!$A$2:$BO$175,28,FALSE)&lt;0,VLOOKUP($B58,CPPE!$A$2:$BO$175,28,FALSE),""))</f>
        <v/>
      </c>
      <c r="AD58" s="48" t="str">
        <f>IF($B58="","",IF(VLOOKUP($B58,CPPE!$A$2:$BO$175,29,FALSE)&lt;0,VLOOKUP($B58,CPPE!$A$2:$BO$175,29,FALSE),""))</f>
        <v/>
      </c>
      <c r="AE58" s="48" t="str">
        <f>IF($B58="","",IF(VLOOKUP($B58,CPPE!$A$2:$BO$175,30,FALSE)&lt;0,VLOOKUP($B58,CPPE!$A$2:$BO$175,30,FALSE),""))</f>
        <v/>
      </c>
      <c r="AF58" s="48" t="str">
        <f>IF($B58="","",IF(VLOOKUP($B58,CPPE!$A$2:$BO$175,31,FALSE)&lt;0,VLOOKUP($B58,CPPE!$A$2:$BO$175,31,FALSE),""))</f>
        <v/>
      </c>
      <c r="AG58" s="48" t="str">
        <f>IF($B58="","",IF(VLOOKUP($B58,CPPE!$A$2:$BO$175,32,FALSE)&lt;0,VLOOKUP($B58,CPPE!$A$2:$BO$175,32,FALSE),""))</f>
        <v/>
      </c>
      <c r="AH58" s="48" t="str">
        <f>IF($B58="","",IF(VLOOKUP($B58,CPPE!$A$2:$BO$175,33,FALSE)&lt;0,VLOOKUP($B58,CPPE!$A$2:$BO$175,33,FALSE),""))</f>
        <v/>
      </c>
      <c r="AI58" s="48" t="str">
        <f>IF($B58="","",IF(VLOOKUP($B58,CPPE!$A$2:$BO$175,34,FALSE)&lt;0,VLOOKUP($B58,CPPE!$A$2:$BO$175,34,FALSE),""))</f>
        <v/>
      </c>
      <c r="AJ58" s="48" t="str">
        <f>IF($B58="","",IF(VLOOKUP($B58,CPPE!$A$2:$BO$175,35,FALSE)&lt;0,VLOOKUP($B58,CPPE!$A$2:$BO$175,35,FALSE),""))</f>
        <v/>
      </c>
      <c r="AK58" s="48" t="str">
        <f>IF($B58="","",IF(VLOOKUP($B58,CPPE!$A$2:$BO$175,36,FALSE)&lt;0,VLOOKUP($B58,CPPE!$A$2:$BO$175,36,FALSE),""))</f>
        <v/>
      </c>
      <c r="AL58" s="48" t="str">
        <f>IF($B58="","",IF(VLOOKUP($B58,CPPE!$A$2:$BO$175,37,FALSE)&lt;0,VLOOKUP($B58,CPPE!$A$2:$BO$175,37,FALSE),""))</f>
        <v/>
      </c>
      <c r="AM58" s="48" t="str">
        <f>IF($B58="","",IF(VLOOKUP($B58,CPPE!$A$2:$BO$175,38,FALSE)&lt;0,VLOOKUP($B58,CPPE!$A$2:$BO$175,38,FALSE),""))</f>
        <v/>
      </c>
      <c r="AN58" s="48" t="str">
        <f>IF($B58="","",IF(VLOOKUP($B58,CPPE!$A$2:$BO$175,39,FALSE)&lt;0,VLOOKUP($B58,CPPE!$A$2:$BO$175,39,FALSE),""))</f>
        <v/>
      </c>
      <c r="AO58" s="48" t="str">
        <f>IF($B58="","",IF(VLOOKUP($B58,CPPE!$A$2:$BO$175,40,FALSE)&lt;0,VLOOKUP($B58,CPPE!$A$2:$BO$175,40,FALSE),""))</f>
        <v/>
      </c>
      <c r="AP58" s="48" t="str">
        <f>IF($B58="","",IF(VLOOKUP($B58,CPPE!$A$2:$BO$175,41,FALSE)&lt;0,VLOOKUP($B58,CPPE!$A$2:$BO$175,41,FALSE),""))</f>
        <v/>
      </c>
      <c r="AQ58" s="48" t="str">
        <f>IF($B58="","",IF(VLOOKUP($B58,CPPE!$A$2:$BO$175,42,FALSE)&lt;0,VLOOKUP($B58,CPPE!$A$2:$BO$175,42,FALSE),""))</f>
        <v/>
      </c>
      <c r="AR58" s="48" t="str">
        <f>IF($B58="","",IF(VLOOKUP($B58,CPPE!$A$2:$BO$175,43,FALSE)&lt;0,VLOOKUP($B58,CPPE!$A$2:$BO$175,43,FALSE),""))</f>
        <v/>
      </c>
      <c r="AS58" s="48" t="str">
        <f>IF($B58="","",IF(VLOOKUP($B58,CPPE!$A$2:$BO$175,44,FALSE)&lt;0,VLOOKUP($B58,CPPE!$A$2:$BO$175,44,FALSE),""))</f>
        <v/>
      </c>
      <c r="AT58" s="48" t="str">
        <f>IF($B58="","",IF(VLOOKUP($B58,CPPE!$A$2:$BO$175,45,FALSE)&lt;0,VLOOKUP($B58,CPPE!$A$2:$BO$175,45,FALSE),""))</f>
        <v/>
      </c>
      <c r="AU58" s="48" t="str">
        <f>IF($B58="","",IF(VLOOKUP($B58,CPPE!$A$2:$BO$175,46,FALSE)&lt;0,VLOOKUP($B58,CPPE!$A$2:$BO$175,46,FALSE),""))</f>
        <v/>
      </c>
      <c r="AV58" s="48" t="str">
        <f>IF($B58="","",IF(VLOOKUP($B58,CPPE!$A$2:$BO$175,47,FALSE)&lt;0,VLOOKUP($B58,CPPE!$A$2:$BO$175,47,FALSE),""))</f>
        <v/>
      </c>
      <c r="AW58" s="48" t="str">
        <f>IF($B58="","",IF(VLOOKUP($B58,CPPE!$A$2:$BO$175,48,FALSE)&lt;0,VLOOKUP($B58,CPPE!$A$2:$BO$175,48,FALSE),""))</f>
        <v/>
      </c>
    </row>
    <row r="59" spans="2:59" x14ac:dyDescent="0.2">
      <c r="C59" s="48" t="str">
        <f>IF($B59="","",IF(VLOOKUP($B59,CPPE!$A$2:$BO$175,2,FALSE)&lt;0,VLOOKUP($B59,CPPE!$A$2:$BO$175,2,FALSE),""))</f>
        <v/>
      </c>
      <c r="D59" s="48" t="str">
        <f>IF($B59="","",IF(VLOOKUP($B59,CPPE!$A$2:$BO$175,3,FALSE)&lt;0,VLOOKUP($B59,CPPE!$A$2:$BO$175,3,FALSE),""))</f>
        <v/>
      </c>
      <c r="E59" s="48" t="str">
        <f>IF($B59="","",IF(VLOOKUP($B59,CPPE!$A$2:$BO$175,4,FALSE)&lt;0,VLOOKUP($B59,CPPE!$A$2:$BO$175,5,FALSE),""))</f>
        <v/>
      </c>
      <c r="F59" s="48" t="str">
        <f>IF($B59="","",IF(VLOOKUP($B59,CPPE!$A$2:$BO$175,5,FALSE)&lt;0,VLOOKUP($B59,CPPE!$A$2:$BO$175,6,FALSE),""))</f>
        <v/>
      </c>
      <c r="G59" s="48" t="str">
        <f>IF($B59="","",IF(VLOOKUP($B59,CPPE!$A$2:$BO$175,6,FALSE)&lt;0,VLOOKUP($B59,CPPE!$A$2:$BO$175,6,FALSE),""))</f>
        <v/>
      </c>
      <c r="H59" s="48" t="str">
        <f>IF($B59="","",IF(VLOOKUP($B59,CPPE!$A$2:$BO$175,7,FALSE)&lt;0,VLOOKUP($B59,CPPE!$A$2:$BO$175,7,FALSE),""))</f>
        <v/>
      </c>
      <c r="I59" s="48" t="str">
        <f>IF($B59="","",IF(VLOOKUP($B59,CPPE!$A$2:$BO$175,8,FALSE)&lt;0,VLOOKUP($B59,CPPE!$A$2:$BO$175,8,FALSE),""))</f>
        <v/>
      </c>
      <c r="J59" s="48" t="str">
        <f>IF($B59="","",IF(VLOOKUP($B59,CPPE!$A$2:$BO$175,9,FALSE)&lt;0,VLOOKUP($B59,CPPE!$A$2:$BO$175,9,FALSE),""))</f>
        <v/>
      </c>
      <c r="K59" s="48" t="str">
        <f>IF($B59="","",IF(VLOOKUP($B59,CPPE!$A$2:$BO$175,10,FALSE)&lt;0,VLOOKUP($B59,CPPE!$A$2:$BO$175,10,FALSE),""))</f>
        <v/>
      </c>
      <c r="L59" s="48" t="str">
        <f>IF($B59="","",IF(VLOOKUP($B59,CPPE!$A$2:$BO$175,11,FALSE)&lt;0,VLOOKUP($B59,CPPE!$A$2:$BO$175,11,FALSE),""))</f>
        <v/>
      </c>
      <c r="M59" s="48" t="str">
        <f>IF($B59="","",IF(VLOOKUP($B59,CPPE!$A$2:$BO$175,12,FALSE)&lt;0,VLOOKUP($B59,CPPE!$A$2:$BO$175,12,FALSE),""))</f>
        <v/>
      </c>
      <c r="N59" s="48" t="str">
        <f>IF($B59="","",IF(VLOOKUP($B59,CPPE!$A$2:$BO$175,13,FALSE)&lt;0,VLOOKUP($B59,CPPE!$A$2:$BO$175,13,FALSE),""))</f>
        <v/>
      </c>
      <c r="O59" s="48" t="str">
        <f>IF($B59="","",IF(VLOOKUP($B59,CPPE!$A$2:$BO$175,14,FALSE)&lt;0,VLOOKUP($B59,CPPE!$A$2:$BO$175,14,FALSE),""))</f>
        <v/>
      </c>
      <c r="P59" s="48" t="str">
        <f>IF($B59="","",IF(VLOOKUP($B59,CPPE!$A$2:$BO$175,15,FALSE)&lt;0,VLOOKUP($B59,CPPE!$A$2:$BO$175,15,FALSE),""))</f>
        <v/>
      </c>
      <c r="Q59" s="48" t="str">
        <f>IF($B59="","",IF(VLOOKUP($B59,CPPE!$A$2:$BO$175,16,FALSE)&lt;0,VLOOKUP($B59,CPPE!$A$2:$BO$175,16,FALSE),""))</f>
        <v/>
      </c>
      <c r="R59" s="48" t="str">
        <f>IF($B59="","",IF(VLOOKUP($B59,CPPE!$A$2:$BO$175,17,FALSE)&lt;0,VLOOKUP($B59,CPPE!$A$2:$BO$175,17,FALSE),""))</f>
        <v/>
      </c>
      <c r="S59" s="48" t="str">
        <f>IF($B59="","",IF(VLOOKUP($B59,CPPE!$A$2:$BO$175,18,FALSE)&lt;0,VLOOKUP($B59,CPPE!$A$2:$BO$175,18,FALSE),""))</f>
        <v/>
      </c>
      <c r="T59" s="48" t="str">
        <f>IF($B59="","",IF(VLOOKUP($B59,CPPE!$A$2:$BO$175,19,FALSE)&lt;0,VLOOKUP($B59,CPPE!$A$2:$BO$175,19,FALSE),""))</f>
        <v/>
      </c>
      <c r="U59" s="48" t="str">
        <f>IF($B59="","",IF(VLOOKUP($B59,CPPE!$A$2:$BO$175,20,FALSE)&lt;0,VLOOKUP($B59,CPPE!$A$2:$BO$175,20,FALSE),""))</f>
        <v/>
      </c>
      <c r="V59" s="48" t="str">
        <f>IF($B59="","",IF(VLOOKUP($B59,CPPE!$A$2:$BO$175,21,FALSE)&lt;0,VLOOKUP($B59,CPPE!$A$2:$BO$175,21,FALSE),""))</f>
        <v/>
      </c>
      <c r="W59" s="48" t="str">
        <f>IF($B59="","",IF(VLOOKUP($B59,CPPE!$A$2:$BO$175,22,FALSE)&lt;0,VLOOKUP($B59,CPPE!$A$2:$BO$175,22,FALSE),""))</f>
        <v/>
      </c>
      <c r="X59" s="48" t="str">
        <f>IF($B59="","",IF(VLOOKUP($B59,CPPE!$A$2:$BO$175,23,FALSE)&lt;0,VLOOKUP($B59,CPPE!$A$2:$BO$175,23,FALSE),""))</f>
        <v/>
      </c>
      <c r="Y59" s="48" t="str">
        <f>IF($B59="","",IF(VLOOKUP($B59,CPPE!$A$2:$BO$175,24,FALSE)&lt;0,VLOOKUP($B59,CPPE!$A$2:$BO$175,24,FALSE),""))</f>
        <v/>
      </c>
      <c r="Z59" s="48" t="str">
        <f>IF($B59="","",IF(VLOOKUP($B59,CPPE!$A$2:$BO$175,25,FALSE)&lt;0,VLOOKUP($B59,CPPE!$A$2:$BO$175,25,FALSE),""))</f>
        <v/>
      </c>
      <c r="AA59" s="48" t="str">
        <f>IF($B59="","",IF(VLOOKUP($B59,CPPE!$A$2:$BO$175,26,FALSE)&lt;0,VLOOKUP($B59,CPPE!$A$2:$BO$175,26,FALSE),""))</f>
        <v/>
      </c>
      <c r="AB59" s="48" t="str">
        <f>IF($B59="","",IF(VLOOKUP($B59,CPPE!$A$2:$BO$175,27,FALSE)&lt;0,VLOOKUP($B59,CPPE!$A$2:$BO$175,27,FALSE),""))</f>
        <v/>
      </c>
      <c r="AC59" s="48" t="str">
        <f>IF($B59="","",IF(VLOOKUP($B59,CPPE!$A$2:$BO$175,28,FALSE)&lt;0,VLOOKUP($B59,CPPE!$A$2:$BO$175,28,FALSE),""))</f>
        <v/>
      </c>
      <c r="AD59" s="48" t="str">
        <f>IF($B59="","",IF(VLOOKUP($B59,CPPE!$A$2:$BO$175,29,FALSE)&lt;0,VLOOKUP($B59,CPPE!$A$2:$BO$175,29,FALSE),""))</f>
        <v/>
      </c>
      <c r="AE59" s="48" t="str">
        <f>IF($B59="","",IF(VLOOKUP($B59,CPPE!$A$2:$BO$175,30,FALSE)&lt;0,VLOOKUP($B59,CPPE!$A$2:$BO$175,30,FALSE),""))</f>
        <v/>
      </c>
      <c r="AF59" s="48" t="str">
        <f>IF($B59="","",IF(VLOOKUP($B59,CPPE!$A$2:$BO$175,31,FALSE)&lt;0,VLOOKUP($B59,CPPE!$A$2:$BO$175,31,FALSE),""))</f>
        <v/>
      </c>
      <c r="AG59" s="48" t="str">
        <f>IF($B59="","",IF(VLOOKUP($B59,CPPE!$A$2:$BO$175,32,FALSE)&lt;0,VLOOKUP($B59,CPPE!$A$2:$BO$175,32,FALSE),""))</f>
        <v/>
      </c>
      <c r="AH59" s="48" t="str">
        <f>IF($B59="","",IF(VLOOKUP($B59,CPPE!$A$2:$BO$175,33,FALSE)&lt;0,VLOOKUP($B59,CPPE!$A$2:$BO$175,33,FALSE),""))</f>
        <v/>
      </c>
      <c r="AI59" s="48" t="str">
        <f>IF($B59="","",IF(VLOOKUP($B59,CPPE!$A$2:$BO$175,34,FALSE)&lt;0,VLOOKUP($B59,CPPE!$A$2:$BO$175,34,FALSE),""))</f>
        <v/>
      </c>
      <c r="AJ59" s="48" t="str">
        <f>IF($B59="","",IF(VLOOKUP($B59,CPPE!$A$2:$BO$175,35,FALSE)&lt;0,VLOOKUP($B59,CPPE!$A$2:$BO$175,35,FALSE),""))</f>
        <v/>
      </c>
      <c r="AK59" s="48" t="str">
        <f>IF($B59="","",IF(VLOOKUP($B59,CPPE!$A$2:$BO$175,36,FALSE)&lt;0,VLOOKUP($B59,CPPE!$A$2:$BO$175,36,FALSE),""))</f>
        <v/>
      </c>
      <c r="AL59" s="48" t="str">
        <f>IF($B59="","",IF(VLOOKUP($B59,CPPE!$A$2:$BO$175,37,FALSE)&lt;0,VLOOKUP($B59,CPPE!$A$2:$BO$175,37,FALSE),""))</f>
        <v/>
      </c>
      <c r="AM59" s="48" t="str">
        <f>IF($B59="","",IF(VLOOKUP($B59,CPPE!$A$2:$BO$175,38,FALSE)&lt;0,VLOOKUP($B59,CPPE!$A$2:$BO$175,38,FALSE),""))</f>
        <v/>
      </c>
      <c r="AN59" s="48" t="str">
        <f>IF($B59="","",IF(VLOOKUP($B59,CPPE!$A$2:$BO$175,39,FALSE)&lt;0,VLOOKUP($B59,CPPE!$A$2:$BO$175,39,FALSE),""))</f>
        <v/>
      </c>
      <c r="AO59" s="48" t="str">
        <f>IF($B59="","",IF(VLOOKUP($B59,CPPE!$A$2:$BO$175,40,FALSE)&lt;0,VLOOKUP($B59,CPPE!$A$2:$BO$175,40,FALSE),""))</f>
        <v/>
      </c>
      <c r="AP59" s="48" t="str">
        <f>IF($B59="","",IF(VLOOKUP($B59,CPPE!$A$2:$BO$175,41,FALSE)&lt;0,VLOOKUP($B59,CPPE!$A$2:$BO$175,41,FALSE),""))</f>
        <v/>
      </c>
      <c r="AQ59" s="48" t="str">
        <f>IF($B59="","",IF(VLOOKUP($B59,CPPE!$A$2:$BO$175,42,FALSE)&lt;0,VLOOKUP($B59,CPPE!$A$2:$BO$175,42,FALSE),""))</f>
        <v/>
      </c>
      <c r="AR59" s="48" t="str">
        <f>IF($B59="","",IF(VLOOKUP($B59,CPPE!$A$2:$BO$175,43,FALSE)&lt;0,VLOOKUP($B59,CPPE!$A$2:$BO$175,43,FALSE),""))</f>
        <v/>
      </c>
      <c r="AS59" s="48" t="str">
        <f>IF($B59="","",IF(VLOOKUP($B59,CPPE!$A$2:$BO$175,44,FALSE)&lt;0,VLOOKUP($B59,CPPE!$A$2:$BO$175,44,FALSE),""))</f>
        <v/>
      </c>
      <c r="AT59" s="48" t="str">
        <f>IF($B59="","",IF(VLOOKUP($B59,CPPE!$A$2:$BO$175,45,FALSE)&lt;0,VLOOKUP($B59,CPPE!$A$2:$BO$175,45,FALSE),""))</f>
        <v/>
      </c>
      <c r="AU59" s="48" t="str">
        <f>IF($B59="","",IF(VLOOKUP($B59,CPPE!$A$2:$BO$175,46,FALSE)&lt;0,VLOOKUP($B59,CPPE!$A$2:$BO$175,46,FALSE),""))</f>
        <v/>
      </c>
      <c r="AV59" s="48" t="str">
        <f>IF($B59="","",IF(VLOOKUP($B59,CPPE!$A$2:$BO$175,47,FALSE)&lt;0,VLOOKUP($B59,CPPE!$A$2:$BO$175,47,FALSE),""))</f>
        <v/>
      </c>
      <c r="AW59" s="48" t="str">
        <f>IF($B59="","",IF(VLOOKUP($B59,CPPE!$A$2:$BO$175,48,FALSE)&lt;0,VLOOKUP($B59,CPPE!$A$2:$BO$175,48,FALSE),""))</f>
        <v/>
      </c>
    </row>
    <row r="60" spans="2:59" x14ac:dyDescent="0.2">
      <c r="C60" s="48" t="str">
        <f>IF($B60="","",IF(VLOOKUP($B60,CPPE!$A$2:$BO$175,2,FALSE)&lt;0,VLOOKUP($B60,CPPE!$A$2:$BO$175,2,FALSE),""))</f>
        <v/>
      </c>
      <c r="D60" s="48" t="str">
        <f>IF($B60="","",IF(VLOOKUP($B60,CPPE!$A$2:$BO$175,3,FALSE)&lt;0,VLOOKUP($B60,CPPE!$A$2:$BO$175,3,FALSE),""))</f>
        <v/>
      </c>
      <c r="E60" s="48" t="str">
        <f>IF($B60="","",IF(VLOOKUP($B60,CPPE!$A$2:$BO$175,4,FALSE)&lt;0,VLOOKUP($B60,CPPE!$A$2:$BO$175,5,FALSE),""))</f>
        <v/>
      </c>
      <c r="F60" s="48" t="str">
        <f>IF($B60="","",IF(VLOOKUP($B60,CPPE!$A$2:$BO$175,5,FALSE)&lt;0,VLOOKUP($B60,CPPE!$A$2:$BO$175,6,FALSE),""))</f>
        <v/>
      </c>
      <c r="G60" s="48" t="str">
        <f>IF($B60="","",IF(VLOOKUP($B60,CPPE!$A$2:$BO$175,6,FALSE)&lt;0,VLOOKUP($B60,CPPE!$A$2:$BO$175,6,FALSE),""))</f>
        <v/>
      </c>
      <c r="H60" s="48" t="str">
        <f>IF($B60="","",IF(VLOOKUP($B60,CPPE!$A$2:$BO$175,7,FALSE)&lt;0,VLOOKUP($B60,CPPE!$A$2:$BO$175,7,FALSE),""))</f>
        <v/>
      </c>
      <c r="I60" s="48" t="str">
        <f>IF($B60="","",IF(VLOOKUP($B60,CPPE!$A$2:$BO$175,8,FALSE)&lt;0,VLOOKUP($B60,CPPE!$A$2:$BO$175,8,FALSE),""))</f>
        <v/>
      </c>
      <c r="J60" s="48" t="str">
        <f>IF($B60="","",IF(VLOOKUP($B60,CPPE!$A$2:$BO$175,9,FALSE)&lt;0,VLOOKUP($B60,CPPE!$A$2:$BO$175,9,FALSE),""))</f>
        <v/>
      </c>
      <c r="K60" s="48" t="str">
        <f>IF($B60="","",IF(VLOOKUP($B60,CPPE!$A$2:$BO$175,10,FALSE)&lt;0,VLOOKUP($B60,CPPE!$A$2:$BO$175,10,FALSE),""))</f>
        <v/>
      </c>
      <c r="L60" s="48" t="str">
        <f>IF($B60="","",IF(VLOOKUP($B60,CPPE!$A$2:$BO$175,11,FALSE)&lt;0,VLOOKUP($B60,CPPE!$A$2:$BO$175,11,FALSE),""))</f>
        <v/>
      </c>
      <c r="M60" s="48" t="str">
        <f>IF($B60="","",IF(VLOOKUP($B60,CPPE!$A$2:$BO$175,12,FALSE)&lt;0,VLOOKUP($B60,CPPE!$A$2:$BO$175,12,FALSE),""))</f>
        <v/>
      </c>
      <c r="N60" s="48" t="str">
        <f>IF($B60="","",IF(VLOOKUP($B60,CPPE!$A$2:$BO$175,13,FALSE)&lt;0,VLOOKUP($B60,CPPE!$A$2:$BO$175,13,FALSE),""))</f>
        <v/>
      </c>
      <c r="O60" s="48" t="str">
        <f>IF($B60="","",IF(VLOOKUP($B60,CPPE!$A$2:$BO$175,14,FALSE)&lt;0,VLOOKUP($B60,CPPE!$A$2:$BO$175,14,FALSE),""))</f>
        <v/>
      </c>
      <c r="P60" s="48" t="str">
        <f>IF($B60="","",IF(VLOOKUP($B60,CPPE!$A$2:$BO$175,15,FALSE)&lt;0,VLOOKUP($B60,CPPE!$A$2:$BO$175,15,FALSE),""))</f>
        <v/>
      </c>
      <c r="Q60" s="48" t="str">
        <f>IF($B60="","",IF(VLOOKUP($B60,CPPE!$A$2:$BO$175,16,FALSE)&lt;0,VLOOKUP($B60,CPPE!$A$2:$BO$175,16,FALSE),""))</f>
        <v/>
      </c>
      <c r="R60" s="48" t="str">
        <f>IF($B60="","",IF(VLOOKUP($B60,CPPE!$A$2:$BO$175,17,FALSE)&lt;0,VLOOKUP($B60,CPPE!$A$2:$BO$175,17,FALSE),""))</f>
        <v/>
      </c>
      <c r="S60" s="48" t="str">
        <f>IF($B60="","",IF(VLOOKUP($B60,CPPE!$A$2:$BO$175,18,FALSE)&lt;0,VLOOKUP($B60,CPPE!$A$2:$BO$175,18,FALSE),""))</f>
        <v/>
      </c>
      <c r="T60" s="48" t="str">
        <f>IF($B60="","",IF(VLOOKUP($B60,CPPE!$A$2:$BO$175,19,FALSE)&lt;0,VLOOKUP($B60,CPPE!$A$2:$BO$175,19,FALSE),""))</f>
        <v/>
      </c>
      <c r="U60" s="48" t="str">
        <f>IF($B60="","",IF(VLOOKUP($B60,CPPE!$A$2:$BO$175,20,FALSE)&lt;0,VLOOKUP($B60,CPPE!$A$2:$BO$175,20,FALSE),""))</f>
        <v/>
      </c>
      <c r="V60" s="48" t="str">
        <f>IF($B60="","",IF(VLOOKUP($B60,CPPE!$A$2:$BO$175,21,FALSE)&lt;0,VLOOKUP($B60,CPPE!$A$2:$BO$175,21,FALSE),""))</f>
        <v/>
      </c>
      <c r="W60" s="48" t="str">
        <f>IF($B60="","",IF(VLOOKUP($B60,CPPE!$A$2:$BO$175,22,FALSE)&lt;0,VLOOKUP($B60,CPPE!$A$2:$BO$175,22,FALSE),""))</f>
        <v/>
      </c>
      <c r="X60" s="48" t="str">
        <f>IF($B60="","",IF(VLOOKUP($B60,CPPE!$A$2:$BO$175,23,FALSE)&lt;0,VLOOKUP($B60,CPPE!$A$2:$BO$175,23,FALSE),""))</f>
        <v/>
      </c>
      <c r="Y60" s="48" t="str">
        <f>IF($B60="","",IF(VLOOKUP($B60,CPPE!$A$2:$BO$175,24,FALSE)&lt;0,VLOOKUP($B60,CPPE!$A$2:$BO$175,24,FALSE),""))</f>
        <v/>
      </c>
      <c r="Z60" s="48" t="str">
        <f>IF($B60="","",IF(VLOOKUP($B60,CPPE!$A$2:$BO$175,25,FALSE)&lt;0,VLOOKUP($B60,CPPE!$A$2:$BO$175,25,FALSE),""))</f>
        <v/>
      </c>
      <c r="AA60" s="48" t="str">
        <f>IF($B60="","",IF(VLOOKUP($B60,CPPE!$A$2:$BO$175,26,FALSE)&lt;0,VLOOKUP($B60,CPPE!$A$2:$BO$175,26,FALSE),""))</f>
        <v/>
      </c>
      <c r="AB60" s="48" t="str">
        <f>IF($B60="","",IF(VLOOKUP($B60,CPPE!$A$2:$BO$175,27,FALSE)&lt;0,VLOOKUP($B60,CPPE!$A$2:$BO$175,27,FALSE),""))</f>
        <v/>
      </c>
      <c r="AC60" s="48" t="str">
        <f>IF($B60="","",IF(VLOOKUP($B60,CPPE!$A$2:$BO$175,28,FALSE)&lt;0,VLOOKUP($B60,CPPE!$A$2:$BO$175,28,FALSE),""))</f>
        <v/>
      </c>
      <c r="AD60" s="48" t="str">
        <f>IF($B60="","",IF(VLOOKUP($B60,CPPE!$A$2:$BO$175,29,FALSE)&lt;0,VLOOKUP($B60,CPPE!$A$2:$BO$175,29,FALSE),""))</f>
        <v/>
      </c>
      <c r="AE60" s="48" t="str">
        <f>IF($B60="","",IF(VLOOKUP($B60,CPPE!$A$2:$BO$175,30,FALSE)&lt;0,VLOOKUP($B60,CPPE!$A$2:$BO$175,30,FALSE),""))</f>
        <v/>
      </c>
      <c r="AF60" s="48" t="str">
        <f>IF($B60="","",IF(VLOOKUP($B60,CPPE!$A$2:$BO$175,31,FALSE)&lt;0,VLOOKUP($B60,CPPE!$A$2:$BO$175,31,FALSE),""))</f>
        <v/>
      </c>
      <c r="AG60" s="48" t="str">
        <f>IF($B60="","",IF(VLOOKUP($B60,CPPE!$A$2:$BO$175,32,FALSE)&lt;0,VLOOKUP($B60,CPPE!$A$2:$BO$175,32,FALSE),""))</f>
        <v/>
      </c>
      <c r="AH60" s="48" t="str">
        <f>IF($B60="","",IF(VLOOKUP($B60,CPPE!$A$2:$BO$175,33,FALSE)&lt;0,VLOOKUP($B60,CPPE!$A$2:$BO$175,33,FALSE),""))</f>
        <v/>
      </c>
      <c r="AI60" s="48" t="str">
        <f>IF($B60="","",IF(VLOOKUP($B60,CPPE!$A$2:$BO$175,34,FALSE)&lt;0,VLOOKUP($B60,CPPE!$A$2:$BO$175,34,FALSE),""))</f>
        <v/>
      </c>
      <c r="AJ60" s="48" t="str">
        <f>IF($B60="","",IF(VLOOKUP($B60,CPPE!$A$2:$BO$175,35,FALSE)&lt;0,VLOOKUP($B60,CPPE!$A$2:$BO$175,35,FALSE),""))</f>
        <v/>
      </c>
      <c r="AK60" s="48" t="str">
        <f>IF($B60="","",IF(VLOOKUP($B60,CPPE!$A$2:$BO$175,36,FALSE)&lt;0,VLOOKUP($B60,CPPE!$A$2:$BO$175,36,FALSE),""))</f>
        <v/>
      </c>
      <c r="AL60" s="48" t="str">
        <f>IF($B60="","",IF(VLOOKUP($B60,CPPE!$A$2:$BO$175,37,FALSE)&lt;0,VLOOKUP($B60,CPPE!$A$2:$BO$175,37,FALSE),""))</f>
        <v/>
      </c>
      <c r="AM60" s="48" t="str">
        <f>IF($B60="","",IF(VLOOKUP($B60,CPPE!$A$2:$BO$175,38,FALSE)&lt;0,VLOOKUP($B60,CPPE!$A$2:$BO$175,38,FALSE),""))</f>
        <v/>
      </c>
      <c r="AN60" s="48" t="str">
        <f>IF($B60="","",IF(VLOOKUP($B60,CPPE!$A$2:$BO$175,39,FALSE)&lt;0,VLOOKUP($B60,CPPE!$A$2:$BO$175,39,FALSE),""))</f>
        <v/>
      </c>
      <c r="AO60" s="48" t="str">
        <f>IF($B60="","",IF(VLOOKUP($B60,CPPE!$A$2:$BO$175,40,FALSE)&lt;0,VLOOKUP($B60,CPPE!$A$2:$BO$175,40,FALSE),""))</f>
        <v/>
      </c>
      <c r="AP60" s="48" t="str">
        <f>IF($B60="","",IF(VLOOKUP($B60,CPPE!$A$2:$BO$175,41,FALSE)&lt;0,VLOOKUP($B60,CPPE!$A$2:$BO$175,41,FALSE),""))</f>
        <v/>
      </c>
      <c r="AQ60" s="48" t="str">
        <f>IF($B60="","",IF(VLOOKUP($B60,CPPE!$A$2:$BO$175,42,FALSE)&lt;0,VLOOKUP($B60,CPPE!$A$2:$BO$175,42,FALSE),""))</f>
        <v/>
      </c>
      <c r="AR60" s="48" t="str">
        <f>IF($B60="","",IF(VLOOKUP($B60,CPPE!$A$2:$BO$175,43,FALSE)&lt;0,VLOOKUP($B60,CPPE!$A$2:$BO$175,43,FALSE),""))</f>
        <v/>
      </c>
      <c r="AS60" s="48" t="str">
        <f>IF($B60="","",IF(VLOOKUP($B60,CPPE!$A$2:$BO$175,44,FALSE)&lt;0,VLOOKUP($B60,CPPE!$A$2:$BO$175,44,FALSE),""))</f>
        <v/>
      </c>
      <c r="AT60" s="48" t="str">
        <f>IF($B60="","",IF(VLOOKUP($B60,CPPE!$A$2:$BO$175,45,FALSE)&lt;0,VLOOKUP($B60,CPPE!$A$2:$BO$175,45,FALSE),""))</f>
        <v/>
      </c>
      <c r="AU60" s="48" t="str">
        <f>IF($B60="","",IF(VLOOKUP($B60,CPPE!$A$2:$BO$175,46,FALSE)&lt;0,VLOOKUP($B60,CPPE!$A$2:$BO$175,46,FALSE),""))</f>
        <v/>
      </c>
      <c r="AV60" s="48" t="str">
        <f>IF($B60="","",IF(VLOOKUP($B60,CPPE!$A$2:$BO$175,47,FALSE)&lt;0,VLOOKUP($B60,CPPE!$A$2:$BO$175,47,FALSE),""))</f>
        <v/>
      </c>
      <c r="AW60" s="48" t="str">
        <f>IF($B60="","",IF(VLOOKUP($B60,CPPE!$A$2:$BO$175,48,FALSE)&lt;0,VLOOKUP($B60,CPPE!$A$2:$BO$175,48,FALSE),""))</f>
        <v/>
      </c>
    </row>
    <row r="61" spans="2:59" x14ac:dyDescent="0.2">
      <c r="C61" s="48" t="str">
        <f>IF($B61="","",IF(VLOOKUP($B61,CPPE!$A$2:$BO$175,2,FALSE)&lt;0,VLOOKUP($B61,CPPE!$A$2:$BO$175,2,FALSE),""))</f>
        <v/>
      </c>
      <c r="D61" s="48" t="str">
        <f>IF($B61="","",IF(VLOOKUP($B61,CPPE!$A$2:$BO$175,3,FALSE)&lt;0,VLOOKUP($B61,CPPE!$A$2:$BO$175,3,FALSE),""))</f>
        <v/>
      </c>
      <c r="E61" s="48" t="str">
        <f>IF($B61="","",IF(VLOOKUP($B61,CPPE!$A$2:$BO$175,4,FALSE)&lt;0,VLOOKUP($B61,CPPE!$A$2:$BO$175,5,FALSE),""))</f>
        <v/>
      </c>
      <c r="F61" s="48" t="str">
        <f>IF($B61="","",IF(VLOOKUP($B61,CPPE!$A$2:$BO$175,5,FALSE)&lt;0,VLOOKUP($B61,CPPE!$A$2:$BO$175,6,FALSE),""))</f>
        <v/>
      </c>
      <c r="G61" s="48" t="str">
        <f>IF($B61="","",IF(VLOOKUP($B61,CPPE!$A$2:$BO$175,6,FALSE)&lt;0,VLOOKUP($B61,CPPE!$A$2:$BO$175,6,FALSE),""))</f>
        <v/>
      </c>
      <c r="H61" s="48" t="str">
        <f>IF($B61="","",IF(VLOOKUP($B61,CPPE!$A$2:$BO$175,7,FALSE)&lt;0,VLOOKUP($B61,CPPE!$A$2:$BO$175,7,FALSE),""))</f>
        <v/>
      </c>
      <c r="I61" s="48" t="str">
        <f>IF($B61="","",IF(VLOOKUP($B61,CPPE!$A$2:$BO$175,8,FALSE)&lt;0,VLOOKUP($B61,CPPE!$A$2:$BO$175,8,FALSE),""))</f>
        <v/>
      </c>
      <c r="J61" s="48" t="str">
        <f>IF($B61="","",IF(VLOOKUP($B61,CPPE!$A$2:$BO$175,9,FALSE)&lt;0,VLOOKUP($B61,CPPE!$A$2:$BO$175,9,FALSE),""))</f>
        <v/>
      </c>
      <c r="K61" s="48" t="str">
        <f>IF($B61="","",IF(VLOOKUP($B61,CPPE!$A$2:$BO$175,10,FALSE)&lt;0,VLOOKUP($B61,CPPE!$A$2:$BO$175,10,FALSE),""))</f>
        <v/>
      </c>
      <c r="L61" s="48" t="str">
        <f>IF($B61="","",IF(VLOOKUP($B61,CPPE!$A$2:$BO$175,11,FALSE)&lt;0,VLOOKUP($B61,CPPE!$A$2:$BO$175,11,FALSE),""))</f>
        <v/>
      </c>
      <c r="M61" s="48" t="str">
        <f>IF($B61="","",IF(VLOOKUP($B61,CPPE!$A$2:$BO$175,12,FALSE)&lt;0,VLOOKUP($B61,CPPE!$A$2:$BO$175,12,FALSE),""))</f>
        <v/>
      </c>
      <c r="N61" s="48" t="str">
        <f>IF($B61="","",IF(VLOOKUP($B61,CPPE!$A$2:$BO$175,13,FALSE)&lt;0,VLOOKUP($B61,CPPE!$A$2:$BO$175,13,FALSE),""))</f>
        <v/>
      </c>
      <c r="O61" s="48" t="str">
        <f>IF($B61="","",IF(VLOOKUP($B61,CPPE!$A$2:$BO$175,14,FALSE)&lt;0,VLOOKUP($B61,CPPE!$A$2:$BO$175,14,FALSE),""))</f>
        <v/>
      </c>
      <c r="P61" s="48" t="str">
        <f>IF($B61="","",IF(VLOOKUP($B61,CPPE!$A$2:$BO$175,15,FALSE)&lt;0,VLOOKUP($B61,CPPE!$A$2:$BO$175,15,FALSE),""))</f>
        <v/>
      </c>
      <c r="Q61" s="48" t="str">
        <f>IF($B61="","",IF(VLOOKUP($B61,CPPE!$A$2:$BO$175,16,FALSE)&lt;0,VLOOKUP($B61,CPPE!$A$2:$BO$175,16,FALSE),""))</f>
        <v/>
      </c>
      <c r="R61" s="48" t="str">
        <f>IF($B61="","",IF(VLOOKUP($B61,CPPE!$A$2:$BO$175,17,FALSE)&lt;0,VLOOKUP($B61,CPPE!$A$2:$BO$175,17,FALSE),""))</f>
        <v/>
      </c>
      <c r="S61" s="48" t="str">
        <f>IF($B61="","",IF(VLOOKUP($B61,CPPE!$A$2:$BO$175,18,FALSE)&lt;0,VLOOKUP($B61,CPPE!$A$2:$BO$175,18,FALSE),""))</f>
        <v/>
      </c>
      <c r="T61" s="48" t="str">
        <f>IF($B61="","",IF(VLOOKUP($B61,CPPE!$A$2:$BO$175,19,FALSE)&lt;0,VLOOKUP($B61,CPPE!$A$2:$BO$175,19,FALSE),""))</f>
        <v/>
      </c>
      <c r="U61" s="48" t="str">
        <f>IF($B61="","",IF(VLOOKUP($B61,CPPE!$A$2:$BO$175,20,FALSE)&lt;0,VLOOKUP($B61,CPPE!$A$2:$BO$175,20,FALSE),""))</f>
        <v/>
      </c>
      <c r="V61" s="48" t="str">
        <f>IF($B61="","",IF(VLOOKUP($B61,CPPE!$A$2:$BO$175,21,FALSE)&lt;0,VLOOKUP($B61,CPPE!$A$2:$BO$175,21,FALSE),""))</f>
        <v/>
      </c>
      <c r="W61" s="48" t="str">
        <f>IF($B61="","",IF(VLOOKUP($B61,CPPE!$A$2:$BO$175,22,FALSE)&lt;0,VLOOKUP($B61,CPPE!$A$2:$BO$175,22,FALSE),""))</f>
        <v/>
      </c>
      <c r="X61" s="48" t="str">
        <f>IF($B61="","",IF(VLOOKUP($B61,CPPE!$A$2:$BO$175,23,FALSE)&lt;0,VLOOKUP($B61,CPPE!$A$2:$BO$175,23,FALSE),""))</f>
        <v/>
      </c>
      <c r="Y61" s="48" t="str">
        <f>IF($B61="","",IF(VLOOKUP($B61,CPPE!$A$2:$BO$175,24,FALSE)&lt;0,VLOOKUP($B61,CPPE!$A$2:$BO$175,24,FALSE),""))</f>
        <v/>
      </c>
      <c r="Z61" s="48" t="str">
        <f>IF($B61="","",IF(VLOOKUP($B61,CPPE!$A$2:$BO$175,25,FALSE)&lt;0,VLOOKUP($B61,CPPE!$A$2:$BO$175,25,FALSE),""))</f>
        <v/>
      </c>
      <c r="AA61" s="48" t="str">
        <f>IF($B61="","",IF(VLOOKUP($B61,CPPE!$A$2:$BO$175,26,FALSE)&lt;0,VLOOKUP($B61,CPPE!$A$2:$BO$175,26,FALSE),""))</f>
        <v/>
      </c>
      <c r="AB61" s="48" t="str">
        <f>IF($B61="","",IF(VLOOKUP($B61,CPPE!$A$2:$BO$175,27,FALSE)&lt;0,VLOOKUP($B61,CPPE!$A$2:$BO$175,27,FALSE),""))</f>
        <v/>
      </c>
      <c r="AC61" s="48" t="str">
        <f>IF($B61="","",IF(VLOOKUP($B61,CPPE!$A$2:$BO$175,28,FALSE)&lt;0,VLOOKUP($B61,CPPE!$A$2:$BO$175,28,FALSE),""))</f>
        <v/>
      </c>
      <c r="AD61" s="48" t="str">
        <f>IF($B61="","",IF(VLOOKUP($B61,CPPE!$A$2:$BO$175,29,FALSE)&lt;0,VLOOKUP($B61,CPPE!$A$2:$BO$175,29,FALSE),""))</f>
        <v/>
      </c>
      <c r="AE61" s="48" t="str">
        <f>IF($B61="","",IF(VLOOKUP($B61,CPPE!$A$2:$BO$175,30,FALSE)&lt;0,VLOOKUP($B61,CPPE!$A$2:$BO$175,30,FALSE),""))</f>
        <v/>
      </c>
      <c r="AF61" s="48" t="str">
        <f>IF($B61="","",IF(VLOOKUP($B61,CPPE!$A$2:$BO$175,31,FALSE)&lt;0,VLOOKUP($B61,CPPE!$A$2:$BO$175,31,FALSE),""))</f>
        <v/>
      </c>
      <c r="AG61" s="48" t="str">
        <f>IF($B61="","",IF(VLOOKUP($B61,CPPE!$A$2:$BO$175,32,FALSE)&lt;0,VLOOKUP($B61,CPPE!$A$2:$BO$175,32,FALSE),""))</f>
        <v/>
      </c>
      <c r="AH61" s="48" t="str">
        <f>IF($B61="","",IF(VLOOKUP($B61,CPPE!$A$2:$BO$175,33,FALSE)&lt;0,VLOOKUP($B61,CPPE!$A$2:$BO$175,33,FALSE),""))</f>
        <v/>
      </c>
      <c r="AI61" s="48" t="str">
        <f>IF($B61="","",IF(VLOOKUP($B61,CPPE!$A$2:$BO$175,34,FALSE)&lt;0,VLOOKUP($B61,CPPE!$A$2:$BO$175,34,FALSE),""))</f>
        <v/>
      </c>
      <c r="AJ61" s="48" t="str">
        <f>IF($B61="","",IF(VLOOKUP($B61,CPPE!$A$2:$BO$175,35,FALSE)&lt;0,VLOOKUP($B61,CPPE!$A$2:$BO$175,35,FALSE),""))</f>
        <v/>
      </c>
      <c r="AK61" s="48" t="str">
        <f>IF($B61="","",IF(VLOOKUP($B61,CPPE!$A$2:$BO$175,36,FALSE)&lt;0,VLOOKUP($B61,CPPE!$A$2:$BO$175,36,FALSE),""))</f>
        <v/>
      </c>
      <c r="AL61" s="48" t="str">
        <f>IF($B61="","",IF(VLOOKUP($B61,CPPE!$A$2:$BO$175,37,FALSE)&lt;0,VLOOKUP($B61,CPPE!$A$2:$BO$175,37,FALSE),""))</f>
        <v/>
      </c>
      <c r="AM61" s="48" t="str">
        <f>IF($B61="","",IF(VLOOKUP($B61,CPPE!$A$2:$BO$175,38,FALSE)&lt;0,VLOOKUP($B61,CPPE!$A$2:$BO$175,38,FALSE),""))</f>
        <v/>
      </c>
      <c r="AN61" s="48" t="str">
        <f>IF($B61="","",IF(VLOOKUP($B61,CPPE!$A$2:$BO$175,39,FALSE)&lt;0,VLOOKUP($B61,CPPE!$A$2:$BO$175,39,FALSE),""))</f>
        <v/>
      </c>
      <c r="AO61" s="48" t="str">
        <f>IF($B61="","",IF(VLOOKUP($B61,CPPE!$A$2:$BO$175,40,FALSE)&lt;0,VLOOKUP($B61,CPPE!$A$2:$BO$175,40,FALSE),""))</f>
        <v/>
      </c>
      <c r="AP61" s="48" t="str">
        <f>IF($B61="","",IF(VLOOKUP($B61,CPPE!$A$2:$BO$175,41,FALSE)&lt;0,VLOOKUP($B61,CPPE!$A$2:$BO$175,41,FALSE),""))</f>
        <v/>
      </c>
      <c r="AQ61" s="48" t="str">
        <f>IF($B61="","",IF(VLOOKUP($B61,CPPE!$A$2:$BO$175,42,FALSE)&lt;0,VLOOKUP($B61,CPPE!$A$2:$BO$175,42,FALSE),""))</f>
        <v/>
      </c>
      <c r="AR61" s="48" t="str">
        <f>IF($B61="","",IF(VLOOKUP($B61,CPPE!$A$2:$BO$175,43,FALSE)&lt;0,VLOOKUP($B61,CPPE!$A$2:$BO$175,43,FALSE),""))</f>
        <v/>
      </c>
      <c r="AS61" s="48" t="str">
        <f>IF($B61="","",IF(VLOOKUP($B61,CPPE!$A$2:$BO$175,44,FALSE)&lt;0,VLOOKUP($B61,CPPE!$A$2:$BO$175,44,FALSE),""))</f>
        <v/>
      </c>
      <c r="AT61" s="48" t="str">
        <f>IF($B61="","",IF(VLOOKUP($B61,CPPE!$A$2:$BO$175,45,FALSE)&lt;0,VLOOKUP($B61,CPPE!$A$2:$BO$175,45,FALSE),""))</f>
        <v/>
      </c>
      <c r="AU61" s="48" t="str">
        <f>IF($B61="","",IF(VLOOKUP($B61,CPPE!$A$2:$BO$175,46,FALSE)&lt;0,VLOOKUP($B61,CPPE!$A$2:$BO$175,46,FALSE),""))</f>
        <v/>
      </c>
      <c r="AV61" s="48" t="str">
        <f>IF($B61="","",IF(VLOOKUP($B61,CPPE!$A$2:$BO$175,47,FALSE)&lt;0,VLOOKUP($B61,CPPE!$A$2:$BO$175,47,FALSE),""))</f>
        <v/>
      </c>
      <c r="AW61" s="48" t="str">
        <f>IF($B61="","",IF(VLOOKUP($B61,CPPE!$A$2:$BO$175,48,FALSE)&lt;0,VLOOKUP($B61,CPPE!$A$2:$BO$175,48,FALSE),""))</f>
        <v/>
      </c>
    </row>
    <row r="62" spans="2:59" x14ac:dyDescent="0.2">
      <c r="C62" s="48" t="str">
        <f>IF($B62="","",IF(VLOOKUP($B62,CPPE!$A$2:$BO$175,2,FALSE)&lt;0,VLOOKUP($B62,CPPE!$A$2:$BO$175,2,FALSE),""))</f>
        <v/>
      </c>
      <c r="D62" s="48" t="str">
        <f>IF($B62="","",IF(VLOOKUP($B62,CPPE!$A$2:$BO$175,3,FALSE)&lt;0,VLOOKUP($B62,CPPE!$A$2:$BO$175,3,FALSE),""))</f>
        <v/>
      </c>
      <c r="E62" s="48" t="str">
        <f>IF($B62="","",IF(VLOOKUP($B62,CPPE!$A$2:$BO$175,4,FALSE)&lt;0,VLOOKUP($B62,CPPE!$A$2:$BO$175,5,FALSE),""))</f>
        <v/>
      </c>
      <c r="F62" s="48" t="str">
        <f>IF($B62="","",IF(VLOOKUP($B62,CPPE!$A$2:$BO$175,5,FALSE)&lt;0,VLOOKUP($B62,CPPE!$A$2:$BO$175,6,FALSE),""))</f>
        <v/>
      </c>
      <c r="G62" s="48" t="str">
        <f>IF($B62="","",IF(VLOOKUP($B62,CPPE!$A$2:$BO$175,6,FALSE)&lt;0,VLOOKUP($B62,CPPE!$A$2:$BO$175,6,FALSE),""))</f>
        <v/>
      </c>
      <c r="H62" s="48" t="str">
        <f>IF($B62="","",IF(VLOOKUP($B62,CPPE!$A$2:$BO$175,7,FALSE)&lt;0,VLOOKUP($B62,CPPE!$A$2:$BO$175,7,FALSE),""))</f>
        <v/>
      </c>
      <c r="I62" s="48" t="str">
        <f>IF($B62="","",IF(VLOOKUP($B62,CPPE!$A$2:$BO$175,8,FALSE)&lt;0,VLOOKUP($B62,CPPE!$A$2:$BO$175,8,FALSE),""))</f>
        <v/>
      </c>
      <c r="J62" s="48" t="str">
        <f>IF($B62="","",IF(VLOOKUP($B62,CPPE!$A$2:$BO$175,9,FALSE)&lt;0,VLOOKUP($B62,CPPE!$A$2:$BO$175,9,FALSE),""))</f>
        <v/>
      </c>
      <c r="K62" s="48" t="str">
        <f>IF($B62="","",IF(VLOOKUP($B62,CPPE!$A$2:$BO$175,10,FALSE)&lt;0,VLOOKUP($B62,CPPE!$A$2:$BO$175,10,FALSE),""))</f>
        <v/>
      </c>
      <c r="L62" s="48" t="str">
        <f>IF($B62="","",IF(VLOOKUP($B62,CPPE!$A$2:$BO$175,11,FALSE)&lt;0,VLOOKUP($B62,CPPE!$A$2:$BO$175,11,FALSE),""))</f>
        <v/>
      </c>
      <c r="M62" s="48" t="str">
        <f>IF($B62="","",IF(VLOOKUP($B62,CPPE!$A$2:$BO$175,12,FALSE)&lt;0,VLOOKUP($B62,CPPE!$A$2:$BO$175,12,FALSE),""))</f>
        <v/>
      </c>
      <c r="N62" s="48" t="str">
        <f>IF($B62="","",IF(VLOOKUP($B62,CPPE!$A$2:$BO$175,13,FALSE)&lt;0,VLOOKUP($B62,CPPE!$A$2:$BO$175,13,FALSE),""))</f>
        <v/>
      </c>
      <c r="O62" s="48" t="str">
        <f>IF($B62="","",IF(VLOOKUP($B62,CPPE!$A$2:$BO$175,14,FALSE)&lt;0,VLOOKUP($B62,CPPE!$A$2:$BO$175,14,FALSE),""))</f>
        <v/>
      </c>
      <c r="P62" s="48" t="str">
        <f>IF($B62="","",IF(VLOOKUP($B62,CPPE!$A$2:$BO$175,15,FALSE)&lt;0,VLOOKUP($B62,CPPE!$A$2:$BO$175,15,FALSE),""))</f>
        <v/>
      </c>
      <c r="Q62" s="48" t="str">
        <f>IF($B62="","",IF(VLOOKUP($B62,CPPE!$A$2:$BO$175,16,FALSE)&lt;0,VLOOKUP($B62,CPPE!$A$2:$BO$175,16,FALSE),""))</f>
        <v/>
      </c>
      <c r="R62" s="48" t="str">
        <f>IF($B62="","",IF(VLOOKUP($B62,CPPE!$A$2:$BO$175,17,FALSE)&lt;0,VLOOKUP($B62,CPPE!$A$2:$BO$175,17,FALSE),""))</f>
        <v/>
      </c>
      <c r="S62" s="48" t="str">
        <f>IF($B62="","",IF(VLOOKUP($B62,CPPE!$A$2:$BO$175,18,FALSE)&lt;0,VLOOKUP($B62,CPPE!$A$2:$BO$175,18,FALSE),""))</f>
        <v/>
      </c>
      <c r="T62" s="48" t="str">
        <f>IF($B62="","",IF(VLOOKUP($B62,CPPE!$A$2:$BO$175,19,FALSE)&lt;0,VLOOKUP($B62,CPPE!$A$2:$BO$175,19,FALSE),""))</f>
        <v/>
      </c>
      <c r="U62" s="48" t="str">
        <f>IF($B62="","",IF(VLOOKUP($B62,CPPE!$A$2:$BO$175,20,FALSE)&lt;0,VLOOKUP($B62,CPPE!$A$2:$BO$175,20,FALSE),""))</f>
        <v/>
      </c>
      <c r="V62" s="48" t="str">
        <f>IF($B62="","",IF(VLOOKUP($B62,CPPE!$A$2:$BO$175,21,FALSE)&lt;0,VLOOKUP($B62,CPPE!$A$2:$BO$175,21,FALSE),""))</f>
        <v/>
      </c>
      <c r="W62" s="48" t="str">
        <f>IF($B62="","",IF(VLOOKUP($B62,CPPE!$A$2:$BO$175,22,FALSE)&lt;0,VLOOKUP($B62,CPPE!$A$2:$BO$175,22,FALSE),""))</f>
        <v/>
      </c>
      <c r="X62" s="48" t="str">
        <f>IF($B62="","",IF(VLOOKUP($B62,CPPE!$A$2:$BO$175,23,FALSE)&lt;0,VLOOKUP($B62,CPPE!$A$2:$BO$175,23,FALSE),""))</f>
        <v/>
      </c>
      <c r="Y62" s="48" t="str">
        <f>IF($B62="","",IF(VLOOKUP($B62,CPPE!$A$2:$BO$175,24,FALSE)&lt;0,VLOOKUP($B62,CPPE!$A$2:$BO$175,24,FALSE),""))</f>
        <v/>
      </c>
      <c r="Z62" s="48" t="str">
        <f>IF($B62="","",IF(VLOOKUP($B62,CPPE!$A$2:$BO$175,25,FALSE)&lt;0,VLOOKUP($B62,CPPE!$A$2:$BO$175,25,FALSE),""))</f>
        <v/>
      </c>
      <c r="AA62" s="48" t="str">
        <f>IF($B62="","",IF(VLOOKUP($B62,CPPE!$A$2:$BO$175,26,FALSE)&lt;0,VLOOKUP($B62,CPPE!$A$2:$BO$175,26,FALSE),""))</f>
        <v/>
      </c>
      <c r="AB62" s="48" t="str">
        <f>IF($B62="","",IF(VLOOKUP($B62,CPPE!$A$2:$BO$175,27,FALSE)&lt;0,VLOOKUP($B62,CPPE!$A$2:$BO$175,27,FALSE),""))</f>
        <v/>
      </c>
      <c r="AC62" s="48" t="str">
        <f>IF($B62="","",IF(VLOOKUP($B62,CPPE!$A$2:$BO$175,28,FALSE)&lt;0,VLOOKUP($B62,CPPE!$A$2:$BO$175,28,FALSE),""))</f>
        <v/>
      </c>
      <c r="AD62" s="48" t="str">
        <f>IF($B62="","",IF(VLOOKUP($B62,CPPE!$A$2:$BO$175,29,FALSE)&lt;0,VLOOKUP($B62,CPPE!$A$2:$BO$175,29,FALSE),""))</f>
        <v/>
      </c>
      <c r="AE62" s="48" t="str">
        <f>IF($B62="","",IF(VLOOKUP($B62,CPPE!$A$2:$BO$175,30,FALSE)&lt;0,VLOOKUP($B62,CPPE!$A$2:$BO$175,30,FALSE),""))</f>
        <v/>
      </c>
      <c r="AF62" s="48" t="str">
        <f>IF($B62="","",IF(VLOOKUP($B62,CPPE!$A$2:$BO$175,31,FALSE)&lt;0,VLOOKUP($B62,CPPE!$A$2:$BO$175,31,FALSE),""))</f>
        <v/>
      </c>
      <c r="AG62" s="48" t="str">
        <f>IF($B62="","",IF(VLOOKUP($B62,CPPE!$A$2:$BO$175,32,FALSE)&lt;0,VLOOKUP($B62,CPPE!$A$2:$BO$175,32,FALSE),""))</f>
        <v/>
      </c>
      <c r="AH62" s="48" t="str">
        <f>IF($B62="","",IF(VLOOKUP($B62,CPPE!$A$2:$BO$175,33,FALSE)&lt;0,VLOOKUP($B62,CPPE!$A$2:$BO$175,33,FALSE),""))</f>
        <v/>
      </c>
      <c r="AI62" s="48" t="str">
        <f>IF($B62="","",IF(VLOOKUP($B62,CPPE!$A$2:$BO$175,34,FALSE)&lt;0,VLOOKUP($B62,CPPE!$A$2:$BO$175,34,FALSE),""))</f>
        <v/>
      </c>
      <c r="AJ62" s="48" t="str">
        <f>IF($B62="","",IF(VLOOKUP($B62,CPPE!$A$2:$BO$175,35,FALSE)&lt;0,VLOOKUP($B62,CPPE!$A$2:$BO$175,35,FALSE),""))</f>
        <v/>
      </c>
      <c r="AK62" s="48" t="str">
        <f>IF($B62="","",IF(VLOOKUP($B62,CPPE!$A$2:$BO$175,36,FALSE)&lt;0,VLOOKUP($B62,CPPE!$A$2:$BO$175,36,FALSE),""))</f>
        <v/>
      </c>
      <c r="AL62" s="48" t="str">
        <f>IF($B62="","",IF(VLOOKUP($B62,CPPE!$A$2:$BO$175,37,FALSE)&lt;0,VLOOKUP($B62,CPPE!$A$2:$BO$175,37,FALSE),""))</f>
        <v/>
      </c>
      <c r="AM62" s="48" t="str">
        <f>IF($B62="","",IF(VLOOKUP($B62,CPPE!$A$2:$BO$175,38,FALSE)&lt;0,VLOOKUP($B62,CPPE!$A$2:$BO$175,38,FALSE),""))</f>
        <v/>
      </c>
      <c r="AN62" s="48" t="str">
        <f>IF($B62="","",IF(VLOOKUP($B62,CPPE!$A$2:$BO$175,39,FALSE)&lt;0,VLOOKUP($B62,CPPE!$A$2:$BO$175,39,FALSE),""))</f>
        <v/>
      </c>
      <c r="AO62" s="48" t="str">
        <f>IF($B62="","",IF(VLOOKUP($B62,CPPE!$A$2:$BO$175,40,FALSE)&lt;0,VLOOKUP($B62,CPPE!$A$2:$BO$175,40,FALSE),""))</f>
        <v/>
      </c>
      <c r="AP62" s="48" t="str">
        <f>IF($B62="","",IF(VLOOKUP($B62,CPPE!$A$2:$BO$175,41,FALSE)&lt;0,VLOOKUP($B62,CPPE!$A$2:$BO$175,41,FALSE),""))</f>
        <v/>
      </c>
      <c r="AQ62" s="48" t="str">
        <f>IF($B62="","",IF(VLOOKUP($B62,CPPE!$A$2:$BO$175,42,FALSE)&lt;0,VLOOKUP($B62,CPPE!$A$2:$BO$175,42,FALSE),""))</f>
        <v/>
      </c>
      <c r="AR62" s="48" t="str">
        <f>IF($B62="","",IF(VLOOKUP($B62,CPPE!$A$2:$BO$175,43,FALSE)&lt;0,VLOOKUP($B62,CPPE!$A$2:$BO$175,43,FALSE),""))</f>
        <v/>
      </c>
      <c r="AS62" s="48" t="str">
        <f>IF($B62="","",IF(VLOOKUP($B62,CPPE!$A$2:$BO$175,44,FALSE)&lt;0,VLOOKUP($B62,CPPE!$A$2:$BO$175,44,FALSE),""))</f>
        <v/>
      </c>
      <c r="AT62" s="48" t="str">
        <f>IF($B62="","",IF(VLOOKUP($B62,CPPE!$A$2:$BO$175,45,FALSE)&lt;0,VLOOKUP($B62,CPPE!$A$2:$BO$175,45,FALSE),""))</f>
        <v/>
      </c>
      <c r="AU62" s="48" t="str">
        <f>IF($B62="","",IF(VLOOKUP($B62,CPPE!$A$2:$BO$175,46,FALSE)&lt;0,VLOOKUP($B62,CPPE!$A$2:$BO$175,46,FALSE),""))</f>
        <v/>
      </c>
      <c r="AV62" s="48" t="str">
        <f>IF($B62="","",IF(VLOOKUP($B62,CPPE!$A$2:$BO$175,47,FALSE)&lt;0,VLOOKUP($B62,CPPE!$A$2:$BO$175,47,FALSE),""))</f>
        <v/>
      </c>
      <c r="AW62" s="48" t="str">
        <f>IF($B62="","",IF(VLOOKUP($B62,CPPE!$A$2:$BO$175,48,FALSE)&lt;0,VLOOKUP($B62,CPPE!$A$2:$BO$175,48,FALSE),""))</f>
        <v/>
      </c>
    </row>
    <row r="63" spans="2:59" x14ac:dyDescent="0.2">
      <c r="C63" s="48" t="str">
        <f>IF($B63="","",IF(VLOOKUP($B63,CPPE!$A$2:$BO$175,2,FALSE)&lt;0,VLOOKUP($B63,CPPE!$A$2:$BO$175,2,FALSE),""))</f>
        <v/>
      </c>
      <c r="D63" s="48" t="str">
        <f>IF($B63="","",IF(VLOOKUP($B63,CPPE!$A$2:$BO$175,3,FALSE)&lt;0,VLOOKUP($B63,CPPE!$A$2:$BO$175,3,FALSE),""))</f>
        <v/>
      </c>
      <c r="E63" s="48" t="str">
        <f>IF($B63="","",IF(VLOOKUP($B63,CPPE!$A$2:$BO$175,4,FALSE)&lt;0,VLOOKUP($B63,CPPE!$A$2:$BO$175,5,FALSE),""))</f>
        <v/>
      </c>
      <c r="F63" s="48" t="str">
        <f>IF($B63="","",IF(VLOOKUP($B63,CPPE!$A$2:$BO$175,5,FALSE)&lt;0,VLOOKUP($B63,CPPE!$A$2:$BO$175,6,FALSE),""))</f>
        <v/>
      </c>
      <c r="G63" s="48" t="str">
        <f>IF($B63="","",IF(VLOOKUP($B63,CPPE!$A$2:$BO$175,6,FALSE)&lt;0,VLOOKUP($B63,CPPE!$A$2:$BO$175,6,FALSE),""))</f>
        <v/>
      </c>
      <c r="H63" s="48" t="str">
        <f>IF($B63="","",IF(VLOOKUP($B63,CPPE!$A$2:$BO$175,7,FALSE)&lt;0,VLOOKUP($B63,CPPE!$A$2:$BO$175,7,FALSE),""))</f>
        <v/>
      </c>
      <c r="I63" s="48" t="str">
        <f>IF($B63="","",IF(VLOOKUP($B63,CPPE!$A$2:$BO$175,8,FALSE)&lt;0,VLOOKUP($B63,CPPE!$A$2:$BO$175,8,FALSE),""))</f>
        <v/>
      </c>
      <c r="J63" s="48" t="str">
        <f>IF($B63="","",IF(VLOOKUP($B63,CPPE!$A$2:$BO$175,9,FALSE)&lt;0,VLOOKUP($B63,CPPE!$A$2:$BO$175,9,FALSE),""))</f>
        <v/>
      </c>
      <c r="K63" s="48" t="str">
        <f>IF($B63="","",IF(VLOOKUP($B63,CPPE!$A$2:$BO$175,10,FALSE)&lt;0,VLOOKUP($B63,CPPE!$A$2:$BO$175,10,FALSE),""))</f>
        <v/>
      </c>
      <c r="L63" s="48" t="str">
        <f>IF($B63="","",IF(VLOOKUP($B63,CPPE!$A$2:$BO$175,11,FALSE)&lt;0,VLOOKUP($B63,CPPE!$A$2:$BO$175,11,FALSE),""))</f>
        <v/>
      </c>
      <c r="M63" s="48" t="str">
        <f>IF($B63="","",IF(VLOOKUP($B63,CPPE!$A$2:$BO$175,12,FALSE)&lt;0,VLOOKUP($B63,CPPE!$A$2:$BO$175,12,FALSE),""))</f>
        <v/>
      </c>
      <c r="N63" s="48" t="str">
        <f>IF($B63="","",IF(VLOOKUP($B63,CPPE!$A$2:$BO$175,13,FALSE)&lt;0,VLOOKUP($B63,CPPE!$A$2:$BO$175,13,FALSE),""))</f>
        <v/>
      </c>
      <c r="O63" s="48" t="str">
        <f>IF($B63="","",IF(VLOOKUP($B63,CPPE!$A$2:$BO$175,14,FALSE)&lt;0,VLOOKUP($B63,CPPE!$A$2:$BO$175,14,FALSE),""))</f>
        <v/>
      </c>
      <c r="P63" s="48" t="str">
        <f>IF($B63="","",IF(VLOOKUP($B63,CPPE!$A$2:$BO$175,15,FALSE)&lt;0,VLOOKUP($B63,CPPE!$A$2:$BO$175,15,FALSE),""))</f>
        <v/>
      </c>
      <c r="Q63" s="48" t="str">
        <f>IF($B63="","",IF(VLOOKUP($B63,CPPE!$A$2:$BO$175,16,FALSE)&lt;0,VLOOKUP($B63,CPPE!$A$2:$BO$175,16,FALSE),""))</f>
        <v/>
      </c>
      <c r="R63" s="48" t="str">
        <f>IF($B63="","",IF(VLOOKUP($B63,CPPE!$A$2:$BO$175,17,FALSE)&lt;0,VLOOKUP($B63,CPPE!$A$2:$BO$175,17,FALSE),""))</f>
        <v/>
      </c>
      <c r="S63" s="48" t="str">
        <f>IF($B63="","",IF(VLOOKUP($B63,CPPE!$A$2:$BO$175,18,FALSE)&lt;0,VLOOKUP($B63,CPPE!$A$2:$BO$175,18,FALSE),""))</f>
        <v/>
      </c>
      <c r="T63" s="48" t="str">
        <f>IF($B63="","",IF(VLOOKUP($B63,CPPE!$A$2:$BO$175,19,FALSE)&lt;0,VLOOKUP($B63,CPPE!$A$2:$BO$175,19,FALSE),""))</f>
        <v/>
      </c>
      <c r="U63" s="48" t="str">
        <f>IF($B63="","",IF(VLOOKUP($B63,CPPE!$A$2:$BO$175,20,FALSE)&lt;0,VLOOKUP($B63,CPPE!$A$2:$BO$175,20,FALSE),""))</f>
        <v/>
      </c>
      <c r="V63" s="48" t="str">
        <f>IF($B63="","",IF(VLOOKUP($B63,CPPE!$A$2:$BO$175,21,FALSE)&lt;0,VLOOKUP($B63,CPPE!$A$2:$BO$175,21,FALSE),""))</f>
        <v/>
      </c>
      <c r="W63" s="48" t="str">
        <f>IF($B63="","",IF(VLOOKUP($B63,CPPE!$A$2:$BO$175,22,FALSE)&lt;0,VLOOKUP($B63,CPPE!$A$2:$BO$175,22,FALSE),""))</f>
        <v/>
      </c>
      <c r="X63" s="48" t="str">
        <f>IF($B63="","",IF(VLOOKUP($B63,CPPE!$A$2:$BO$175,23,FALSE)&lt;0,VLOOKUP($B63,CPPE!$A$2:$BO$175,23,FALSE),""))</f>
        <v/>
      </c>
      <c r="Y63" s="48" t="str">
        <f>IF($B63="","",IF(VLOOKUP($B63,CPPE!$A$2:$BO$175,24,FALSE)&lt;0,VLOOKUP($B63,CPPE!$A$2:$BO$175,24,FALSE),""))</f>
        <v/>
      </c>
      <c r="Z63" s="48" t="str">
        <f>IF($B63="","",IF(VLOOKUP($B63,CPPE!$A$2:$BO$175,25,FALSE)&lt;0,VLOOKUP($B63,CPPE!$A$2:$BO$175,25,FALSE),""))</f>
        <v/>
      </c>
      <c r="AA63" s="48" t="str">
        <f>IF($B63="","",IF(VLOOKUP($B63,CPPE!$A$2:$BO$175,26,FALSE)&lt;0,VLOOKUP($B63,CPPE!$A$2:$BO$175,26,FALSE),""))</f>
        <v/>
      </c>
      <c r="AB63" s="48" t="str">
        <f>IF($B63="","",IF(VLOOKUP($B63,CPPE!$A$2:$BO$175,27,FALSE)&lt;0,VLOOKUP($B63,CPPE!$A$2:$BO$175,27,FALSE),""))</f>
        <v/>
      </c>
      <c r="AC63" s="48" t="str">
        <f>IF($B63="","",IF(VLOOKUP($B63,CPPE!$A$2:$BO$175,28,FALSE)&lt;0,VLOOKUP($B63,CPPE!$A$2:$BO$175,28,FALSE),""))</f>
        <v/>
      </c>
      <c r="AD63" s="48" t="str">
        <f>IF($B63="","",IF(VLOOKUP($B63,CPPE!$A$2:$BO$175,29,FALSE)&lt;0,VLOOKUP($B63,CPPE!$A$2:$BO$175,29,FALSE),""))</f>
        <v/>
      </c>
      <c r="AE63" s="48" t="str">
        <f>IF($B63="","",IF(VLOOKUP($B63,CPPE!$A$2:$BO$175,30,FALSE)&lt;0,VLOOKUP($B63,CPPE!$A$2:$BO$175,30,FALSE),""))</f>
        <v/>
      </c>
      <c r="AF63" s="48" t="str">
        <f>IF($B63="","",IF(VLOOKUP($B63,CPPE!$A$2:$BO$175,31,FALSE)&lt;0,VLOOKUP($B63,CPPE!$A$2:$BO$175,31,FALSE),""))</f>
        <v/>
      </c>
      <c r="AG63" s="48" t="str">
        <f>IF($B63="","",IF(VLOOKUP($B63,CPPE!$A$2:$BO$175,32,FALSE)&lt;0,VLOOKUP($B63,CPPE!$A$2:$BO$175,32,FALSE),""))</f>
        <v/>
      </c>
      <c r="AH63" s="48" t="str">
        <f>IF($B63="","",IF(VLOOKUP($B63,CPPE!$A$2:$BO$175,33,FALSE)&lt;0,VLOOKUP($B63,CPPE!$A$2:$BO$175,33,FALSE),""))</f>
        <v/>
      </c>
      <c r="AI63" s="48" t="str">
        <f>IF($B63="","",IF(VLOOKUP($B63,CPPE!$A$2:$BO$175,34,FALSE)&lt;0,VLOOKUP($B63,CPPE!$A$2:$BO$175,34,FALSE),""))</f>
        <v/>
      </c>
      <c r="AJ63" s="48" t="str">
        <f>IF($B63="","",IF(VLOOKUP($B63,CPPE!$A$2:$BO$175,35,FALSE)&lt;0,VLOOKUP($B63,CPPE!$A$2:$BO$175,35,FALSE),""))</f>
        <v/>
      </c>
      <c r="AK63" s="48" t="str">
        <f>IF($B63="","",IF(VLOOKUP($B63,CPPE!$A$2:$BO$175,36,FALSE)&lt;0,VLOOKUP($B63,CPPE!$A$2:$BO$175,36,FALSE),""))</f>
        <v/>
      </c>
      <c r="AL63" s="48" t="str">
        <f>IF($B63="","",IF(VLOOKUP($B63,CPPE!$A$2:$BO$175,37,FALSE)&lt;0,VLOOKUP($B63,CPPE!$A$2:$BO$175,37,FALSE),""))</f>
        <v/>
      </c>
      <c r="AM63" s="48" t="str">
        <f>IF($B63="","",IF(VLOOKUP($B63,CPPE!$A$2:$BO$175,38,FALSE)&lt;0,VLOOKUP($B63,CPPE!$A$2:$BO$175,38,FALSE),""))</f>
        <v/>
      </c>
      <c r="AN63" s="48" t="str">
        <f>IF($B63="","",IF(VLOOKUP($B63,CPPE!$A$2:$BO$175,39,FALSE)&lt;0,VLOOKUP($B63,CPPE!$A$2:$BO$175,39,FALSE),""))</f>
        <v/>
      </c>
      <c r="AO63" s="48" t="str">
        <f>IF($B63="","",IF(VLOOKUP($B63,CPPE!$A$2:$BO$175,40,FALSE)&lt;0,VLOOKUP($B63,CPPE!$A$2:$BO$175,40,FALSE),""))</f>
        <v/>
      </c>
      <c r="AP63" s="48" t="str">
        <f>IF($B63="","",IF(VLOOKUP($B63,CPPE!$A$2:$BO$175,41,FALSE)&lt;0,VLOOKUP($B63,CPPE!$A$2:$BO$175,41,FALSE),""))</f>
        <v/>
      </c>
      <c r="AQ63" s="48" t="str">
        <f>IF($B63="","",IF(VLOOKUP($B63,CPPE!$A$2:$BO$175,42,FALSE)&lt;0,VLOOKUP($B63,CPPE!$A$2:$BO$175,42,FALSE),""))</f>
        <v/>
      </c>
      <c r="AR63" s="48" t="str">
        <f>IF($B63="","",IF(VLOOKUP($B63,CPPE!$A$2:$BO$175,43,FALSE)&lt;0,VLOOKUP($B63,CPPE!$A$2:$BO$175,43,FALSE),""))</f>
        <v/>
      </c>
      <c r="AS63" s="48" t="str">
        <f>IF($B63="","",IF(VLOOKUP($B63,CPPE!$A$2:$BO$175,44,FALSE)&lt;0,VLOOKUP($B63,CPPE!$A$2:$BO$175,44,FALSE),""))</f>
        <v/>
      </c>
      <c r="AT63" s="48" t="str">
        <f>IF($B63="","",IF(VLOOKUP($B63,CPPE!$A$2:$BO$175,45,FALSE)&lt;0,VLOOKUP($B63,CPPE!$A$2:$BO$175,45,FALSE),""))</f>
        <v/>
      </c>
      <c r="AU63" s="48" t="str">
        <f>IF($B63="","",IF(VLOOKUP($B63,CPPE!$A$2:$BO$175,46,FALSE)&lt;0,VLOOKUP($B63,CPPE!$A$2:$BO$175,46,FALSE),""))</f>
        <v/>
      </c>
      <c r="AV63" s="48" t="str">
        <f>IF($B63="","",IF(VLOOKUP($B63,CPPE!$A$2:$BO$175,47,FALSE)&lt;0,VLOOKUP($B63,CPPE!$A$2:$BO$175,47,FALSE),""))</f>
        <v/>
      </c>
      <c r="AW63" s="48" t="str">
        <f>IF($B63="","",IF(VLOOKUP($B63,CPPE!$A$2:$BO$175,48,FALSE)&lt;0,VLOOKUP($B63,CPPE!$A$2:$BO$175,48,FALSE),""))</f>
        <v/>
      </c>
    </row>
  </sheetData>
  <conditionalFormatting sqref="C7:BG7 AX8:BG50 C8:AW63">
    <cfRule type="cellIs" dxfId="0" priority="1" operator="lessThan">
      <formula>0</formula>
    </cfRule>
  </conditionalFormatting>
  <pageMargins left="0.75" right="0.75" top="1.75" bottom="1" header="0.75" footer="0.5"/>
  <pageSetup scale="5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CW195"/>
  <sheetViews>
    <sheetView zoomScaleNormal="100" workbookViewId="0">
      <selection activeCell="B7" sqref="B7"/>
    </sheetView>
  </sheetViews>
  <sheetFormatPr defaultRowHeight="12.75" x14ac:dyDescent="0.2"/>
  <cols>
    <col min="1" max="1" width="4.1640625" style="94" customWidth="1"/>
    <col min="2" max="2" width="52.33203125" style="94" bestFit="1" customWidth="1"/>
    <col min="3" max="7" width="15.83203125" style="124" customWidth="1"/>
    <col min="8" max="8" width="15.83203125" style="94" customWidth="1"/>
    <col min="9" max="13" width="15.83203125" style="124" customWidth="1"/>
    <col min="14" max="26" width="15.83203125" style="94" customWidth="1"/>
    <col min="27" max="27" width="3.83203125" style="94" customWidth="1"/>
    <col min="28" max="16384" width="9.33203125" style="94"/>
  </cols>
  <sheetData>
    <row r="2" spans="2:101" x14ac:dyDescent="0.2">
      <c r="B2" s="129" t="s">
        <v>212</v>
      </c>
    </row>
    <row r="5" spans="2:101" ht="102" x14ac:dyDescent="0.2">
      <c r="B5" s="125" t="s">
        <v>427</v>
      </c>
      <c r="C5" s="126" t="s">
        <v>472</v>
      </c>
      <c r="D5" s="126" t="s">
        <v>581</v>
      </c>
      <c r="E5" s="126" t="s">
        <v>587</v>
      </c>
      <c r="F5" s="126" t="s">
        <v>590</v>
      </c>
      <c r="G5" s="126" t="s">
        <v>599</v>
      </c>
      <c r="H5" s="126" t="s">
        <v>610</v>
      </c>
      <c r="I5" s="126" t="s">
        <v>783</v>
      </c>
      <c r="J5" s="126" t="s">
        <v>20</v>
      </c>
      <c r="K5" s="126" t="s">
        <v>20</v>
      </c>
      <c r="L5" s="127" t="s">
        <v>20</v>
      </c>
      <c r="M5" s="127"/>
      <c r="N5" s="127"/>
      <c r="O5" s="127"/>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row>
    <row r="6" spans="2:101" x14ac:dyDescent="0.2">
      <c r="B6" s="99" t="s">
        <v>744</v>
      </c>
      <c r="C6" s="128">
        <v>4</v>
      </c>
      <c r="D6" s="128">
        <v>1</v>
      </c>
      <c r="E6" s="128">
        <v>0</v>
      </c>
      <c r="F6" s="128">
        <v>2</v>
      </c>
      <c r="G6" s="128">
        <v>0</v>
      </c>
      <c r="H6" s="128">
        <v>0</v>
      </c>
      <c r="I6" s="128">
        <v>0</v>
      </c>
      <c r="J6" s="128" t="s">
        <v>20</v>
      </c>
      <c r="K6" s="128" t="s">
        <v>20</v>
      </c>
      <c r="L6" s="125" t="s">
        <v>20</v>
      </c>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row>
    <row r="7" spans="2:101" x14ac:dyDescent="0.2">
      <c r="B7" s="99" t="s">
        <v>755</v>
      </c>
      <c r="C7" s="128">
        <v>0</v>
      </c>
      <c r="D7" s="128">
        <v>0</v>
      </c>
      <c r="E7" s="128">
        <v>5</v>
      </c>
      <c r="F7" s="128">
        <v>0</v>
      </c>
      <c r="G7" s="128">
        <v>2</v>
      </c>
      <c r="H7" s="128">
        <v>0</v>
      </c>
      <c r="I7" s="128">
        <v>0</v>
      </c>
      <c r="J7" s="128" t="s">
        <v>20</v>
      </c>
      <c r="K7" s="128" t="s">
        <v>20</v>
      </c>
      <c r="L7" s="125" t="s">
        <v>20</v>
      </c>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row>
    <row r="8" spans="2:101" x14ac:dyDescent="0.2">
      <c r="B8" s="99" t="s">
        <v>748</v>
      </c>
      <c r="C8" s="128">
        <v>4</v>
      </c>
      <c r="D8" s="128">
        <v>3</v>
      </c>
      <c r="E8" s="128">
        <v>2</v>
      </c>
      <c r="F8" s="128">
        <v>2</v>
      </c>
      <c r="G8" s="128">
        <v>0</v>
      </c>
      <c r="H8" s="128">
        <v>1</v>
      </c>
      <c r="I8" s="128">
        <v>1</v>
      </c>
      <c r="J8" s="128" t="s">
        <v>20</v>
      </c>
      <c r="K8" s="128" t="s">
        <v>20</v>
      </c>
      <c r="L8" s="125" t="s">
        <v>20</v>
      </c>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row>
    <row r="9" spans="2:101" x14ac:dyDescent="0.2">
      <c r="B9" s="99" t="s">
        <v>619</v>
      </c>
      <c r="C9" s="128">
        <v>0</v>
      </c>
      <c r="D9" s="128">
        <v>0</v>
      </c>
      <c r="E9" s="128">
        <v>2</v>
      </c>
      <c r="F9" s="128">
        <v>0</v>
      </c>
      <c r="G9" s="128">
        <v>4</v>
      </c>
      <c r="H9" s="128">
        <v>0</v>
      </c>
      <c r="I9" s="128">
        <v>0</v>
      </c>
      <c r="J9" s="128" t="s">
        <v>20</v>
      </c>
      <c r="K9" s="128" t="s">
        <v>20</v>
      </c>
      <c r="L9" s="125" t="s">
        <v>20</v>
      </c>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row>
    <row r="10" spans="2:101" x14ac:dyDescent="0.2">
      <c r="B10" s="99" t="s">
        <v>712</v>
      </c>
      <c r="C10" s="128">
        <v>2</v>
      </c>
      <c r="D10" s="128">
        <v>2</v>
      </c>
      <c r="E10" s="128">
        <v>0</v>
      </c>
      <c r="F10" s="128">
        <v>1</v>
      </c>
      <c r="G10" s="128">
        <v>0</v>
      </c>
      <c r="H10" s="128">
        <v>4</v>
      </c>
      <c r="I10" s="128">
        <v>4</v>
      </c>
      <c r="J10" s="128" t="s">
        <v>20</v>
      </c>
      <c r="K10" s="128" t="s">
        <v>20</v>
      </c>
      <c r="L10" s="125" t="s">
        <v>20</v>
      </c>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row>
    <row r="11" spans="2:101" x14ac:dyDescent="0.2">
      <c r="B11" s="125" t="s">
        <v>670</v>
      </c>
      <c r="C11" s="128">
        <v>5</v>
      </c>
      <c r="D11" s="128">
        <v>0</v>
      </c>
      <c r="E11" s="128">
        <v>1</v>
      </c>
      <c r="F11" s="128">
        <v>2</v>
      </c>
      <c r="G11" s="128">
        <v>0</v>
      </c>
      <c r="H11" s="128">
        <v>-3</v>
      </c>
      <c r="I11" s="128">
        <v>-3</v>
      </c>
      <c r="J11" s="128" t="s">
        <v>20</v>
      </c>
      <c r="K11" s="128" t="s">
        <v>20</v>
      </c>
      <c r="L11" s="125" t="s">
        <v>20</v>
      </c>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row>
    <row r="12" spans="2:101" x14ac:dyDescent="0.2">
      <c r="B12" s="125" t="s">
        <v>722</v>
      </c>
      <c r="C12" s="128">
        <v>1</v>
      </c>
      <c r="D12" s="128">
        <v>0</v>
      </c>
      <c r="E12" s="128">
        <v>3</v>
      </c>
      <c r="F12" s="128">
        <v>3</v>
      </c>
      <c r="G12" s="128">
        <v>1</v>
      </c>
      <c r="H12" s="128">
        <v>0</v>
      </c>
      <c r="I12" s="128">
        <v>1</v>
      </c>
      <c r="J12" s="128" t="s">
        <v>20</v>
      </c>
      <c r="K12" s="128" t="s">
        <v>20</v>
      </c>
      <c r="L12" s="125" t="s">
        <v>20</v>
      </c>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row>
    <row r="13" spans="2:101" x14ac:dyDescent="0.2">
      <c r="B13" s="125" t="s">
        <v>723</v>
      </c>
      <c r="C13" s="128">
        <v>1</v>
      </c>
      <c r="D13" s="128">
        <v>0</v>
      </c>
      <c r="E13" s="128">
        <v>3</v>
      </c>
      <c r="F13" s="128">
        <v>2</v>
      </c>
      <c r="G13" s="128">
        <v>0</v>
      </c>
      <c r="H13" s="128">
        <v>0</v>
      </c>
      <c r="I13" s="128">
        <v>2</v>
      </c>
      <c r="J13" s="128" t="s">
        <v>20</v>
      </c>
      <c r="K13" s="128" t="s">
        <v>20</v>
      </c>
      <c r="L13" s="125" t="s">
        <v>20</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row>
    <row r="14" spans="2:101" x14ac:dyDescent="0.2">
      <c r="B14" s="125" t="s">
        <v>775</v>
      </c>
      <c r="C14" s="128">
        <v>2</v>
      </c>
      <c r="D14" s="128">
        <v>3</v>
      </c>
      <c r="E14" s="128">
        <v>0</v>
      </c>
      <c r="F14" s="128">
        <v>3</v>
      </c>
      <c r="G14" s="128">
        <v>3</v>
      </c>
      <c r="H14" s="128">
        <v>3</v>
      </c>
      <c r="I14" s="128">
        <v>2</v>
      </c>
      <c r="J14" s="128" t="s">
        <v>20</v>
      </c>
      <c r="K14" s="128" t="s">
        <v>20</v>
      </c>
      <c r="L14" s="125" t="s">
        <v>20</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row>
    <row r="15" spans="2:101" x14ac:dyDescent="0.2">
      <c r="B15" s="125" t="s">
        <v>617</v>
      </c>
      <c r="C15" s="128">
        <v>5</v>
      </c>
      <c r="D15" s="128">
        <v>0</v>
      </c>
      <c r="E15" s="128">
        <v>3</v>
      </c>
      <c r="F15" s="128">
        <v>3</v>
      </c>
      <c r="G15" s="128">
        <v>2</v>
      </c>
      <c r="H15" s="128">
        <v>1</v>
      </c>
      <c r="I15" s="128">
        <v>1</v>
      </c>
      <c r="J15" s="128" t="s">
        <v>20</v>
      </c>
      <c r="K15" s="128" t="s">
        <v>20</v>
      </c>
      <c r="L15" s="125" t="s">
        <v>20</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row>
    <row r="16" spans="2:101" x14ac:dyDescent="0.2">
      <c r="B16" s="125" t="s">
        <v>20</v>
      </c>
      <c r="C16" s="128" t="s">
        <v>20</v>
      </c>
      <c r="D16" s="128" t="s">
        <v>20</v>
      </c>
      <c r="E16" s="128" t="s">
        <v>20</v>
      </c>
      <c r="F16" s="128" t="s">
        <v>20</v>
      </c>
      <c r="G16" s="128" t="s">
        <v>20</v>
      </c>
      <c r="H16" s="128" t="s">
        <v>20</v>
      </c>
      <c r="I16" s="128" t="s">
        <v>20</v>
      </c>
      <c r="J16" s="128" t="s">
        <v>20</v>
      </c>
      <c r="K16" s="128" t="s">
        <v>20</v>
      </c>
      <c r="L16" s="125" t="s">
        <v>20</v>
      </c>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row>
    <row r="17" spans="2:101" x14ac:dyDescent="0.2">
      <c r="B17" s="125"/>
      <c r="C17" s="128" t="s">
        <v>20</v>
      </c>
      <c r="D17" s="128" t="s">
        <v>20</v>
      </c>
      <c r="E17" s="128" t="s">
        <v>20</v>
      </c>
      <c r="F17" s="128" t="s">
        <v>20</v>
      </c>
      <c r="G17" s="128" t="s">
        <v>20</v>
      </c>
      <c r="H17" s="128" t="s">
        <v>20</v>
      </c>
      <c r="I17" s="128" t="s">
        <v>20</v>
      </c>
      <c r="J17" s="128" t="s">
        <v>20</v>
      </c>
      <c r="K17" s="128" t="s">
        <v>20</v>
      </c>
      <c r="L17" s="125" t="s">
        <v>20</v>
      </c>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row>
    <row r="18" spans="2:101" x14ac:dyDescent="0.2">
      <c r="B18" s="125"/>
      <c r="C18" s="128" t="s">
        <v>20</v>
      </c>
      <c r="D18" s="128" t="s">
        <v>20</v>
      </c>
      <c r="E18" s="128" t="s">
        <v>20</v>
      </c>
      <c r="F18" s="128" t="s">
        <v>20</v>
      </c>
      <c r="G18" s="128" t="s">
        <v>20</v>
      </c>
      <c r="H18" s="128" t="s">
        <v>20</v>
      </c>
      <c r="I18" s="128" t="s">
        <v>20</v>
      </c>
      <c r="J18" s="128" t="s">
        <v>20</v>
      </c>
      <c r="K18" s="128" t="s">
        <v>20</v>
      </c>
      <c r="L18" s="125" t="s">
        <v>20</v>
      </c>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row>
    <row r="19" spans="2:101" x14ac:dyDescent="0.2">
      <c r="B19" s="125"/>
      <c r="C19" s="128" t="s">
        <v>20</v>
      </c>
      <c r="D19" s="128" t="s">
        <v>20</v>
      </c>
      <c r="E19" s="128" t="s">
        <v>20</v>
      </c>
      <c r="F19" s="128" t="s">
        <v>20</v>
      </c>
      <c r="G19" s="128" t="s">
        <v>20</v>
      </c>
      <c r="H19" s="128" t="s">
        <v>20</v>
      </c>
      <c r="I19" s="128" t="s">
        <v>20</v>
      </c>
      <c r="J19" s="128" t="s">
        <v>20</v>
      </c>
      <c r="K19" s="128" t="s">
        <v>20</v>
      </c>
      <c r="L19" s="125" t="s">
        <v>20</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row>
    <row r="20" spans="2:101" x14ac:dyDescent="0.2">
      <c r="B20" s="125"/>
      <c r="C20" s="128" t="s">
        <v>20</v>
      </c>
      <c r="D20" s="128" t="s">
        <v>20</v>
      </c>
      <c r="E20" s="128" t="s">
        <v>20</v>
      </c>
      <c r="F20" s="128" t="s">
        <v>20</v>
      </c>
      <c r="G20" s="128" t="s">
        <v>20</v>
      </c>
      <c r="H20" s="128" t="s">
        <v>20</v>
      </c>
      <c r="I20" s="128" t="s">
        <v>20</v>
      </c>
      <c r="J20" s="128" t="s">
        <v>20</v>
      </c>
      <c r="K20" s="128" t="s">
        <v>20</v>
      </c>
      <c r="L20" s="125" t="s">
        <v>20</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row>
    <row r="21" spans="2:101" x14ac:dyDescent="0.2">
      <c r="B21" s="125"/>
      <c r="C21" s="128" t="s">
        <v>20</v>
      </c>
      <c r="D21" s="128" t="s">
        <v>20</v>
      </c>
      <c r="E21" s="128" t="s">
        <v>20</v>
      </c>
      <c r="F21" s="128" t="s">
        <v>20</v>
      </c>
      <c r="G21" s="128" t="s">
        <v>20</v>
      </c>
      <c r="H21" s="128" t="s">
        <v>20</v>
      </c>
      <c r="I21" s="128" t="s">
        <v>20</v>
      </c>
      <c r="J21" s="128" t="s">
        <v>20</v>
      </c>
      <c r="K21" s="128" t="s">
        <v>20</v>
      </c>
      <c r="L21" s="125" t="s">
        <v>20</v>
      </c>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row>
    <row r="22" spans="2:101" x14ac:dyDescent="0.2">
      <c r="B22" s="125"/>
      <c r="C22" s="128" t="s">
        <v>20</v>
      </c>
      <c r="D22" s="128" t="s">
        <v>20</v>
      </c>
      <c r="E22" s="128" t="s">
        <v>20</v>
      </c>
      <c r="F22" s="128" t="s">
        <v>20</v>
      </c>
      <c r="G22" s="128" t="s">
        <v>20</v>
      </c>
      <c r="H22" s="128" t="s">
        <v>20</v>
      </c>
      <c r="I22" s="128" t="s">
        <v>20</v>
      </c>
      <c r="J22" s="128" t="s">
        <v>20</v>
      </c>
      <c r="K22" s="128" t="s">
        <v>20</v>
      </c>
      <c r="L22" s="125" t="s">
        <v>20</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row>
    <row r="23" spans="2:101" x14ac:dyDescent="0.2">
      <c r="B23" s="125"/>
      <c r="C23" s="128" t="s">
        <v>20</v>
      </c>
      <c r="D23" s="128" t="s">
        <v>20</v>
      </c>
      <c r="E23" s="128" t="s">
        <v>20</v>
      </c>
      <c r="F23" s="128" t="s">
        <v>20</v>
      </c>
      <c r="G23" s="128" t="s">
        <v>20</v>
      </c>
      <c r="H23" s="128" t="s">
        <v>20</v>
      </c>
      <c r="I23" s="128" t="s">
        <v>20</v>
      </c>
      <c r="J23" s="128" t="s">
        <v>20</v>
      </c>
      <c r="K23" s="128" t="s">
        <v>20</v>
      </c>
      <c r="L23" s="125" t="s">
        <v>20</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row>
    <row r="24" spans="2:101" x14ac:dyDescent="0.2">
      <c r="B24" s="125"/>
      <c r="C24" s="128" t="s">
        <v>20</v>
      </c>
      <c r="D24" s="128" t="s">
        <v>20</v>
      </c>
      <c r="E24" s="128" t="s">
        <v>20</v>
      </c>
      <c r="F24" s="128" t="s">
        <v>20</v>
      </c>
      <c r="G24" s="128" t="s">
        <v>20</v>
      </c>
      <c r="H24" s="128" t="s">
        <v>20</v>
      </c>
      <c r="I24" s="128" t="s">
        <v>20</v>
      </c>
      <c r="J24" s="128" t="s">
        <v>20</v>
      </c>
      <c r="K24" s="128" t="s">
        <v>20</v>
      </c>
      <c r="L24" s="125" t="s">
        <v>20</v>
      </c>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row>
    <row r="25" spans="2:101" x14ac:dyDescent="0.2">
      <c r="B25" s="125"/>
      <c r="C25" s="128" t="s">
        <v>20</v>
      </c>
      <c r="D25" s="128" t="s">
        <v>20</v>
      </c>
      <c r="E25" s="128" t="s">
        <v>20</v>
      </c>
      <c r="F25" s="128" t="s">
        <v>20</v>
      </c>
      <c r="G25" s="128" t="s">
        <v>20</v>
      </c>
      <c r="H25" s="128" t="s">
        <v>20</v>
      </c>
      <c r="I25" s="128" t="s">
        <v>20</v>
      </c>
      <c r="J25" s="128" t="s">
        <v>20</v>
      </c>
      <c r="K25" s="128" t="s">
        <v>20</v>
      </c>
      <c r="L25" s="125" t="s">
        <v>20</v>
      </c>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row>
    <row r="26" spans="2:101" x14ac:dyDescent="0.2">
      <c r="B26" s="125"/>
      <c r="C26" s="128" t="s">
        <v>20</v>
      </c>
      <c r="D26" s="128" t="s">
        <v>20</v>
      </c>
      <c r="E26" s="128" t="s">
        <v>20</v>
      </c>
      <c r="F26" s="128" t="s">
        <v>20</v>
      </c>
      <c r="G26" s="128" t="s">
        <v>20</v>
      </c>
      <c r="H26" s="128" t="s">
        <v>20</v>
      </c>
      <c r="I26" s="128" t="s">
        <v>20</v>
      </c>
      <c r="J26" s="128" t="s">
        <v>20</v>
      </c>
      <c r="K26" s="128" t="s">
        <v>20</v>
      </c>
      <c r="L26" s="125" t="s">
        <v>20</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row>
    <row r="27" spans="2:101" x14ac:dyDescent="0.2">
      <c r="B27" s="125"/>
      <c r="C27" s="128" t="s">
        <v>20</v>
      </c>
      <c r="D27" s="128" t="s">
        <v>20</v>
      </c>
      <c r="E27" s="128" t="s">
        <v>20</v>
      </c>
      <c r="F27" s="128" t="s">
        <v>20</v>
      </c>
      <c r="G27" s="128" t="s">
        <v>20</v>
      </c>
      <c r="H27" s="128" t="s">
        <v>20</v>
      </c>
      <c r="I27" s="128" t="s">
        <v>20</v>
      </c>
      <c r="J27" s="128" t="s">
        <v>20</v>
      </c>
      <c r="K27" s="128" t="s">
        <v>20</v>
      </c>
      <c r="L27" s="125" t="s">
        <v>20</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row>
    <row r="28" spans="2:101" x14ac:dyDescent="0.2">
      <c r="B28" s="125"/>
      <c r="C28" s="128" t="s">
        <v>20</v>
      </c>
      <c r="D28" s="128" t="s">
        <v>20</v>
      </c>
      <c r="E28" s="128" t="s">
        <v>20</v>
      </c>
      <c r="F28" s="128" t="s">
        <v>20</v>
      </c>
      <c r="G28" s="128" t="s">
        <v>20</v>
      </c>
      <c r="H28" s="128" t="s">
        <v>20</v>
      </c>
      <c r="I28" s="128" t="s">
        <v>20</v>
      </c>
      <c r="J28" s="128" t="s">
        <v>20</v>
      </c>
      <c r="K28" s="128" t="s">
        <v>20</v>
      </c>
      <c r="L28" s="125" t="s">
        <v>20</v>
      </c>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row>
    <row r="29" spans="2:101" x14ac:dyDescent="0.2">
      <c r="B29" s="125"/>
      <c r="C29" s="128" t="s">
        <v>20</v>
      </c>
      <c r="D29" s="128" t="s">
        <v>20</v>
      </c>
      <c r="E29" s="128" t="s">
        <v>20</v>
      </c>
      <c r="F29" s="128" t="s">
        <v>20</v>
      </c>
      <c r="G29" s="128" t="s">
        <v>20</v>
      </c>
      <c r="H29" s="128" t="s">
        <v>20</v>
      </c>
      <c r="I29" s="128" t="s">
        <v>20</v>
      </c>
      <c r="J29" s="128" t="s">
        <v>20</v>
      </c>
      <c r="K29" s="128" t="s">
        <v>20</v>
      </c>
      <c r="L29" s="125" t="s">
        <v>20</v>
      </c>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row>
    <row r="30" spans="2:101" x14ac:dyDescent="0.2">
      <c r="B30" s="125"/>
      <c r="C30" s="128" t="s">
        <v>20</v>
      </c>
      <c r="D30" s="128" t="s">
        <v>20</v>
      </c>
      <c r="E30" s="128" t="s">
        <v>20</v>
      </c>
      <c r="F30" s="128" t="s">
        <v>20</v>
      </c>
      <c r="G30" s="128" t="s">
        <v>20</v>
      </c>
      <c r="H30" s="128" t="s">
        <v>20</v>
      </c>
      <c r="I30" s="128" t="s">
        <v>20</v>
      </c>
      <c r="J30" s="128" t="s">
        <v>20</v>
      </c>
      <c r="K30" s="128" t="s">
        <v>20</v>
      </c>
      <c r="L30" s="125" t="s">
        <v>20</v>
      </c>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row>
    <row r="31" spans="2:101" x14ac:dyDescent="0.2">
      <c r="B31" s="125"/>
      <c r="C31" s="128" t="s">
        <v>20</v>
      </c>
      <c r="D31" s="128" t="s">
        <v>20</v>
      </c>
      <c r="E31" s="128" t="s">
        <v>20</v>
      </c>
      <c r="F31" s="128" t="s">
        <v>20</v>
      </c>
      <c r="G31" s="128" t="s">
        <v>20</v>
      </c>
      <c r="H31" s="128" t="s">
        <v>20</v>
      </c>
      <c r="I31" s="128" t="s">
        <v>20</v>
      </c>
      <c r="J31" s="128" t="s">
        <v>20</v>
      </c>
      <c r="K31" s="128" t="s">
        <v>20</v>
      </c>
      <c r="L31" s="125" t="s">
        <v>20</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row>
    <row r="32" spans="2:101" x14ac:dyDescent="0.2">
      <c r="B32" s="125"/>
      <c r="C32" s="128" t="s">
        <v>20</v>
      </c>
      <c r="D32" s="128" t="s">
        <v>20</v>
      </c>
      <c r="E32" s="128" t="s">
        <v>20</v>
      </c>
      <c r="F32" s="128" t="s">
        <v>20</v>
      </c>
      <c r="G32" s="128" t="s">
        <v>20</v>
      </c>
      <c r="H32" s="128" t="s">
        <v>20</v>
      </c>
      <c r="I32" s="128" t="s">
        <v>20</v>
      </c>
      <c r="J32" s="128" t="s">
        <v>20</v>
      </c>
      <c r="K32" s="128" t="s">
        <v>20</v>
      </c>
      <c r="L32" s="125" t="s">
        <v>20</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row>
    <row r="33" spans="2:101" x14ac:dyDescent="0.2">
      <c r="B33" s="125"/>
      <c r="C33" s="128" t="s">
        <v>20</v>
      </c>
      <c r="D33" s="128" t="s">
        <v>20</v>
      </c>
      <c r="E33" s="128" t="s">
        <v>20</v>
      </c>
      <c r="F33" s="128" t="s">
        <v>20</v>
      </c>
      <c r="G33" s="128" t="s">
        <v>20</v>
      </c>
      <c r="H33" s="128" t="s">
        <v>20</v>
      </c>
      <c r="I33" s="128" t="s">
        <v>20</v>
      </c>
      <c r="J33" s="128" t="s">
        <v>20</v>
      </c>
      <c r="K33" s="128" t="s">
        <v>20</v>
      </c>
      <c r="L33" s="125" t="s">
        <v>20</v>
      </c>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row>
    <row r="34" spans="2:101" x14ac:dyDescent="0.2">
      <c r="B34" s="125"/>
      <c r="C34" s="128" t="s">
        <v>20</v>
      </c>
      <c r="D34" s="128" t="s">
        <v>20</v>
      </c>
      <c r="E34" s="128" t="s">
        <v>20</v>
      </c>
      <c r="F34" s="128" t="s">
        <v>20</v>
      </c>
      <c r="G34" s="128" t="s">
        <v>20</v>
      </c>
      <c r="H34" s="128" t="s">
        <v>20</v>
      </c>
      <c r="I34" s="128" t="s">
        <v>20</v>
      </c>
      <c r="J34" s="128" t="s">
        <v>20</v>
      </c>
      <c r="K34" s="128" t="s">
        <v>20</v>
      </c>
      <c r="L34" s="125" t="s">
        <v>20</v>
      </c>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row>
    <row r="35" spans="2:101" x14ac:dyDescent="0.2">
      <c r="B35" s="125"/>
      <c r="C35" s="128" t="s">
        <v>20</v>
      </c>
      <c r="D35" s="128" t="s">
        <v>20</v>
      </c>
      <c r="E35" s="128" t="s">
        <v>20</v>
      </c>
      <c r="F35" s="128" t="s">
        <v>20</v>
      </c>
      <c r="G35" s="128" t="s">
        <v>20</v>
      </c>
      <c r="H35" s="128" t="s">
        <v>20</v>
      </c>
      <c r="I35" s="128" t="s">
        <v>20</v>
      </c>
      <c r="J35" s="128" t="s">
        <v>20</v>
      </c>
      <c r="K35" s="128" t="s">
        <v>20</v>
      </c>
      <c r="L35" s="125" t="s">
        <v>20</v>
      </c>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row>
    <row r="36" spans="2:101" x14ac:dyDescent="0.2">
      <c r="B36" s="125"/>
      <c r="C36" s="128" t="s">
        <v>20</v>
      </c>
      <c r="D36" s="128" t="s">
        <v>20</v>
      </c>
      <c r="E36" s="128" t="s">
        <v>20</v>
      </c>
      <c r="F36" s="128" t="s">
        <v>20</v>
      </c>
      <c r="G36" s="128" t="s">
        <v>20</v>
      </c>
      <c r="H36" s="128" t="s">
        <v>20</v>
      </c>
      <c r="I36" s="128" t="s">
        <v>20</v>
      </c>
      <c r="J36" s="128" t="s">
        <v>20</v>
      </c>
      <c r="K36" s="128" t="s">
        <v>20</v>
      </c>
      <c r="L36" s="125" t="s">
        <v>20</v>
      </c>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row>
    <row r="37" spans="2:101" x14ac:dyDescent="0.2">
      <c r="B37" s="125"/>
      <c r="C37" s="128" t="s">
        <v>20</v>
      </c>
      <c r="D37" s="128" t="s">
        <v>20</v>
      </c>
      <c r="E37" s="128" t="s">
        <v>20</v>
      </c>
      <c r="F37" s="128" t="s">
        <v>20</v>
      </c>
      <c r="G37" s="128" t="s">
        <v>20</v>
      </c>
      <c r="H37" s="128" t="s">
        <v>20</v>
      </c>
      <c r="I37" s="128" t="s">
        <v>20</v>
      </c>
      <c r="J37" s="128" t="s">
        <v>20</v>
      </c>
      <c r="K37" s="128" t="s">
        <v>20</v>
      </c>
      <c r="L37" s="125" t="s">
        <v>20</v>
      </c>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row>
    <row r="38" spans="2:101" x14ac:dyDescent="0.2">
      <c r="B38" s="125"/>
      <c r="C38" s="128" t="s">
        <v>20</v>
      </c>
      <c r="D38" s="128" t="s">
        <v>20</v>
      </c>
      <c r="E38" s="128" t="s">
        <v>20</v>
      </c>
      <c r="F38" s="128" t="s">
        <v>20</v>
      </c>
      <c r="G38" s="128" t="s">
        <v>20</v>
      </c>
      <c r="H38" s="128" t="s">
        <v>20</v>
      </c>
      <c r="I38" s="128" t="s">
        <v>20</v>
      </c>
      <c r="J38" s="128" t="s">
        <v>20</v>
      </c>
      <c r="K38" s="128" t="s">
        <v>20</v>
      </c>
      <c r="L38" s="125" t="s">
        <v>20</v>
      </c>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row>
    <row r="39" spans="2:101" x14ac:dyDescent="0.2">
      <c r="B39" s="125"/>
      <c r="C39" s="128" t="s">
        <v>20</v>
      </c>
      <c r="D39" s="128" t="s">
        <v>20</v>
      </c>
      <c r="E39" s="128" t="s">
        <v>20</v>
      </c>
      <c r="F39" s="128" t="s">
        <v>20</v>
      </c>
      <c r="G39" s="128" t="s">
        <v>20</v>
      </c>
      <c r="H39" s="128" t="s">
        <v>20</v>
      </c>
      <c r="I39" s="128" t="s">
        <v>20</v>
      </c>
      <c r="J39" s="128" t="s">
        <v>20</v>
      </c>
      <c r="K39" s="128" t="s">
        <v>20</v>
      </c>
      <c r="L39" s="125" t="s">
        <v>20</v>
      </c>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row>
    <row r="40" spans="2:101" x14ac:dyDescent="0.2">
      <c r="B40" s="125"/>
      <c r="C40" s="128" t="s">
        <v>20</v>
      </c>
      <c r="D40" s="128" t="s">
        <v>20</v>
      </c>
      <c r="E40" s="128" t="s">
        <v>20</v>
      </c>
      <c r="F40" s="128" t="s">
        <v>20</v>
      </c>
      <c r="G40" s="128" t="s">
        <v>20</v>
      </c>
      <c r="H40" s="128" t="s">
        <v>20</v>
      </c>
      <c r="I40" s="128" t="s">
        <v>20</v>
      </c>
      <c r="J40" s="128" t="s">
        <v>20</v>
      </c>
      <c r="K40" s="128" t="s">
        <v>20</v>
      </c>
      <c r="L40" s="125" t="s">
        <v>20</v>
      </c>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row>
    <row r="41" spans="2:101" x14ac:dyDescent="0.2">
      <c r="B41" s="125"/>
      <c r="C41" s="128" t="s">
        <v>20</v>
      </c>
      <c r="D41" s="128" t="s">
        <v>20</v>
      </c>
      <c r="E41" s="128" t="s">
        <v>20</v>
      </c>
      <c r="F41" s="128" t="s">
        <v>20</v>
      </c>
      <c r="G41" s="128" t="s">
        <v>20</v>
      </c>
      <c r="H41" s="128" t="s">
        <v>20</v>
      </c>
      <c r="I41" s="128" t="s">
        <v>20</v>
      </c>
      <c r="J41" s="128" t="s">
        <v>20</v>
      </c>
      <c r="K41" s="128" t="s">
        <v>20</v>
      </c>
      <c r="L41" s="125" t="s">
        <v>20</v>
      </c>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row>
    <row r="42" spans="2:101" x14ac:dyDescent="0.2">
      <c r="B42" s="125"/>
      <c r="C42" s="128" t="s">
        <v>20</v>
      </c>
      <c r="D42" s="128" t="s">
        <v>20</v>
      </c>
      <c r="E42" s="128" t="s">
        <v>20</v>
      </c>
      <c r="F42" s="128" t="s">
        <v>20</v>
      </c>
      <c r="G42" s="128" t="s">
        <v>20</v>
      </c>
      <c r="H42" s="128" t="s">
        <v>20</v>
      </c>
      <c r="I42" s="128" t="s">
        <v>20</v>
      </c>
      <c r="J42" s="128" t="s">
        <v>20</v>
      </c>
      <c r="K42" s="128" t="s">
        <v>20</v>
      </c>
      <c r="L42" s="125" t="s">
        <v>20</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row>
    <row r="43" spans="2:101" x14ac:dyDescent="0.2">
      <c r="B43" s="125"/>
      <c r="C43" s="128" t="s">
        <v>20</v>
      </c>
      <c r="D43" s="128" t="s">
        <v>20</v>
      </c>
      <c r="E43" s="124" t="s">
        <v>20</v>
      </c>
      <c r="F43" s="128" t="s">
        <v>20</v>
      </c>
      <c r="G43" s="128" t="s">
        <v>20</v>
      </c>
      <c r="H43" s="128" t="s">
        <v>20</v>
      </c>
      <c r="I43" s="128" t="s">
        <v>20</v>
      </c>
      <c r="J43" s="128" t="s">
        <v>20</v>
      </c>
      <c r="K43" s="128" t="s">
        <v>20</v>
      </c>
      <c r="L43" s="125" t="s">
        <v>20</v>
      </c>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row>
    <row r="44" spans="2:101" x14ac:dyDescent="0.2">
      <c r="B44" s="125"/>
      <c r="C44" s="128" t="s">
        <v>20</v>
      </c>
      <c r="D44" s="128" t="s">
        <v>20</v>
      </c>
      <c r="E44" s="128" t="s">
        <v>20</v>
      </c>
      <c r="F44" s="128" t="s">
        <v>20</v>
      </c>
      <c r="G44" s="128" t="s">
        <v>20</v>
      </c>
      <c r="H44" s="128" t="s">
        <v>20</v>
      </c>
      <c r="I44" s="128" t="s">
        <v>20</v>
      </c>
      <c r="J44" s="128" t="s">
        <v>20</v>
      </c>
      <c r="K44" s="128" t="s">
        <v>20</v>
      </c>
      <c r="L44" s="125" t="s">
        <v>20</v>
      </c>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row>
    <row r="45" spans="2:101" x14ac:dyDescent="0.2">
      <c r="B45" s="125"/>
      <c r="C45" s="128" t="s">
        <v>20</v>
      </c>
      <c r="D45" s="128" t="s">
        <v>20</v>
      </c>
      <c r="E45" s="128" t="s">
        <v>20</v>
      </c>
      <c r="F45" s="128" t="s">
        <v>20</v>
      </c>
      <c r="G45" s="128" t="s">
        <v>20</v>
      </c>
      <c r="H45" s="128" t="s">
        <v>20</v>
      </c>
      <c r="I45" s="128" t="s">
        <v>20</v>
      </c>
      <c r="J45" s="128" t="s">
        <v>20</v>
      </c>
      <c r="K45" s="128" t="s">
        <v>20</v>
      </c>
      <c r="L45" s="125" t="s">
        <v>20</v>
      </c>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row>
    <row r="46" spans="2:101" x14ac:dyDescent="0.2">
      <c r="B46" s="125"/>
      <c r="C46" s="128" t="s">
        <v>20</v>
      </c>
      <c r="D46" s="128" t="s">
        <v>20</v>
      </c>
      <c r="E46" s="128" t="s">
        <v>20</v>
      </c>
      <c r="F46" s="128" t="s">
        <v>20</v>
      </c>
      <c r="G46" s="128" t="s">
        <v>20</v>
      </c>
      <c r="H46" s="128" t="s">
        <v>20</v>
      </c>
      <c r="I46" s="128" t="s">
        <v>20</v>
      </c>
      <c r="J46" s="128" t="s">
        <v>20</v>
      </c>
      <c r="K46" s="128" t="s">
        <v>20</v>
      </c>
      <c r="L46" s="125" t="s">
        <v>20</v>
      </c>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row>
    <row r="47" spans="2:101" x14ac:dyDescent="0.2">
      <c r="B47" s="125"/>
      <c r="C47" s="128" t="s">
        <v>20</v>
      </c>
      <c r="D47" s="128" t="s">
        <v>20</v>
      </c>
      <c r="E47" s="128" t="s">
        <v>20</v>
      </c>
      <c r="F47" s="128" t="s">
        <v>20</v>
      </c>
      <c r="G47" s="128" t="s">
        <v>20</v>
      </c>
      <c r="H47" s="128" t="s">
        <v>20</v>
      </c>
      <c r="I47" s="128" t="s">
        <v>20</v>
      </c>
      <c r="J47" s="128" t="s">
        <v>20</v>
      </c>
      <c r="K47" s="128" t="s">
        <v>20</v>
      </c>
      <c r="L47" s="125" t="s">
        <v>20</v>
      </c>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row>
    <row r="48" spans="2:101" x14ac:dyDescent="0.2">
      <c r="B48" s="125"/>
      <c r="C48" s="128" t="s">
        <v>20</v>
      </c>
      <c r="D48" s="128" t="s">
        <v>20</v>
      </c>
      <c r="E48" s="128" t="s">
        <v>20</v>
      </c>
      <c r="F48" s="128" t="s">
        <v>20</v>
      </c>
      <c r="G48" s="128" t="s">
        <v>20</v>
      </c>
      <c r="H48" s="128" t="s">
        <v>20</v>
      </c>
      <c r="I48" s="128" t="s">
        <v>20</v>
      </c>
      <c r="J48" s="128" t="s">
        <v>20</v>
      </c>
      <c r="K48" s="128" t="s">
        <v>20</v>
      </c>
      <c r="L48" s="125" t="s">
        <v>20</v>
      </c>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row>
    <row r="49" spans="2:101" x14ac:dyDescent="0.2">
      <c r="B49" s="125"/>
      <c r="C49" s="128" t="s">
        <v>20</v>
      </c>
      <c r="D49" s="128" t="s">
        <v>20</v>
      </c>
      <c r="E49" s="128" t="s">
        <v>20</v>
      </c>
      <c r="F49" s="128" t="s">
        <v>20</v>
      </c>
      <c r="G49" s="128" t="s">
        <v>20</v>
      </c>
      <c r="H49" s="128" t="s">
        <v>20</v>
      </c>
      <c r="I49" s="128" t="s">
        <v>20</v>
      </c>
      <c r="J49" s="128" t="s">
        <v>20</v>
      </c>
      <c r="K49" s="128" t="s">
        <v>20</v>
      </c>
      <c r="L49" s="125" t="s">
        <v>20</v>
      </c>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row>
    <row r="50" spans="2:101" x14ac:dyDescent="0.2">
      <c r="B50" s="125"/>
      <c r="C50" s="128" t="s">
        <v>20</v>
      </c>
      <c r="D50" s="128" t="s">
        <v>20</v>
      </c>
      <c r="E50" s="128" t="s">
        <v>20</v>
      </c>
      <c r="F50" s="128" t="s">
        <v>20</v>
      </c>
      <c r="G50" s="128" t="s">
        <v>20</v>
      </c>
      <c r="H50" s="128" t="s">
        <v>20</v>
      </c>
      <c r="I50" s="128" t="s">
        <v>20</v>
      </c>
      <c r="J50" s="128" t="s">
        <v>20</v>
      </c>
      <c r="K50" s="128" t="s">
        <v>20</v>
      </c>
      <c r="L50" s="125" t="s">
        <v>20</v>
      </c>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row>
    <row r="51" spans="2:101" x14ac:dyDescent="0.2">
      <c r="B51" s="125"/>
      <c r="C51" s="128" t="s">
        <v>20</v>
      </c>
      <c r="D51" s="128" t="s">
        <v>20</v>
      </c>
      <c r="E51" s="128" t="s">
        <v>20</v>
      </c>
      <c r="F51" s="128" t="s">
        <v>20</v>
      </c>
      <c r="G51" s="128" t="s">
        <v>20</v>
      </c>
      <c r="H51" s="128" t="s">
        <v>20</v>
      </c>
      <c r="I51" s="128" t="s">
        <v>20</v>
      </c>
      <c r="J51" s="128" t="s">
        <v>20</v>
      </c>
      <c r="K51" s="128" t="s">
        <v>20</v>
      </c>
      <c r="L51" s="125" t="s">
        <v>20</v>
      </c>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row>
    <row r="52" spans="2:101" x14ac:dyDescent="0.2">
      <c r="B52" s="125"/>
      <c r="C52" s="128" t="s">
        <v>20</v>
      </c>
      <c r="D52" s="128" t="s">
        <v>20</v>
      </c>
      <c r="E52" s="128" t="s">
        <v>20</v>
      </c>
      <c r="F52" s="128" t="s">
        <v>20</v>
      </c>
      <c r="G52" s="128" t="s">
        <v>20</v>
      </c>
      <c r="H52" s="128" t="s">
        <v>20</v>
      </c>
      <c r="I52" s="128" t="s">
        <v>20</v>
      </c>
      <c r="J52" s="128" t="s">
        <v>20</v>
      </c>
      <c r="K52" s="128" t="s">
        <v>20</v>
      </c>
      <c r="L52" s="125" t="s">
        <v>20</v>
      </c>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row>
    <row r="53" spans="2:101" x14ac:dyDescent="0.2">
      <c r="B53" s="125"/>
      <c r="C53" s="128" t="s">
        <v>20</v>
      </c>
      <c r="D53" s="128" t="s">
        <v>20</v>
      </c>
      <c r="E53" s="128" t="s">
        <v>20</v>
      </c>
      <c r="F53" s="128" t="s">
        <v>20</v>
      </c>
      <c r="G53" s="128" t="s">
        <v>20</v>
      </c>
      <c r="H53" s="128" t="s">
        <v>20</v>
      </c>
      <c r="I53" s="128" t="s">
        <v>20</v>
      </c>
      <c r="J53" s="128" t="s">
        <v>20</v>
      </c>
      <c r="K53" s="128" t="s">
        <v>20</v>
      </c>
      <c r="L53" s="125" t="s">
        <v>20</v>
      </c>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row>
    <row r="54" spans="2:101" x14ac:dyDescent="0.2">
      <c r="B54" s="125"/>
      <c r="C54" s="128" t="s">
        <v>20</v>
      </c>
      <c r="D54" s="128" t="s">
        <v>20</v>
      </c>
      <c r="E54" s="128" t="s">
        <v>20</v>
      </c>
      <c r="F54" s="128" t="s">
        <v>20</v>
      </c>
      <c r="G54" s="128" t="s">
        <v>20</v>
      </c>
      <c r="H54" s="128" t="s">
        <v>20</v>
      </c>
      <c r="I54" s="128" t="s">
        <v>20</v>
      </c>
      <c r="J54" s="128" t="s">
        <v>20</v>
      </c>
      <c r="K54" s="128" t="s">
        <v>20</v>
      </c>
      <c r="L54" s="125" t="s">
        <v>20</v>
      </c>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row>
    <row r="55" spans="2:101" x14ac:dyDescent="0.2">
      <c r="B55" s="125"/>
      <c r="C55" s="128" t="s">
        <v>20</v>
      </c>
      <c r="D55" s="128" t="s">
        <v>20</v>
      </c>
      <c r="E55" s="128" t="s">
        <v>20</v>
      </c>
      <c r="F55" s="128" t="s">
        <v>20</v>
      </c>
      <c r="G55" s="128" t="s">
        <v>20</v>
      </c>
      <c r="H55" s="128" t="s">
        <v>20</v>
      </c>
      <c r="I55" s="128" t="s">
        <v>20</v>
      </c>
      <c r="J55" s="128" t="s">
        <v>20</v>
      </c>
      <c r="K55" s="128" t="s">
        <v>20</v>
      </c>
      <c r="L55" s="125" t="s">
        <v>20</v>
      </c>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row>
    <row r="56" spans="2:101" x14ac:dyDescent="0.2">
      <c r="B56" s="125"/>
      <c r="C56" s="128" t="s">
        <v>20</v>
      </c>
      <c r="D56" s="128" t="s">
        <v>20</v>
      </c>
      <c r="E56" s="128" t="s">
        <v>20</v>
      </c>
      <c r="F56" s="128" t="s">
        <v>20</v>
      </c>
      <c r="G56" s="128" t="s">
        <v>20</v>
      </c>
      <c r="H56" s="128" t="s">
        <v>20</v>
      </c>
      <c r="I56" s="128" t="s">
        <v>20</v>
      </c>
      <c r="J56" s="128" t="s">
        <v>20</v>
      </c>
      <c r="K56" s="128" t="s">
        <v>20</v>
      </c>
      <c r="L56" s="125" t="s">
        <v>20</v>
      </c>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row>
    <row r="57" spans="2:101" x14ac:dyDescent="0.2">
      <c r="B57" s="125"/>
      <c r="C57" s="128" t="s">
        <v>20</v>
      </c>
      <c r="D57" s="128" t="s">
        <v>20</v>
      </c>
      <c r="E57" s="128" t="s">
        <v>20</v>
      </c>
      <c r="F57" s="128" t="s">
        <v>20</v>
      </c>
      <c r="G57" s="128" t="s">
        <v>20</v>
      </c>
      <c r="H57" s="128" t="s">
        <v>20</v>
      </c>
      <c r="I57" s="128" t="s">
        <v>20</v>
      </c>
      <c r="J57" s="128" t="s">
        <v>20</v>
      </c>
      <c r="K57" s="128" t="s">
        <v>20</v>
      </c>
      <c r="L57" s="125" t="s">
        <v>20</v>
      </c>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row>
    <row r="58" spans="2:101" x14ac:dyDescent="0.2">
      <c r="B58" s="125"/>
      <c r="C58" s="128" t="s">
        <v>20</v>
      </c>
      <c r="D58" s="128" t="s">
        <v>20</v>
      </c>
      <c r="E58" s="128" t="s">
        <v>20</v>
      </c>
      <c r="F58" s="128" t="s">
        <v>20</v>
      </c>
      <c r="G58" s="128" t="s">
        <v>20</v>
      </c>
      <c r="H58" s="128" t="s">
        <v>20</v>
      </c>
      <c r="I58" s="128" t="s">
        <v>20</v>
      </c>
      <c r="J58" s="128" t="s">
        <v>20</v>
      </c>
      <c r="K58" s="128" t="s">
        <v>20</v>
      </c>
      <c r="L58" s="125" t="s">
        <v>20</v>
      </c>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row>
    <row r="59" spans="2:101" x14ac:dyDescent="0.2">
      <c r="B59" s="125"/>
      <c r="C59" s="128" t="s">
        <v>20</v>
      </c>
      <c r="D59" s="128" t="s">
        <v>20</v>
      </c>
      <c r="E59" s="128" t="s">
        <v>20</v>
      </c>
      <c r="F59" s="128" t="s">
        <v>20</v>
      </c>
      <c r="G59" s="128" t="s">
        <v>20</v>
      </c>
      <c r="H59" s="128" t="s">
        <v>20</v>
      </c>
      <c r="I59" s="128" t="s">
        <v>20</v>
      </c>
      <c r="J59" s="128" t="s">
        <v>20</v>
      </c>
      <c r="K59" s="128" t="s">
        <v>20</v>
      </c>
      <c r="L59" s="125" t="s">
        <v>20</v>
      </c>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row>
    <row r="60" spans="2:101" x14ac:dyDescent="0.2">
      <c r="B60" s="125"/>
      <c r="C60" s="128" t="s">
        <v>20</v>
      </c>
      <c r="D60" s="128" t="s">
        <v>20</v>
      </c>
      <c r="E60" s="128" t="s">
        <v>20</v>
      </c>
      <c r="F60" s="128" t="s">
        <v>20</v>
      </c>
      <c r="G60" s="128" t="s">
        <v>20</v>
      </c>
      <c r="H60" s="128" t="s">
        <v>20</v>
      </c>
      <c r="I60" s="128" t="s">
        <v>20</v>
      </c>
      <c r="J60" s="128" t="s">
        <v>20</v>
      </c>
      <c r="K60" s="128" t="s">
        <v>20</v>
      </c>
      <c r="L60" s="125" t="s">
        <v>20</v>
      </c>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row>
    <row r="61" spans="2:101" x14ac:dyDescent="0.2">
      <c r="B61" s="125"/>
      <c r="C61" s="128" t="s">
        <v>20</v>
      </c>
      <c r="D61" s="128" t="s">
        <v>20</v>
      </c>
      <c r="E61" s="128" t="s">
        <v>20</v>
      </c>
      <c r="F61" s="128" t="s">
        <v>20</v>
      </c>
      <c r="G61" s="128" t="s">
        <v>20</v>
      </c>
      <c r="H61" s="128" t="s">
        <v>20</v>
      </c>
      <c r="I61" s="128" t="s">
        <v>20</v>
      </c>
      <c r="J61" s="128" t="s">
        <v>20</v>
      </c>
      <c r="K61" s="128" t="s">
        <v>20</v>
      </c>
      <c r="L61" s="125" t="s">
        <v>20</v>
      </c>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row>
    <row r="62" spans="2:101" x14ac:dyDescent="0.2">
      <c r="B62" s="125"/>
      <c r="C62" s="128" t="s">
        <v>20</v>
      </c>
      <c r="D62" s="128" t="s">
        <v>20</v>
      </c>
      <c r="E62" s="128" t="s">
        <v>20</v>
      </c>
      <c r="F62" s="128" t="s">
        <v>20</v>
      </c>
      <c r="G62" s="128" t="s">
        <v>20</v>
      </c>
      <c r="H62" s="128" t="s">
        <v>20</v>
      </c>
      <c r="I62" s="128" t="s">
        <v>20</v>
      </c>
      <c r="J62" s="128" t="s">
        <v>20</v>
      </c>
      <c r="K62" s="128" t="s">
        <v>20</v>
      </c>
      <c r="L62" s="125" t="s">
        <v>20</v>
      </c>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row>
    <row r="63" spans="2:101" x14ac:dyDescent="0.2">
      <c r="B63" s="125"/>
      <c r="C63" s="128" t="s">
        <v>20</v>
      </c>
      <c r="D63" s="128" t="s">
        <v>20</v>
      </c>
      <c r="E63" s="128" t="s">
        <v>20</v>
      </c>
      <c r="F63" s="128" t="s">
        <v>20</v>
      </c>
      <c r="G63" s="128" t="s">
        <v>20</v>
      </c>
      <c r="H63" s="128" t="s">
        <v>20</v>
      </c>
      <c r="I63" s="128" t="s">
        <v>20</v>
      </c>
      <c r="J63" s="128" t="s">
        <v>20</v>
      </c>
      <c r="K63" s="128" t="s">
        <v>20</v>
      </c>
      <c r="L63" s="125" t="s">
        <v>20</v>
      </c>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row>
    <row r="64" spans="2:101" x14ac:dyDescent="0.2">
      <c r="B64" s="125"/>
      <c r="C64" s="128" t="s">
        <v>20</v>
      </c>
      <c r="D64" s="128" t="s">
        <v>20</v>
      </c>
      <c r="E64" s="128" t="s">
        <v>20</v>
      </c>
      <c r="F64" s="128" t="s">
        <v>20</v>
      </c>
      <c r="G64" s="128" t="s">
        <v>20</v>
      </c>
      <c r="H64" s="128" t="s">
        <v>20</v>
      </c>
      <c r="I64" s="128" t="s">
        <v>20</v>
      </c>
      <c r="J64" s="128" t="s">
        <v>20</v>
      </c>
      <c r="K64" s="128" t="s">
        <v>20</v>
      </c>
      <c r="L64" s="125" t="s">
        <v>20</v>
      </c>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row>
    <row r="65" spans="2:101" x14ac:dyDescent="0.2">
      <c r="B65" s="125"/>
      <c r="C65" s="128" t="s">
        <v>20</v>
      </c>
      <c r="D65" s="128" t="s">
        <v>20</v>
      </c>
      <c r="E65" s="128" t="s">
        <v>20</v>
      </c>
      <c r="F65" s="128" t="s">
        <v>20</v>
      </c>
      <c r="G65" s="128" t="s">
        <v>20</v>
      </c>
      <c r="H65" s="128" t="s">
        <v>20</v>
      </c>
      <c r="I65" s="128" t="s">
        <v>20</v>
      </c>
      <c r="J65" s="128" t="s">
        <v>20</v>
      </c>
      <c r="K65" s="128" t="s">
        <v>20</v>
      </c>
      <c r="L65" s="125" t="s">
        <v>20</v>
      </c>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row>
    <row r="66" spans="2:101" x14ac:dyDescent="0.2">
      <c r="B66" s="125"/>
      <c r="C66" s="128" t="s">
        <v>20</v>
      </c>
      <c r="D66" s="128" t="s">
        <v>20</v>
      </c>
      <c r="E66" s="128" t="s">
        <v>20</v>
      </c>
      <c r="F66" s="128" t="s">
        <v>20</v>
      </c>
      <c r="G66" s="128" t="s">
        <v>20</v>
      </c>
      <c r="H66" s="128" t="s">
        <v>20</v>
      </c>
      <c r="I66" s="128" t="s">
        <v>20</v>
      </c>
      <c r="J66" s="128" t="s">
        <v>20</v>
      </c>
      <c r="K66" s="128" t="s">
        <v>20</v>
      </c>
      <c r="L66" s="125" t="s">
        <v>20</v>
      </c>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row>
    <row r="67" spans="2:101" x14ac:dyDescent="0.2">
      <c r="B67" s="125"/>
      <c r="C67" s="128" t="s">
        <v>20</v>
      </c>
      <c r="D67" s="128" t="s">
        <v>20</v>
      </c>
      <c r="E67" s="128" t="s">
        <v>20</v>
      </c>
      <c r="F67" s="128" t="s">
        <v>20</v>
      </c>
      <c r="G67" s="128" t="s">
        <v>20</v>
      </c>
      <c r="H67" s="128" t="s">
        <v>20</v>
      </c>
      <c r="I67" s="128" t="s">
        <v>20</v>
      </c>
      <c r="J67" s="128" t="s">
        <v>20</v>
      </c>
      <c r="K67" s="128" t="s">
        <v>20</v>
      </c>
      <c r="L67" s="125" t="s">
        <v>20</v>
      </c>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row>
    <row r="68" spans="2:101" x14ac:dyDescent="0.2">
      <c r="B68" s="125"/>
      <c r="C68" s="128" t="s">
        <v>20</v>
      </c>
      <c r="D68" s="128" t="s">
        <v>20</v>
      </c>
      <c r="E68" s="128" t="s">
        <v>20</v>
      </c>
      <c r="F68" s="128" t="s">
        <v>20</v>
      </c>
      <c r="G68" s="128" t="s">
        <v>20</v>
      </c>
      <c r="H68" s="128" t="s">
        <v>20</v>
      </c>
      <c r="I68" s="128" t="s">
        <v>20</v>
      </c>
      <c r="J68" s="128" t="s">
        <v>20</v>
      </c>
      <c r="K68" s="128" t="s">
        <v>20</v>
      </c>
      <c r="L68" s="125" t="s">
        <v>20</v>
      </c>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row>
    <row r="69" spans="2:101" x14ac:dyDescent="0.2">
      <c r="B69" s="125"/>
      <c r="C69" s="128" t="s">
        <v>20</v>
      </c>
      <c r="D69" s="128" t="s">
        <v>20</v>
      </c>
      <c r="E69" s="128" t="s">
        <v>20</v>
      </c>
      <c r="F69" s="128" t="s">
        <v>20</v>
      </c>
      <c r="G69" s="128" t="s">
        <v>20</v>
      </c>
      <c r="H69" s="128" t="s">
        <v>20</v>
      </c>
      <c r="I69" s="128" t="s">
        <v>20</v>
      </c>
      <c r="J69" s="128" t="s">
        <v>20</v>
      </c>
      <c r="K69" s="128" t="s">
        <v>20</v>
      </c>
      <c r="L69" s="125" t="s">
        <v>20</v>
      </c>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row>
    <row r="70" spans="2:101" x14ac:dyDescent="0.2">
      <c r="B70" s="125"/>
      <c r="C70" s="128" t="s">
        <v>20</v>
      </c>
      <c r="D70" s="128" t="s">
        <v>20</v>
      </c>
      <c r="E70" s="128" t="s">
        <v>20</v>
      </c>
      <c r="F70" s="128" t="s">
        <v>20</v>
      </c>
      <c r="G70" s="128" t="s">
        <v>20</v>
      </c>
      <c r="H70" s="128" t="s">
        <v>20</v>
      </c>
      <c r="I70" s="128" t="s">
        <v>20</v>
      </c>
      <c r="J70" s="128" t="s">
        <v>20</v>
      </c>
      <c r="K70" s="128" t="s">
        <v>20</v>
      </c>
      <c r="L70" s="125" t="s">
        <v>20</v>
      </c>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row>
    <row r="71" spans="2:101" x14ac:dyDescent="0.2">
      <c r="B71" s="125"/>
      <c r="C71" s="128" t="s">
        <v>20</v>
      </c>
      <c r="D71" s="128" t="s">
        <v>20</v>
      </c>
      <c r="E71" s="128" t="s">
        <v>20</v>
      </c>
      <c r="F71" s="128" t="s">
        <v>20</v>
      </c>
      <c r="G71" s="128" t="s">
        <v>20</v>
      </c>
      <c r="H71" s="128" t="s">
        <v>20</v>
      </c>
      <c r="I71" s="128" t="s">
        <v>20</v>
      </c>
      <c r="J71" s="128" t="s">
        <v>20</v>
      </c>
      <c r="K71" s="128" t="s">
        <v>20</v>
      </c>
      <c r="L71" s="125" t="s">
        <v>20</v>
      </c>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row>
    <row r="72" spans="2:101" x14ac:dyDescent="0.2">
      <c r="B72" s="125"/>
      <c r="C72" s="128" t="s">
        <v>20</v>
      </c>
      <c r="D72" s="128" t="s">
        <v>20</v>
      </c>
      <c r="E72" s="128" t="s">
        <v>20</v>
      </c>
      <c r="F72" s="128" t="s">
        <v>20</v>
      </c>
      <c r="G72" s="128" t="s">
        <v>20</v>
      </c>
      <c r="H72" s="128" t="s">
        <v>20</v>
      </c>
      <c r="I72" s="128" t="s">
        <v>20</v>
      </c>
      <c r="J72" s="128" t="s">
        <v>20</v>
      </c>
      <c r="K72" s="128" t="s">
        <v>20</v>
      </c>
      <c r="L72" s="125" t="s">
        <v>20</v>
      </c>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row>
    <row r="73" spans="2:101" x14ac:dyDescent="0.2">
      <c r="B73" s="125"/>
      <c r="C73" s="128" t="s">
        <v>20</v>
      </c>
      <c r="D73" s="128" t="s">
        <v>20</v>
      </c>
      <c r="E73" s="128" t="s">
        <v>20</v>
      </c>
      <c r="F73" s="128" t="s">
        <v>20</v>
      </c>
      <c r="G73" s="128" t="s">
        <v>20</v>
      </c>
      <c r="H73" s="128" t="s">
        <v>20</v>
      </c>
      <c r="I73" s="128" t="s">
        <v>20</v>
      </c>
      <c r="J73" s="128" t="s">
        <v>20</v>
      </c>
      <c r="K73" s="128" t="s">
        <v>20</v>
      </c>
      <c r="L73" s="125" t="s">
        <v>20</v>
      </c>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row>
    <row r="74" spans="2:101" x14ac:dyDescent="0.2">
      <c r="B74" s="125"/>
      <c r="C74" s="128" t="s">
        <v>20</v>
      </c>
      <c r="D74" s="128" t="s">
        <v>20</v>
      </c>
      <c r="E74" s="128" t="s">
        <v>20</v>
      </c>
      <c r="F74" s="128" t="s">
        <v>20</v>
      </c>
      <c r="G74" s="128" t="s">
        <v>20</v>
      </c>
      <c r="H74" s="128" t="s">
        <v>20</v>
      </c>
      <c r="I74" s="128" t="s">
        <v>20</v>
      </c>
      <c r="J74" s="128" t="s">
        <v>20</v>
      </c>
      <c r="K74" s="128" t="s">
        <v>20</v>
      </c>
      <c r="L74" s="125" t="s">
        <v>20</v>
      </c>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row>
    <row r="75" spans="2:101" x14ac:dyDescent="0.2">
      <c r="B75" s="125"/>
      <c r="C75" s="128" t="s">
        <v>20</v>
      </c>
      <c r="D75" s="128" t="s">
        <v>20</v>
      </c>
      <c r="E75" s="128" t="s">
        <v>20</v>
      </c>
      <c r="F75" s="128" t="s">
        <v>20</v>
      </c>
      <c r="G75" s="128" t="s">
        <v>20</v>
      </c>
      <c r="H75" s="128" t="s">
        <v>20</v>
      </c>
      <c r="I75" s="128" t="s">
        <v>20</v>
      </c>
      <c r="J75" s="128" t="s">
        <v>20</v>
      </c>
      <c r="K75" s="128" t="s">
        <v>20</v>
      </c>
      <c r="L75" s="125" t="s">
        <v>20</v>
      </c>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row>
    <row r="76" spans="2:101" x14ac:dyDescent="0.2">
      <c r="B76" s="125"/>
      <c r="C76" s="128" t="s">
        <v>20</v>
      </c>
      <c r="D76" s="128" t="s">
        <v>20</v>
      </c>
      <c r="E76" s="128" t="s">
        <v>20</v>
      </c>
      <c r="F76" s="128" t="s">
        <v>20</v>
      </c>
      <c r="G76" s="128" t="s">
        <v>20</v>
      </c>
      <c r="H76" s="128" t="s">
        <v>20</v>
      </c>
      <c r="I76" s="128" t="s">
        <v>20</v>
      </c>
      <c r="J76" s="128" t="s">
        <v>20</v>
      </c>
      <c r="K76" s="128" t="s">
        <v>20</v>
      </c>
      <c r="L76" s="125" t="s">
        <v>20</v>
      </c>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c r="CP76" s="125"/>
      <c r="CQ76" s="125"/>
      <c r="CR76" s="125"/>
      <c r="CS76" s="125"/>
      <c r="CT76" s="125"/>
      <c r="CU76" s="125"/>
      <c r="CV76" s="125"/>
      <c r="CW76" s="125"/>
    </row>
    <row r="77" spans="2:101" x14ac:dyDescent="0.2">
      <c r="B77" s="125"/>
      <c r="C77" s="128" t="s">
        <v>20</v>
      </c>
      <c r="D77" s="128" t="s">
        <v>20</v>
      </c>
      <c r="E77" s="128" t="s">
        <v>20</v>
      </c>
      <c r="F77" s="128" t="s">
        <v>20</v>
      </c>
      <c r="G77" s="128" t="s">
        <v>20</v>
      </c>
      <c r="H77" s="128" t="s">
        <v>20</v>
      </c>
      <c r="I77" s="128" t="s">
        <v>20</v>
      </c>
      <c r="J77" s="128" t="s">
        <v>20</v>
      </c>
      <c r="K77" s="128" t="s">
        <v>20</v>
      </c>
      <c r="L77" s="125" t="s">
        <v>20</v>
      </c>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row>
    <row r="78" spans="2:101" x14ac:dyDescent="0.2">
      <c r="B78" s="125"/>
      <c r="C78" s="128" t="s">
        <v>20</v>
      </c>
      <c r="D78" s="128" t="s">
        <v>20</v>
      </c>
      <c r="E78" s="128" t="s">
        <v>20</v>
      </c>
      <c r="F78" s="128" t="s">
        <v>20</v>
      </c>
      <c r="G78" s="128" t="s">
        <v>20</v>
      </c>
      <c r="H78" s="128" t="s">
        <v>20</v>
      </c>
      <c r="I78" s="128" t="s">
        <v>20</v>
      </c>
      <c r="J78" s="128" t="s">
        <v>20</v>
      </c>
      <c r="K78" s="128" t="s">
        <v>20</v>
      </c>
      <c r="L78" s="125" t="s">
        <v>20</v>
      </c>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row>
    <row r="79" spans="2:101" x14ac:dyDescent="0.2">
      <c r="B79" s="125"/>
      <c r="C79" s="128" t="s">
        <v>20</v>
      </c>
      <c r="D79" s="128" t="s">
        <v>20</v>
      </c>
      <c r="E79" s="128" t="s">
        <v>20</v>
      </c>
      <c r="F79" s="128" t="s">
        <v>20</v>
      </c>
      <c r="G79" s="128" t="s">
        <v>20</v>
      </c>
      <c r="H79" s="128" t="s">
        <v>20</v>
      </c>
      <c r="I79" s="128" t="s">
        <v>20</v>
      </c>
      <c r="J79" s="128" t="s">
        <v>20</v>
      </c>
      <c r="K79" s="128" t="s">
        <v>20</v>
      </c>
      <c r="L79" s="125" t="s">
        <v>20</v>
      </c>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25"/>
      <c r="CW79" s="125"/>
    </row>
    <row r="80" spans="2:101" x14ac:dyDescent="0.2">
      <c r="B80" s="125"/>
      <c r="C80" s="128" t="s">
        <v>20</v>
      </c>
      <c r="D80" s="128" t="s">
        <v>20</v>
      </c>
      <c r="E80" s="128" t="s">
        <v>20</v>
      </c>
      <c r="F80" s="128" t="s">
        <v>20</v>
      </c>
      <c r="G80" s="128" t="s">
        <v>20</v>
      </c>
      <c r="H80" s="128" t="s">
        <v>20</v>
      </c>
      <c r="I80" s="128" t="s">
        <v>20</v>
      </c>
      <c r="J80" s="128" t="s">
        <v>20</v>
      </c>
      <c r="K80" s="128" t="s">
        <v>20</v>
      </c>
      <c r="L80" s="125" t="s">
        <v>20</v>
      </c>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row>
    <row r="81" spans="2:101" x14ac:dyDescent="0.2">
      <c r="B81" s="125"/>
      <c r="C81" s="128" t="s">
        <v>20</v>
      </c>
      <c r="D81" s="128" t="s">
        <v>20</v>
      </c>
      <c r="E81" s="128" t="s">
        <v>20</v>
      </c>
      <c r="F81" s="128" t="s">
        <v>20</v>
      </c>
      <c r="G81" s="128" t="s">
        <v>20</v>
      </c>
      <c r="H81" s="128" t="s">
        <v>20</v>
      </c>
      <c r="I81" s="128" t="s">
        <v>20</v>
      </c>
      <c r="J81" s="128" t="s">
        <v>20</v>
      </c>
      <c r="K81" s="128" t="s">
        <v>20</v>
      </c>
      <c r="L81" s="125" t="s">
        <v>20</v>
      </c>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row>
    <row r="82" spans="2:101" x14ac:dyDescent="0.2">
      <c r="B82" s="125"/>
      <c r="C82" s="128" t="s">
        <v>20</v>
      </c>
      <c r="D82" s="128" t="s">
        <v>20</v>
      </c>
      <c r="E82" s="128" t="s">
        <v>20</v>
      </c>
      <c r="F82" s="128" t="s">
        <v>20</v>
      </c>
      <c r="G82" s="128" t="s">
        <v>20</v>
      </c>
      <c r="H82" s="128" t="s">
        <v>20</v>
      </c>
      <c r="I82" s="128" t="s">
        <v>20</v>
      </c>
      <c r="J82" s="128" t="s">
        <v>20</v>
      </c>
      <c r="K82" s="128" t="s">
        <v>20</v>
      </c>
      <c r="L82" s="125" t="s">
        <v>20</v>
      </c>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row>
    <row r="83" spans="2:101" x14ac:dyDescent="0.2">
      <c r="B83" s="125"/>
      <c r="C83" s="128" t="s">
        <v>20</v>
      </c>
      <c r="D83" s="128" t="s">
        <v>20</v>
      </c>
      <c r="E83" s="128" t="s">
        <v>20</v>
      </c>
      <c r="F83" s="128" t="s">
        <v>20</v>
      </c>
      <c r="G83" s="128" t="s">
        <v>20</v>
      </c>
      <c r="H83" s="128" t="s">
        <v>20</v>
      </c>
      <c r="I83" s="128" t="s">
        <v>20</v>
      </c>
      <c r="J83" s="128" t="s">
        <v>20</v>
      </c>
      <c r="K83" s="128" t="s">
        <v>20</v>
      </c>
      <c r="L83" s="125" t="s">
        <v>20</v>
      </c>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row>
    <row r="84" spans="2:101" x14ac:dyDescent="0.2">
      <c r="B84" s="125"/>
      <c r="C84" s="128" t="s">
        <v>20</v>
      </c>
      <c r="D84" s="128" t="s">
        <v>20</v>
      </c>
      <c r="E84" s="128" t="s">
        <v>20</v>
      </c>
      <c r="F84" s="128" t="s">
        <v>20</v>
      </c>
      <c r="G84" s="128" t="s">
        <v>20</v>
      </c>
      <c r="H84" s="128" t="s">
        <v>20</v>
      </c>
      <c r="I84" s="128" t="s">
        <v>20</v>
      </c>
      <c r="J84" s="128" t="s">
        <v>20</v>
      </c>
      <c r="K84" s="128" t="s">
        <v>20</v>
      </c>
      <c r="L84" s="125" t="s">
        <v>20</v>
      </c>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row>
    <row r="85" spans="2:101" x14ac:dyDescent="0.2">
      <c r="B85" s="125"/>
      <c r="C85" s="128" t="s">
        <v>20</v>
      </c>
      <c r="D85" s="128" t="s">
        <v>20</v>
      </c>
      <c r="E85" s="128" t="s">
        <v>20</v>
      </c>
      <c r="F85" s="128" t="s">
        <v>20</v>
      </c>
      <c r="G85" s="128" t="s">
        <v>20</v>
      </c>
      <c r="H85" s="128" t="s">
        <v>20</v>
      </c>
      <c r="I85" s="128" t="s">
        <v>20</v>
      </c>
      <c r="J85" s="128" t="s">
        <v>20</v>
      </c>
      <c r="K85" s="128" t="s">
        <v>20</v>
      </c>
      <c r="L85" s="125" t="s">
        <v>20</v>
      </c>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row>
    <row r="86" spans="2:101" x14ac:dyDescent="0.2">
      <c r="B86" s="125"/>
      <c r="C86" s="128" t="s">
        <v>20</v>
      </c>
      <c r="D86" s="128" t="s">
        <v>20</v>
      </c>
      <c r="E86" s="128" t="s">
        <v>20</v>
      </c>
      <c r="F86" s="128" t="s">
        <v>20</v>
      </c>
      <c r="G86" s="128" t="s">
        <v>20</v>
      </c>
      <c r="H86" s="128" t="s">
        <v>20</v>
      </c>
      <c r="I86" s="128" t="s">
        <v>20</v>
      </c>
      <c r="J86" s="128" t="s">
        <v>20</v>
      </c>
      <c r="K86" s="128" t="s">
        <v>20</v>
      </c>
      <c r="L86" s="125" t="s">
        <v>20</v>
      </c>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row>
    <row r="87" spans="2:101" x14ac:dyDescent="0.2">
      <c r="B87" s="125"/>
      <c r="C87" s="128" t="s">
        <v>20</v>
      </c>
      <c r="D87" s="128" t="s">
        <v>20</v>
      </c>
      <c r="E87" s="128" t="s">
        <v>20</v>
      </c>
      <c r="F87" s="128" t="s">
        <v>20</v>
      </c>
      <c r="G87" s="128" t="s">
        <v>20</v>
      </c>
      <c r="H87" s="128" t="s">
        <v>20</v>
      </c>
      <c r="I87" s="128" t="s">
        <v>20</v>
      </c>
      <c r="J87" s="128" t="s">
        <v>20</v>
      </c>
      <c r="K87" s="128" t="s">
        <v>20</v>
      </c>
      <c r="L87" s="125" t="s">
        <v>20</v>
      </c>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c r="CD87" s="125"/>
      <c r="CE87" s="125"/>
      <c r="CF87" s="125"/>
      <c r="CG87" s="125"/>
      <c r="CH87" s="125"/>
      <c r="CI87" s="125"/>
      <c r="CJ87" s="125"/>
      <c r="CK87" s="125"/>
      <c r="CL87" s="125"/>
      <c r="CM87" s="125"/>
      <c r="CN87" s="125"/>
      <c r="CO87" s="125"/>
      <c r="CP87" s="125"/>
      <c r="CQ87" s="125"/>
      <c r="CR87" s="125"/>
      <c r="CS87" s="125"/>
      <c r="CT87" s="125"/>
      <c r="CU87" s="125"/>
      <c r="CV87" s="125"/>
      <c r="CW87" s="125"/>
    </row>
    <row r="88" spans="2:101" x14ac:dyDescent="0.2">
      <c r="B88" s="125"/>
      <c r="C88" s="128" t="s">
        <v>20</v>
      </c>
      <c r="D88" s="128" t="s">
        <v>20</v>
      </c>
      <c r="E88" s="128" t="s">
        <v>20</v>
      </c>
      <c r="F88" s="128" t="s">
        <v>20</v>
      </c>
      <c r="G88" s="128" t="s">
        <v>20</v>
      </c>
      <c r="H88" s="128" t="s">
        <v>20</v>
      </c>
      <c r="I88" s="128" t="s">
        <v>20</v>
      </c>
      <c r="J88" s="128" t="s">
        <v>20</v>
      </c>
      <c r="K88" s="128" t="s">
        <v>20</v>
      </c>
      <c r="L88" s="125" t="s">
        <v>20</v>
      </c>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row>
    <row r="89" spans="2:101" x14ac:dyDescent="0.2">
      <c r="B89" s="125"/>
      <c r="C89" s="128" t="s">
        <v>20</v>
      </c>
      <c r="D89" s="128" t="s">
        <v>20</v>
      </c>
      <c r="E89" s="128" t="s">
        <v>20</v>
      </c>
      <c r="F89" s="128" t="s">
        <v>20</v>
      </c>
      <c r="G89" s="128" t="s">
        <v>20</v>
      </c>
      <c r="H89" s="128" t="s">
        <v>20</v>
      </c>
      <c r="I89" s="128" t="s">
        <v>20</v>
      </c>
      <c r="J89" s="128" t="s">
        <v>20</v>
      </c>
      <c r="K89" s="128" t="s">
        <v>20</v>
      </c>
      <c r="L89" s="125" t="s">
        <v>20</v>
      </c>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row>
    <row r="90" spans="2:101" x14ac:dyDescent="0.2">
      <c r="B90" s="125"/>
      <c r="C90" s="128" t="s">
        <v>20</v>
      </c>
      <c r="D90" s="128" t="s">
        <v>20</v>
      </c>
      <c r="E90" s="128" t="s">
        <v>20</v>
      </c>
      <c r="F90" s="128" t="s">
        <v>20</v>
      </c>
      <c r="G90" s="128" t="s">
        <v>20</v>
      </c>
      <c r="H90" s="128" t="s">
        <v>20</v>
      </c>
      <c r="I90" s="128" t="s">
        <v>20</v>
      </c>
      <c r="J90" s="128" t="s">
        <v>20</v>
      </c>
      <c r="K90" s="128" t="s">
        <v>20</v>
      </c>
      <c r="L90" s="125" t="s">
        <v>20</v>
      </c>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row>
    <row r="91" spans="2:101" x14ac:dyDescent="0.2">
      <c r="B91" s="125"/>
      <c r="C91" s="128" t="s">
        <v>20</v>
      </c>
      <c r="D91" s="128" t="s">
        <v>20</v>
      </c>
      <c r="E91" s="128" t="s">
        <v>20</v>
      </c>
      <c r="F91" s="128" t="s">
        <v>20</v>
      </c>
      <c r="G91" s="128" t="s">
        <v>20</v>
      </c>
      <c r="H91" s="128" t="s">
        <v>20</v>
      </c>
      <c r="I91" s="128" t="s">
        <v>20</v>
      </c>
      <c r="J91" s="128" t="s">
        <v>20</v>
      </c>
      <c r="K91" s="128" t="s">
        <v>20</v>
      </c>
      <c r="L91" s="125" t="s">
        <v>20</v>
      </c>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row>
    <row r="92" spans="2:101" x14ac:dyDescent="0.2">
      <c r="B92" s="125"/>
      <c r="C92" s="128" t="s">
        <v>20</v>
      </c>
      <c r="D92" s="128" t="s">
        <v>20</v>
      </c>
      <c r="E92" s="128" t="s">
        <v>20</v>
      </c>
      <c r="F92" s="128" t="s">
        <v>20</v>
      </c>
      <c r="G92" s="128" t="s">
        <v>20</v>
      </c>
      <c r="H92" s="128" t="s">
        <v>20</v>
      </c>
      <c r="I92" s="128" t="s">
        <v>20</v>
      </c>
      <c r="J92" s="128" t="s">
        <v>20</v>
      </c>
      <c r="K92" s="128" t="s">
        <v>20</v>
      </c>
      <c r="L92" s="125" t="s">
        <v>20</v>
      </c>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row>
    <row r="93" spans="2:101" x14ac:dyDescent="0.2">
      <c r="B93" s="125"/>
      <c r="C93" s="128" t="s">
        <v>20</v>
      </c>
      <c r="D93" s="128" t="s">
        <v>20</v>
      </c>
      <c r="E93" s="128" t="s">
        <v>20</v>
      </c>
      <c r="F93" s="128" t="s">
        <v>20</v>
      </c>
      <c r="G93" s="128" t="s">
        <v>20</v>
      </c>
      <c r="H93" s="128" t="s">
        <v>20</v>
      </c>
      <c r="I93" s="128" t="s">
        <v>20</v>
      </c>
      <c r="J93" s="128" t="s">
        <v>20</v>
      </c>
      <c r="K93" s="128" t="s">
        <v>20</v>
      </c>
      <c r="L93" s="125" t="s">
        <v>20</v>
      </c>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row>
    <row r="94" spans="2:101" x14ac:dyDescent="0.2">
      <c r="B94" s="125"/>
      <c r="C94" s="128" t="s">
        <v>20</v>
      </c>
      <c r="D94" s="128" t="s">
        <v>20</v>
      </c>
      <c r="E94" s="128" t="s">
        <v>20</v>
      </c>
      <c r="F94" s="128" t="s">
        <v>20</v>
      </c>
      <c r="G94" s="128" t="s">
        <v>20</v>
      </c>
      <c r="H94" s="128" t="s">
        <v>20</v>
      </c>
      <c r="I94" s="128" t="s">
        <v>20</v>
      </c>
      <c r="J94" s="128" t="s">
        <v>20</v>
      </c>
      <c r="K94" s="128" t="s">
        <v>20</v>
      </c>
      <c r="L94" s="125" t="s">
        <v>20</v>
      </c>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row>
    <row r="95" spans="2:101" x14ac:dyDescent="0.2">
      <c r="B95" s="125"/>
      <c r="C95" s="128" t="s">
        <v>20</v>
      </c>
      <c r="D95" s="128" t="s">
        <v>20</v>
      </c>
      <c r="E95" s="128" t="s">
        <v>20</v>
      </c>
      <c r="F95" s="128" t="s">
        <v>20</v>
      </c>
      <c r="G95" s="128" t="s">
        <v>20</v>
      </c>
      <c r="H95" s="128" t="s">
        <v>20</v>
      </c>
      <c r="I95" s="128" t="s">
        <v>20</v>
      </c>
      <c r="J95" s="128" t="s">
        <v>20</v>
      </c>
      <c r="K95" s="128" t="s">
        <v>20</v>
      </c>
      <c r="L95" s="125" t="s">
        <v>20</v>
      </c>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row>
    <row r="96" spans="2:101" x14ac:dyDescent="0.2">
      <c r="B96" s="125"/>
      <c r="C96" s="128" t="s">
        <v>20</v>
      </c>
      <c r="D96" s="128" t="s">
        <v>20</v>
      </c>
      <c r="E96" s="128" t="s">
        <v>20</v>
      </c>
      <c r="F96" s="128" t="s">
        <v>20</v>
      </c>
      <c r="G96" s="128" t="s">
        <v>20</v>
      </c>
      <c r="H96" s="128" t="s">
        <v>20</v>
      </c>
      <c r="I96" s="128" t="s">
        <v>20</v>
      </c>
      <c r="J96" s="128" t="s">
        <v>20</v>
      </c>
      <c r="K96" s="128" t="s">
        <v>20</v>
      </c>
      <c r="L96" s="125" t="s">
        <v>20</v>
      </c>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row>
    <row r="97" spans="2:101" x14ac:dyDescent="0.2">
      <c r="B97" s="125"/>
      <c r="C97" s="128" t="s">
        <v>20</v>
      </c>
      <c r="D97" s="128" t="s">
        <v>20</v>
      </c>
      <c r="E97" s="128" t="s">
        <v>20</v>
      </c>
      <c r="F97" s="128" t="s">
        <v>20</v>
      </c>
      <c r="G97" s="128" t="s">
        <v>20</v>
      </c>
      <c r="H97" s="128" t="s">
        <v>20</v>
      </c>
      <c r="I97" s="128" t="s">
        <v>20</v>
      </c>
      <c r="J97" s="128" t="s">
        <v>20</v>
      </c>
      <c r="K97" s="128" t="s">
        <v>20</v>
      </c>
      <c r="L97" s="125" t="s">
        <v>20</v>
      </c>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row>
    <row r="98" spans="2:101" x14ac:dyDescent="0.2">
      <c r="B98" s="125"/>
      <c r="C98" s="128" t="s">
        <v>20</v>
      </c>
      <c r="D98" s="128" t="s">
        <v>20</v>
      </c>
      <c r="E98" s="128" t="s">
        <v>20</v>
      </c>
      <c r="F98" s="128" t="s">
        <v>20</v>
      </c>
      <c r="G98" s="128" t="s">
        <v>20</v>
      </c>
      <c r="H98" s="128" t="s">
        <v>20</v>
      </c>
      <c r="I98" s="128" t="s">
        <v>20</v>
      </c>
      <c r="J98" s="128" t="s">
        <v>20</v>
      </c>
      <c r="K98" s="128" t="s">
        <v>20</v>
      </c>
      <c r="L98" s="125" t="s">
        <v>20</v>
      </c>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row>
    <row r="99" spans="2:101" x14ac:dyDescent="0.2">
      <c r="B99" s="125"/>
      <c r="C99" s="128" t="s">
        <v>20</v>
      </c>
      <c r="D99" s="128" t="s">
        <v>20</v>
      </c>
      <c r="E99" s="128" t="s">
        <v>20</v>
      </c>
      <c r="F99" s="128" t="s">
        <v>20</v>
      </c>
      <c r="G99" s="128" t="s">
        <v>20</v>
      </c>
      <c r="H99" s="128" t="s">
        <v>20</v>
      </c>
      <c r="I99" s="128" t="s">
        <v>20</v>
      </c>
      <c r="J99" s="128" t="s">
        <v>20</v>
      </c>
      <c r="K99" s="128" t="s">
        <v>20</v>
      </c>
      <c r="L99" s="125" t="s">
        <v>20</v>
      </c>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row>
    <row r="100" spans="2:101" x14ac:dyDescent="0.2">
      <c r="B100" s="125"/>
      <c r="C100" s="128" t="s">
        <v>20</v>
      </c>
      <c r="D100" s="128" t="s">
        <v>20</v>
      </c>
      <c r="E100" s="128" t="s">
        <v>20</v>
      </c>
      <c r="F100" s="128" t="s">
        <v>20</v>
      </c>
      <c r="G100" s="128" t="s">
        <v>20</v>
      </c>
      <c r="H100" s="128" t="s">
        <v>20</v>
      </c>
      <c r="I100" s="128" t="s">
        <v>20</v>
      </c>
      <c r="J100" s="128" t="s">
        <v>20</v>
      </c>
      <c r="K100" s="128" t="s">
        <v>20</v>
      </c>
      <c r="L100" s="125" t="s">
        <v>20</v>
      </c>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row>
    <row r="101" spans="2:101" x14ac:dyDescent="0.2">
      <c r="B101" s="125"/>
      <c r="C101" s="128" t="s">
        <v>20</v>
      </c>
      <c r="D101" s="128" t="s">
        <v>20</v>
      </c>
      <c r="E101" s="128" t="s">
        <v>20</v>
      </c>
      <c r="F101" s="128" t="s">
        <v>20</v>
      </c>
      <c r="G101" s="128" t="s">
        <v>20</v>
      </c>
      <c r="H101" s="128" t="s">
        <v>20</v>
      </c>
      <c r="I101" s="128" t="s">
        <v>20</v>
      </c>
      <c r="J101" s="128" t="s">
        <v>20</v>
      </c>
      <c r="K101" s="128" t="s">
        <v>20</v>
      </c>
      <c r="L101" s="125" t="s">
        <v>20</v>
      </c>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row>
    <row r="102" spans="2:101" x14ac:dyDescent="0.2">
      <c r="B102" s="125"/>
      <c r="C102" s="128" t="s">
        <v>20</v>
      </c>
      <c r="D102" s="128" t="s">
        <v>20</v>
      </c>
      <c r="E102" s="128" t="s">
        <v>20</v>
      </c>
      <c r="F102" s="128" t="s">
        <v>20</v>
      </c>
      <c r="G102" s="128" t="s">
        <v>20</v>
      </c>
      <c r="H102" s="128" t="s">
        <v>20</v>
      </c>
      <c r="I102" s="128" t="s">
        <v>20</v>
      </c>
      <c r="J102" s="128" t="s">
        <v>20</v>
      </c>
      <c r="K102" s="128" t="s">
        <v>20</v>
      </c>
      <c r="L102" s="125" t="s">
        <v>20</v>
      </c>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row>
    <row r="103" spans="2:101" x14ac:dyDescent="0.2">
      <c r="B103" s="125"/>
      <c r="C103" s="128" t="s">
        <v>20</v>
      </c>
      <c r="D103" s="128" t="s">
        <v>20</v>
      </c>
      <c r="E103" s="128" t="s">
        <v>20</v>
      </c>
      <c r="F103" s="128" t="s">
        <v>20</v>
      </c>
      <c r="G103" s="128" t="s">
        <v>20</v>
      </c>
      <c r="H103" s="128" t="s">
        <v>20</v>
      </c>
      <c r="I103" s="128" t="s">
        <v>20</v>
      </c>
      <c r="J103" s="128" t="s">
        <v>20</v>
      </c>
      <c r="K103" s="128" t="s">
        <v>20</v>
      </c>
      <c r="L103" s="125" t="s">
        <v>20</v>
      </c>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row>
    <row r="104" spans="2:101" x14ac:dyDescent="0.2">
      <c r="B104" s="125"/>
      <c r="C104" s="128" t="s">
        <v>20</v>
      </c>
      <c r="D104" s="128" t="s">
        <v>20</v>
      </c>
      <c r="E104" s="128" t="s">
        <v>20</v>
      </c>
      <c r="F104" s="128" t="s">
        <v>20</v>
      </c>
      <c r="G104" s="128" t="s">
        <v>20</v>
      </c>
      <c r="H104" s="128" t="s">
        <v>20</v>
      </c>
      <c r="I104" s="128" t="s">
        <v>20</v>
      </c>
      <c r="J104" s="128" t="s">
        <v>20</v>
      </c>
      <c r="K104" s="128" t="s">
        <v>20</v>
      </c>
      <c r="L104" s="125" t="s">
        <v>20</v>
      </c>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row>
    <row r="105" spans="2:101" x14ac:dyDescent="0.2">
      <c r="B105" s="125"/>
      <c r="C105" s="128" t="s">
        <v>20</v>
      </c>
      <c r="D105" s="128" t="s">
        <v>20</v>
      </c>
      <c r="E105" s="128" t="s">
        <v>20</v>
      </c>
      <c r="F105" s="128" t="s">
        <v>20</v>
      </c>
      <c r="G105" s="128" t="s">
        <v>20</v>
      </c>
      <c r="H105" s="128" t="s">
        <v>20</v>
      </c>
      <c r="I105" s="128" t="s">
        <v>20</v>
      </c>
      <c r="J105" s="128" t="s">
        <v>20</v>
      </c>
      <c r="K105" s="128" t="s">
        <v>20</v>
      </c>
      <c r="L105" s="125" t="s">
        <v>20</v>
      </c>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row>
    <row r="106" spans="2:101" x14ac:dyDescent="0.2">
      <c r="B106" s="125"/>
      <c r="C106" s="128" t="s">
        <v>20</v>
      </c>
      <c r="D106" s="128" t="s">
        <v>20</v>
      </c>
      <c r="E106" s="128" t="s">
        <v>20</v>
      </c>
      <c r="F106" s="128" t="s">
        <v>20</v>
      </c>
      <c r="G106" s="128" t="s">
        <v>20</v>
      </c>
      <c r="H106" s="128" t="s">
        <v>20</v>
      </c>
      <c r="I106" s="128" t="s">
        <v>20</v>
      </c>
      <c r="J106" s="128" t="s">
        <v>20</v>
      </c>
      <c r="K106" s="128" t="s">
        <v>20</v>
      </c>
      <c r="L106" s="125" t="s">
        <v>20</v>
      </c>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row>
    <row r="107" spans="2:101" x14ac:dyDescent="0.2">
      <c r="B107" s="125"/>
      <c r="C107" s="128" t="s">
        <v>20</v>
      </c>
      <c r="D107" s="128" t="s">
        <v>20</v>
      </c>
      <c r="E107" s="128" t="s">
        <v>20</v>
      </c>
      <c r="F107" s="128" t="s">
        <v>20</v>
      </c>
      <c r="G107" s="128" t="s">
        <v>20</v>
      </c>
      <c r="H107" s="128" t="s">
        <v>20</v>
      </c>
      <c r="I107" s="128" t="s">
        <v>20</v>
      </c>
      <c r="J107" s="128" t="s">
        <v>20</v>
      </c>
      <c r="K107" s="128" t="s">
        <v>20</v>
      </c>
      <c r="L107" s="125" t="s">
        <v>20</v>
      </c>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row>
    <row r="108" spans="2:101" x14ac:dyDescent="0.2">
      <c r="B108" s="125"/>
      <c r="C108" s="128" t="s">
        <v>20</v>
      </c>
      <c r="D108" s="128" t="s">
        <v>20</v>
      </c>
      <c r="E108" s="128" t="s">
        <v>20</v>
      </c>
      <c r="F108" s="128" t="s">
        <v>20</v>
      </c>
      <c r="G108" s="128" t="s">
        <v>20</v>
      </c>
      <c r="H108" s="128" t="s">
        <v>20</v>
      </c>
      <c r="I108" s="128" t="s">
        <v>20</v>
      </c>
      <c r="J108" s="128" t="s">
        <v>20</v>
      </c>
      <c r="K108" s="128" t="s">
        <v>20</v>
      </c>
      <c r="L108" s="125" t="s">
        <v>20</v>
      </c>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row>
    <row r="109" spans="2:101" x14ac:dyDescent="0.2">
      <c r="B109" s="125"/>
      <c r="C109" s="128" t="s">
        <v>20</v>
      </c>
      <c r="D109" s="128" t="s">
        <v>20</v>
      </c>
      <c r="E109" s="128" t="s">
        <v>20</v>
      </c>
      <c r="F109" s="128" t="s">
        <v>20</v>
      </c>
      <c r="G109" s="128" t="s">
        <v>20</v>
      </c>
      <c r="H109" s="128" t="s">
        <v>20</v>
      </c>
      <c r="I109" s="128" t="s">
        <v>20</v>
      </c>
      <c r="J109" s="128" t="s">
        <v>20</v>
      </c>
      <c r="K109" s="128" t="s">
        <v>20</v>
      </c>
      <c r="L109" s="125" t="s">
        <v>20</v>
      </c>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row>
    <row r="110" spans="2:101" x14ac:dyDescent="0.2">
      <c r="B110" s="125"/>
      <c r="C110" s="128" t="s">
        <v>20</v>
      </c>
      <c r="D110" s="128" t="s">
        <v>20</v>
      </c>
      <c r="E110" s="128" t="s">
        <v>20</v>
      </c>
      <c r="F110" s="128" t="s">
        <v>20</v>
      </c>
      <c r="G110" s="128" t="s">
        <v>20</v>
      </c>
      <c r="H110" s="128" t="s">
        <v>20</v>
      </c>
      <c r="I110" s="128" t="s">
        <v>20</v>
      </c>
      <c r="J110" s="128" t="s">
        <v>20</v>
      </c>
      <c r="K110" s="128" t="s">
        <v>20</v>
      </c>
      <c r="L110" s="125" t="s">
        <v>20</v>
      </c>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row>
    <row r="111" spans="2:101" x14ac:dyDescent="0.2">
      <c r="B111" s="125"/>
      <c r="C111" s="128" t="s">
        <v>20</v>
      </c>
      <c r="D111" s="128" t="s">
        <v>20</v>
      </c>
      <c r="E111" s="128" t="s">
        <v>20</v>
      </c>
      <c r="F111" s="128" t="s">
        <v>20</v>
      </c>
      <c r="G111" s="128" t="s">
        <v>20</v>
      </c>
      <c r="H111" s="128" t="s">
        <v>20</v>
      </c>
      <c r="I111" s="128" t="s">
        <v>20</v>
      </c>
      <c r="J111" s="128" t="s">
        <v>20</v>
      </c>
      <c r="K111" s="128" t="s">
        <v>20</v>
      </c>
      <c r="L111" s="125" t="s">
        <v>20</v>
      </c>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row>
    <row r="112" spans="2:101" x14ac:dyDescent="0.2">
      <c r="B112" s="125"/>
      <c r="C112" s="128" t="s">
        <v>20</v>
      </c>
      <c r="D112" s="128" t="s">
        <v>20</v>
      </c>
      <c r="E112" s="128" t="s">
        <v>20</v>
      </c>
      <c r="F112" s="128" t="s">
        <v>20</v>
      </c>
      <c r="G112" s="128" t="s">
        <v>20</v>
      </c>
      <c r="H112" s="128" t="s">
        <v>20</v>
      </c>
      <c r="I112" s="128" t="s">
        <v>20</v>
      </c>
      <c r="J112" s="128" t="s">
        <v>20</v>
      </c>
      <c r="K112" s="128" t="s">
        <v>20</v>
      </c>
      <c r="L112" s="125" t="s">
        <v>20</v>
      </c>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row>
    <row r="113" spans="2:101" x14ac:dyDescent="0.2">
      <c r="B113" s="125"/>
      <c r="C113" s="128" t="s">
        <v>20</v>
      </c>
      <c r="D113" s="128" t="s">
        <v>20</v>
      </c>
      <c r="E113" s="128" t="s">
        <v>20</v>
      </c>
      <c r="F113" s="128" t="s">
        <v>20</v>
      </c>
      <c r="G113" s="128" t="s">
        <v>20</v>
      </c>
      <c r="H113" s="128" t="s">
        <v>20</v>
      </c>
      <c r="I113" s="128" t="s">
        <v>20</v>
      </c>
      <c r="J113" s="128" t="s">
        <v>20</v>
      </c>
      <c r="K113" s="128" t="s">
        <v>20</v>
      </c>
      <c r="L113" s="125" t="s">
        <v>20</v>
      </c>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25"/>
      <c r="BY113" s="125"/>
      <c r="BZ113" s="125"/>
      <c r="CA113" s="125"/>
      <c r="CB113" s="125"/>
      <c r="CC113" s="125"/>
      <c r="CD113" s="125"/>
      <c r="CE113" s="125"/>
      <c r="CF113" s="125"/>
      <c r="CG113" s="125"/>
      <c r="CH113" s="125"/>
      <c r="CI113" s="125"/>
      <c r="CJ113" s="125"/>
      <c r="CK113" s="125"/>
      <c r="CL113" s="125"/>
      <c r="CM113" s="125"/>
      <c r="CN113" s="125"/>
      <c r="CO113" s="125"/>
      <c r="CP113" s="125"/>
      <c r="CQ113" s="125"/>
      <c r="CR113" s="125"/>
      <c r="CS113" s="125"/>
      <c r="CT113" s="125"/>
      <c r="CU113" s="125"/>
      <c r="CV113" s="125"/>
      <c r="CW113" s="125"/>
    </row>
    <row r="114" spans="2:101" x14ac:dyDescent="0.2">
      <c r="B114" s="125"/>
      <c r="C114" s="128" t="s">
        <v>20</v>
      </c>
      <c r="D114" s="128" t="s">
        <v>20</v>
      </c>
      <c r="E114" s="128" t="s">
        <v>20</v>
      </c>
      <c r="F114" s="128" t="s">
        <v>20</v>
      </c>
      <c r="G114" s="128" t="s">
        <v>20</v>
      </c>
      <c r="H114" s="128" t="s">
        <v>20</v>
      </c>
      <c r="I114" s="128" t="s">
        <v>20</v>
      </c>
      <c r="J114" s="128" t="s">
        <v>20</v>
      </c>
      <c r="K114" s="128" t="s">
        <v>20</v>
      </c>
      <c r="L114" s="125" t="s">
        <v>20</v>
      </c>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c r="BY114" s="125"/>
      <c r="BZ114" s="125"/>
      <c r="CA114" s="125"/>
      <c r="CB114" s="125"/>
      <c r="CC114" s="125"/>
      <c r="CD114" s="125"/>
      <c r="CE114" s="125"/>
      <c r="CF114" s="125"/>
      <c r="CG114" s="125"/>
      <c r="CH114" s="125"/>
      <c r="CI114" s="125"/>
      <c r="CJ114" s="125"/>
      <c r="CK114" s="125"/>
      <c r="CL114" s="125"/>
      <c r="CM114" s="125"/>
      <c r="CN114" s="125"/>
      <c r="CO114" s="125"/>
      <c r="CP114" s="125"/>
      <c r="CQ114" s="125"/>
      <c r="CR114" s="125"/>
      <c r="CS114" s="125"/>
      <c r="CT114" s="125"/>
      <c r="CU114" s="125"/>
      <c r="CV114" s="125"/>
      <c r="CW114" s="125"/>
    </row>
    <row r="115" spans="2:101" x14ac:dyDescent="0.2">
      <c r="B115" s="125"/>
      <c r="C115" s="128" t="s">
        <v>20</v>
      </c>
      <c r="D115" s="128" t="s">
        <v>20</v>
      </c>
      <c r="E115" s="128" t="s">
        <v>20</v>
      </c>
      <c r="F115" s="128" t="s">
        <v>20</v>
      </c>
      <c r="G115" s="128" t="s">
        <v>20</v>
      </c>
      <c r="H115" s="128" t="s">
        <v>20</v>
      </c>
      <c r="I115" s="128" t="s">
        <v>20</v>
      </c>
      <c r="J115" s="128" t="s">
        <v>20</v>
      </c>
      <c r="K115" s="128" t="s">
        <v>20</v>
      </c>
      <c r="L115" s="125" t="s">
        <v>20</v>
      </c>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25"/>
      <c r="CC115" s="125"/>
      <c r="CD115" s="125"/>
      <c r="CE115" s="125"/>
      <c r="CF115" s="125"/>
      <c r="CG115" s="125"/>
      <c r="CH115" s="125"/>
      <c r="CI115" s="125"/>
      <c r="CJ115" s="125"/>
      <c r="CK115" s="125"/>
      <c r="CL115" s="125"/>
      <c r="CM115" s="125"/>
      <c r="CN115" s="125"/>
      <c r="CO115" s="125"/>
      <c r="CP115" s="125"/>
      <c r="CQ115" s="125"/>
      <c r="CR115" s="125"/>
      <c r="CS115" s="125"/>
      <c r="CT115" s="125"/>
      <c r="CU115" s="125"/>
      <c r="CV115" s="125"/>
      <c r="CW115" s="125"/>
    </row>
    <row r="116" spans="2:101" x14ac:dyDescent="0.2">
      <c r="B116" s="125"/>
      <c r="C116" s="128" t="s">
        <v>20</v>
      </c>
      <c r="D116" s="128" t="s">
        <v>20</v>
      </c>
      <c r="E116" s="128" t="s">
        <v>20</v>
      </c>
      <c r="F116" s="128" t="s">
        <v>20</v>
      </c>
      <c r="G116" s="128" t="s">
        <v>20</v>
      </c>
      <c r="H116" s="128" t="s">
        <v>20</v>
      </c>
      <c r="I116" s="128" t="s">
        <v>20</v>
      </c>
      <c r="J116" s="128" t="s">
        <v>20</v>
      </c>
      <c r="K116" s="128" t="s">
        <v>20</v>
      </c>
      <c r="L116" s="125" t="s">
        <v>20</v>
      </c>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c r="BZ116" s="125"/>
      <c r="CA116" s="125"/>
      <c r="CB116" s="125"/>
      <c r="CC116" s="125"/>
      <c r="CD116" s="125"/>
      <c r="CE116" s="125"/>
      <c r="CF116" s="125"/>
      <c r="CG116" s="125"/>
      <c r="CH116" s="125"/>
      <c r="CI116" s="125"/>
      <c r="CJ116" s="125"/>
      <c r="CK116" s="125"/>
      <c r="CL116" s="125"/>
      <c r="CM116" s="125"/>
      <c r="CN116" s="125"/>
      <c r="CO116" s="125"/>
      <c r="CP116" s="125"/>
      <c r="CQ116" s="125"/>
      <c r="CR116" s="125"/>
      <c r="CS116" s="125"/>
      <c r="CT116" s="125"/>
      <c r="CU116" s="125"/>
      <c r="CV116" s="125"/>
      <c r="CW116" s="125"/>
    </row>
    <row r="117" spans="2:101" x14ac:dyDescent="0.2">
      <c r="B117" s="125"/>
      <c r="C117" s="128" t="s">
        <v>20</v>
      </c>
      <c r="D117" s="128" t="s">
        <v>20</v>
      </c>
      <c r="E117" s="128" t="s">
        <v>20</v>
      </c>
      <c r="F117" s="128" t="s">
        <v>20</v>
      </c>
      <c r="G117" s="128" t="s">
        <v>20</v>
      </c>
      <c r="H117" s="128" t="s">
        <v>20</v>
      </c>
      <c r="I117" s="128" t="s">
        <v>20</v>
      </c>
      <c r="J117" s="128" t="s">
        <v>20</v>
      </c>
      <c r="K117" s="128" t="s">
        <v>20</v>
      </c>
      <c r="L117" s="125" t="s">
        <v>20</v>
      </c>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125"/>
      <c r="BY117" s="125"/>
      <c r="BZ117" s="125"/>
      <c r="CA117" s="125"/>
      <c r="CB117" s="125"/>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row>
    <row r="118" spans="2:101" x14ac:dyDescent="0.2">
      <c r="B118" s="125"/>
      <c r="C118" s="128" t="s">
        <v>20</v>
      </c>
      <c r="D118" s="128" t="s">
        <v>20</v>
      </c>
      <c r="E118" s="128" t="s">
        <v>20</v>
      </c>
      <c r="F118" s="128" t="s">
        <v>20</v>
      </c>
      <c r="G118" s="128" t="s">
        <v>20</v>
      </c>
      <c r="H118" s="128" t="s">
        <v>20</v>
      </c>
      <c r="I118" s="128" t="s">
        <v>20</v>
      </c>
      <c r="J118" s="128" t="s">
        <v>20</v>
      </c>
      <c r="K118" s="128" t="s">
        <v>20</v>
      </c>
      <c r="L118" s="125" t="s">
        <v>20</v>
      </c>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row>
    <row r="119" spans="2:101" x14ac:dyDescent="0.2">
      <c r="B119" s="125"/>
      <c r="C119" s="128" t="s">
        <v>20</v>
      </c>
      <c r="D119" s="128" t="s">
        <v>20</v>
      </c>
      <c r="E119" s="128" t="s">
        <v>20</v>
      </c>
      <c r="F119" s="128" t="s">
        <v>20</v>
      </c>
      <c r="G119" s="128" t="s">
        <v>20</v>
      </c>
      <c r="H119" s="128" t="s">
        <v>20</v>
      </c>
      <c r="I119" s="128" t="s">
        <v>20</v>
      </c>
      <c r="J119" s="128" t="s">
        <v>20</v>
      </c>
      <c r="K119" s="128" t="s">
        <v>20</v>
      </c>
      <c r="L119" s="125" t="s">
        <v>20</v>
      </c>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row>
    <row r="120" spans="2:101" x14ac:dyDescent="0.2">
      <c r="B120" s="125"/>
      <c r="C120" s="128" t="s">
        <v>20</v>
      </c>
      <c r="D120" s="128" t="s">
        <v>20</v>
      </c>
      <c r="E120" s="128" t="s">
        <v>20</v>
      </c>
      <c r="F120" s="128" t="s">
        <v>20</v>
      </c>
      <c r="G120" s="128" t="s">
        <v>20</v>
      </c>
      <c r="H120" s="128" t="s">
        <v>20</v>
      </c>
      <c r="I120" s="128" t="s">
        <v>20</v>
      </c>
      <c r="J120" s="128" t="s">
        <v>20</v>
      </c>
      <c r="K120" s="128" t="s">
        <v>20</v>
      </c>
      <c r="L120" s="125" t="s">
        <v>20</v>
      </c>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row>
    <row r="121" spans="2:101" x14ac:dyDescent="0.2">
      <c r="B121" s="125"/>
      <c r="C121" s="128" t="s">
        <v>20</v>
      </c>
      <c r="D121" s="128" t="s">
        <v>20</v>
      </c>
      <c r="E121" s="128" t="s">
        <v>20</v>
      </c>
      <c r="F121" s="128" t="s">
        <v>20</v>
      </c>
      <c r="G121" s="128" t="s">
        <v>20</v>
      </c>
      <c r="H121" s="128" t="s">
        <v>20</v>
      </c>
      <c r="I121" s="128" t="s">
        <v>20</v>
      </c>
      <c r="J121" s="128" t="s">
        <v>20</v>
      </c>
      <c r="K121" s="128" t="s">
        <v>20</v>
      </c>
      <c r="L121" s="125" t="s">
        <v>20</v>
      </c>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c r="CC121" s="125"/>
      <c r="CD121" s="125"/>
      <c r="CE121" s="125"/>
      <c r="CF121" s="125"/>
      <c r="CG121" s="125"/>
      <c r="CH121" s="125"/>
      <c r="CI121" s="125"/>
      <c r="CJ121" s="125"/>
      <c r="CK121" s="125"/>
      <c r="CL121" s="125"/>
      <c r="CM121" s="125"/>
      <c r="CN121" s="125"/>
      <c r="CO121" s="125"/>
      <c r="CP121" s="125"/>
      <c r="CQ121" s="125"/>
      <c r="CR121" s="125"/>
      <c r="CS121" s="125"/>
      <c r="CT121" s="125"/>
      <c r="CU121" s="125"/>
      <c r="CV121" s="125"/>
      <c r="CW121" s="125"/>
    </row>
    <row r="122" spans="2:101" x14ac:dyDescent="0.2">
      <c r="B122" s="125"/>
      <c r="C122" s="128" t="s">
        <v>20</v>
      </c>
      <c r="D122" s="128" t="s">
        <v>20</v>
      </c>
      <c r="E122" s="128" t="s">
        <v>20</v>
      </c>
      <c r="F122" s="128" t="s">
        <v>20</v>
      </c>
      <c r="G122" s="128" t="s">
        <v>20</v>
      </c>
      <c r="H122" s="128" t="s">
        <v>20</v>
      </c>
      <c r="I122" s="128" t="s">
        <v>20</v>
      </c>
      <c r="J122" s="128" t="s">
        <v>20</v>
      </c>
      <c r="K122" s="128" t="s">
        <v>20</v>
      </c>
      <c r="L122" s="125" t="s">
        <v>20</v>
      </c>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row>
    <row r="123" spans="2:101" x14ac:dyDescent="0.2">
      <c r="B123" s="125"/>
      <c r="C123" s="128" t="s">
        <v>20</v>
      </c>
      <c r="D123" s="128" t="s">
        <v>20</v>
      </c>
      <c r="E123" s="128" t="s">
        <v>20</v>
      </c>
      <c r="F123" s="128" t="s">
        <v>20</v>
      </c>
      <c r="G123" s="128" t="s">
        <v>20</v>
      </c>
      <c r="H123" s="128" t="s">
        <v>20</v>
      </c>
      <c r="I123" s="128" t="s">
        <v>20</v>
      </c>
      <c r="J123" s="128" t="s">
        <v>20</v>
      </c>
      <c r="K123" s="128" t="s">
        <v>20</v>
      </c>
      <c r="L123" s="125" t="s">
        <v>20</v>
      </c>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row>
    <row r="124" spans="2:101" x14ac:dyDescent="0.2">
      <c r="B124" s="125"/>
      <c r="C124" s="128" t="s">
        <v>20</v>
      </c>
      <c r="D124" s="128" t="s">
        <v>20</v>
      </c>
      <c r="E124" s="128" t="s">
        <v>20</v>
      </c>
      <c r="F124" s="128" t="s">
        <v>20</v>
      </c>
      <c r="G124" s="128" t="s">
        <v>20</v>
      </c>
      <c r="H124" s="128" t="s">
        <v>20</v>
      </c>
      <c r="I124" s="128" t="s">
        <v>20</v>
      </c>
      <c r="J124" s="128" t="s">
        <v>20</v>
      </c>
      <c r="K124" s="128" t="s">
        <v>20</v>
      </c>
      <c r="L124" s="125" t="s">
        <v>20</v>
      </c>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c r="BX124" s="125"/>
      <c r="BY124" s="125"/>
      <c r="BZ124" s="125"/>
      <c r="CA124" s="125"/>
      <c r="CB124" s="125"/>
      <c r="CC124" s="125"/>
      <c r="CD124" s="125"/>
      <c r="CE124" s="125"/>
      <c r="CF124" s="125"/>
      <c r="CG124" s="125"/>
      <c r="CH124" s="125"/>
      <c r="CI124" s="125"/>
      <c r="CJ124" s="125"/>
      <c r="CK124" s="125"/>
      <c r="CL124" s="125"/>
      <c r="CM124" s="125"/>
      <c r="CN124" s="125"/>
      <c r="CO124" s="125"/>
      <c r="CP124" s="125"/>
      <c r="CQ124" s="125"/>
      <c r="CR124" s="125"/>
      <c r="CS124" s="125"/>
      <c r="CT124" s="125"/>
      <c r="CU124" s="125"/>
      <c r="CV124" s="125"/>
      <c r="CW124" s="125"/>
    </row>
    <row r="125" spans="2:101" x14ac:dyDescent="0.2">
      <c r="B125" s="125"/>
      <c r="C125" s="128" t="s">
        <v>20</v>
      </c>
      <c r="D125" s="128" t="s">
        <v>20</v>
      </c>
      <c r="E125" s="128" t="s">
        <v>20</v>
      </c>
      <c r="F125" s="128" t="s">
        <v>20</v>
      </c>
      <c r="G125" s="128" t="s">
        <v>20</v>
      </c>
      <c r="H125" s="128" t="s">
        <v>20</v>
      </c>
      <c r="I125" s="128" t="s">
        <v>20</v>
      </c>
      <c r="J125" s="128" t="s">
        <v>20</v>
      </c>
      <c r="K125" s="128" t="s">
        <v>20</v>
      </c>
      <c r="L125" s="125" t="s">
        <v>20</v>
      </c>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c r="BX125" s="125"/>
      <c r="BY125" s="125"/>
      <c r="BZ125" s="125"/>
      <c r="CA125" s="125"/>
      <c r="CB125" s="125"/>
      <c r="CC125" s="125"/>
      <c r="CD125" s="125"/>
      <c r="CE125" s="125"/>
      <c r="CF125" s="125"/>
      <c r="CG125" s="125"/>
      <c r="CH125" s="125"/>
      <c r="CI125" s="125"/>
      <c r="CJ125" s="125"/>
      <c r="CK125" s="125"/>
      <c r="CL125" s="125"/>
      <c r="CM125" s="125"/>
      <c r="CN125" s="125"/>
      <c r="CO125" s="125"/>
      <c r="CP125" s="125"/>
      <c r="CQ125" s="125"/>
      <c r="CR125" s="125"/>
      <c r="CS125" s="125"/>
      <c r="CT125" s="125"/>
      <c r="CU125" s="125"/>
      <c r="CV125" s="125"/>
      <c r="CW125" s="125"/>
    </row>
    <row r="126" spans="2:101" x14ac:dyDescent="0.2">
      <c r="B126" s="125"/>
      <c r="C126" s="128" t="s">
        <v>20</v>
      </c>
      <c r="D126" s="128" t="s">
        <v>20</v>
      </c>
      <c r="E126" s="128" t="s">
        <v>20</v>
      </c>
      <c r="F126" s="128" t="s">
        <v>20</v>
      </c>
      <c r="G126" s="128" t="s">
        <v>20</v>
      </c>
      <c r="H126" s="128" t="s">
        <v>20</v>
      </c>
      <c r="I126" s="128" t="s">
        <v>20</v>
      </c>
      <c r="J126" s="128" t="s">
        <v>20</v>
      </c>
      <c r="K126" s="128" t="s">
        <v>20</v>
      </c>
      <c r="L126" s="125" t="s">
        <v>20</v>
      </c>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c r="BZ126" s="125"/>
      <c r="CA126" s="125"/>
      <c r="CB126" s="125"/>
      <c r="CC126" s="125"/>
      <c r="CD126" s="125"/>
      <c r="CE126" s="125"/>
      <c r="CF126" s="125"/>
      <c r="CG126" s="125"/>
      <c r="CH126" s="125"/>
      <c r="CI126" s="125"/>
      <c r="CJ126" s="125"/>
      <c r="CK126" s="125"/>
      <c r="CL126" s="125"/>
      <c r="CM126" s="125"/>
      <c r="CN126" s="125"/>
      <c r="CO126" s="125"/>
      <c r="CP126" s="125"/>
      <c r="CQ126" s="125"/>
      <c r="CR126" s="125"/>
      <c r="CS126" s="125"/>
      <c r="CT126" s="125"/>
      <c r="CU126" s="125"/>
      <c r="CV126" s="125"/>
      <c r="CW126" s="125"/>
    </row>
    <row r="127" spans="2:101" x14ac:dyDescent="0.2">
      <c r="B127" s="125"/>
      <c r="C127" s="128" t="s">
        <v>20</v>
      </c>
      <c r="D127" s="128" t="s">
        <v>20</v>
      </c>
      <c r="E127" s="128" t="s">
        <v>20</v>
      </c>
      <c r="F127" s="128" t="s">
        <v>20</v>
      </c>
      <c r="G127" s="128" t="s">
        <v>20</v>
      </c>
      <c r="H127" s="128" t="s">
        <v>20</v>
      </c>
      <c r="I127" s="128" t="s">
        <v>20</v>
      </c>
      <c r="J127" s="128" t="s">
        <v>20</v>
      </c>
      <c r="K127" s="128" t="s">
        <v>20</v>
      </c>
      <c r="L127" s="125" t="s">
        <v>20</v>
      </c>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row>
    <row r="128" spans="2:101" x14ac:dyDescent="0.2">
      <c r="B128" s="125"/>
      <c r="C128" s="128" t="s">
        <v>20</v>
      </c>
      <c r="D128" s="128" t="s">
        <v>20</v>
      </c>
      <c r="E128" s="128" t="s">
        <v>20</v>
      </c>
      <c r="F128" s="128" t="s">
        <v>20</v>
      </c>
      <c r="G128" s="128" t="s">
        <v>20</v>
      </c>
      <c r="H128" s="128" t="s">
        <v>20</v>
      </c>
      <c r="I128" s="128" t="s">
        <v>20</v>
      </c>
      <c r="J128" s="128" t="s">
        <v>20</v>
      </c>
      <c r="K128" s="128" t="s">
        <v>20</v>
      </c>
      <c r="L128" s="125" t="s">
        <v>20</v>
      </c>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c r="BY128" s="125"/>
      <c r="BZ128" s="125"/>
      <c r="CA128" s="125"/>
      <c r="CB128" s="125"/>
      <c r="CC128" s="125"/>
      <c r="CD128" s="125"/>
      <c r="CE128" s="125"/>
      <c r="CF128" s="125"/>
      <c r="CG128" s="125"/>
      <c r="CH128" s="125"/>
      <c r="CI128" s="125"/>
      <c r="CJ128" s="125"/>
      <c r="CK128" s="125"/>
      <c r="CL128" s="125"/>
      <c r="CM128" s="125"/>
      <c r="CN128" s="125"/>
      <c r="CO128" s="125"/>
      <c r="CP128" s="125"/>
      <c r="CQ128" s="125"/>
      <c r="CR128" s="125"/>
      <c r="CS128" s="125"/>
      <c r="CT128" s="125"/>
      <c r="CU128" s="125"/>
      <c r="CV128" s="125"/>
      <c r="CW128" s="125"/>
    </row>
    <row r="129" spans="2:101" x14ac:dyDescent="0.2">
      <c r="B129" s="125"/>
      <c r="C129" s="128" t="s">
        <v>20</v>
      </c>
      <c r="D129" s="128" t="s">
        <v>20</v>
      </c>
      <c r="E129" s="128" t="s">
        <v>20</v>
      </c>
      <c r="F129" s="128" t="s">
        <v>20</v>
      </c>
      <c r="G129" s="128" t="s">
        <v>20</v>
      </c>
      <c r="H129" s="128" t="s">
        <v>20</v>
      </c>
      <c r="I129" s="128" t="s">
        <v>20</v>
      </c>
      <c r="J129" s="128" t="s">
        <v>20</v>
      </c>
      <c r="K129" s="128" t="s">
        <v>20</v>
      </c>
      <c r="L129" s="125" t="s">
        <v>20</v>
      </c>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row>
    <row r="130" spans="2:101" x14ac:dyDescent="0.2">
      <c r="B130" s="125"/>
      <c r="C130" s="128" t="s">
        <v>20</v>
      </c>
      <c r="D130" s="128" t="s">
        <v>20</v>
      </c>
      <c r="E130" s="128" t="s">
        <v>20</v>
      </c>
      <c r="F130" s="128" t="s">
        <v>20</v>
      </c>
      <c r="G130" s="128" t="s">
        <v>20</v>
      </c>
      <c r="H130" s="128" t="s">
        <v>20</v>
      </c>
      <c r="I130" s="128" t="s">
        <v>20</v>
      </c>
      <c r="J130" s="128" t="s">
        <v>20</v>
      </c>
      <c r="K130" s="128" t="s">
        <v>20</v>
      </c>
      <c r="L130" s="125" t="s">
        <v>20</v>
      </c>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c r="BY130" s="125"/>
      <c r="BZ130" s="125"/>
      <c r="CA130" s="125"/>
      <c r="CB130" s="125"/>
      <c r="CC130" s="125"/>
      <c r="CD130" s="125"/>
      <c r="CE130" s="125"/>
      <c r="CF130" s="125"/>
      <c r="CG130" s="125"/>
      <c r="CH130" s="125"/>
      <c r="CI130" s="125"/>
      <c r="CJ130" s="125"/>
      <c r="CK130" s="125"/>
      <c r="CL130" s="125"/>
      <c r="CM130" s="125"/>
      <c r="CN130" s="125"/>
      <c r="CO130" s="125"/>
      <c r="CP130" s="125"/>
      <c r="CQ130" s="125"/>
      <c r="CR130" s="125"/>
      <c r="CS130" s="125"/>
      <c r="CT130" s="125"/>
      <c r="CU130" s="125"/>
      <c r="CV130" s="125"/>
      <c r="CW130" s="125"/>
    </row>
    <row r="131" spans="2:101" x14ac:dyDescent="0.2">
      <c r="B131" s="125"/>
      <c r="C131" s="128" t="s">
        <v>20</v>
      </c>
      <c r="D131" s="128" t="s">
        <v>20</v>
      </c>
      <c r="E131" s="128" t="s">
        <v>20</v>
      </c>
      <c r="F131" s="128" t="s">
        <v>20</v>
      </c>
      <c r="G131" s="128" t="s">
        <v>20</v>
      </c>
      <c r="H131" s="128" t="s">
        <v>20</v>
      </c>
      <c r="I131" s="128" t="s">
        <v>20</v>
      </c>
      <c r="J131" s="128" t="s">
        <v>20</v>
      </c>
      <c r="K131" s="128" t="s">
        <v>20</v>
      </c>
      <c r="L131" s="125" t="s">
        <v>20</v>
      </c>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c r="BX131" s="125"/>
      <c r="BY131" s="125"/>
      <c r="BZ131" s="125"/>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row>
    <row r="132" spans="2:101" x14ac:dyDescent="0.2">
      <c r="B132" s="125"/>
      <c r="C132" s="128" t="s">
        <v>20</v>
      </c>
      <c r="D132" s="128" t="s">
        <v>20</v>
      </c>
      <c r="E132" s="128" t="s">
        <v>20</v>
      </c>
      <c r="F132" s="128" t="s">
        <v>20</v>
      </c>
      <c r="G132" s="128" t="s">
        <v>20</v>
      </c>
      <c r="H132" s="128" t="s">
        <v>20</v>
      </c>
      <c r="I132" s="128" t="s">
        <v>20</v>
      </c>
      <c r="J132" s="128" t="s">
        <v>20</v>
      </c>
      <c r="K132" s="128" t="s">
        <v>20</v>
      </c>
      <c r="L132" s="125" t="s">
        <v>20</v>
      </c>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row>
    <row r="133" spans="2:101" x14ac:dyDescent="0.2">
      <c r="B133" s="125"/>
      <c r="C133" s="128" t="s">
        <v>20</v>
      </c>
      <c r="D133" s="128" t="s">
        <v>20</v>
      </c>
      <c r="E133" s="128" t="s">
        <v>20</v>
      </c>
      <c r="F133" s="128" t="s">
        <v>20</v>
      </c>
      <c r="G133" s="128" t="s">
        <v>20</v>
      </c>
      <c r="H133" s="128" t="s">
        <v>20</v>
      </c>
      <c r="I133" s="128" t="s">
        <v>20</v>
      </c>
      <c r="J133" s="128" t="s">
        <v>20</v>
      </c>
      <c r="K133" s="128" t="s">
        <v>20</v>
      </c>
      <c r="L133" s="125" t="s">
        <v>20</v>
      </c>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c r="BX133" s="125"/>
      <c r="BY133" s="125"/>
      <c r="BZ133" s="125"/>
      <c r="CA133" s="125"/>
      <c r="CB133" s="125"/>
      <c r="CC133" s="125"/>
      <c r="CD133" s="125"/>
      <c r="CE133" s="125"/>
      <c r="CF133" s="125"/>
      <c r="CG133" s="125"/>
      <c r="CH133" s="125"/>
      <c r="CI133" s="125"/>
      <c r="CJ133" s="125"/>
      <c r="CK133" s="125"/>
      <c r="CL133" s="125"/>
      <c r="CM133" s="125"/>
      <c r="CN133" s="125"/>
      <c r="CO133" s="125"/>
      <c r="CP133" s="125"/>
      <c r="CQ133" s="125"/>
      <c r="CR133" s="125"/>
      <c r="CS133" s="125"/>
      <c r="CT133" s="125"/>
      <c r="CU133" s="125"/>
      <c r="CV133" s="125"/>
      <c r="CW133" s="125"/>
    </row>
    <row r="134" spans="2:101" x14ac:dyDescent="0.2">
      <c r="B134" s="125"/>
      <c r="C134" s="128" t="s">
        <v>20</v>
      </c>
      <c r="D134" s="128" t="s">
        <v>20</v>
      </c>
      <c r="E134" s="128" t="s">
        <v>20</v>
      </c>
      <c r="F134" s="128" t="s">
        <v>20</v>
      </c>
      <c r="G134" s="128" t="s">
        <v>20</v>
      </c>
      <c r="H134" s="128" t="s">
        <v>20</v>
      </c>
      <c r="I134" s="128" t="s">
        <v>20</v>
      </c>
      <c r="J134" s="128" t="s">
        <v>20</v>
      </c>
      <c r="K134" s="128" t="s">
        <v>20</v>
      </c>
      <c r="L134" s="125" t="s">
        <v>20</v>
      </c>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25"/>
      <c r="BY134" s="125"/>
      <c r="BZ134" s="125"/>
      <c r="CA134" s="125"/>
      <c r="CB134" s="125"/>
      <c r="CC134" s="125"/>
      <c r="CD134" s="125"/>
      <c r="CE134" s="125"/>
      <c r="CF134" s="125"/>
      <c r="CG134" s="125"/>
      <c r="CH134" s="125"/>
      <c r="CI134" s="125"/>
      <c r="CJ134" s="125"/>
      <c r="CK134" s="125"/>
      <c r="CL134" s="125"/>
      <c r="CM134" s="125"/>
      <c r="CN134" s="125"/>
      <c r="CO134" s="125"/>
      <c r="CP134" s="125"/>
      <c r="CQ134" s="125"/>
      <c r="CR134" s="125"/>
      <c r="CS134" s="125"/>
      <c r="CT134" s="125"/>
      <c r="CU134" s="125"/>
      <c r="CV134" s="125"/>
      <c r="CW134" s="125"/>
    </row>
    <row r="135" spans="2:101" x14ac:dyDescent="0.2">
      <c r="B135" s="125"/>
      <c r="C135" s="128" t="s">
        <v>20</v>
      </c>
      <c r="D135" s="128" t="s">
        <v>20</v>
      </c>
      <c r="E135" s="128" t="s">
        <v>20</v>
      </c>
      <c r="F135" s="128" t="s">
        <v>20</v>
      </c>
      <c r="G135" s="128" t="s">
        <v>20</v>
      </c>
      <c r="H135" s="128" t="s">
        <v>20</v>
      </c>
      <c r="I135" s="128" t="s">
        <v>20</v>
      </c>
      <c r="J135" s="128" t="s">
        <v>20</v>
      </c>
      <c r="K135" s="128" t="s">
        <v>20</v>
      </c>
      <c r="L135" s="125" t="s">
        <v>20</v>
      </c>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c r="BX135" s="125"/>
      <c r="BY135" s="125"/>
      <c r="BZ135" s="125"/>
      <c r="CA135" s="125"/>
      <c r="CB135" s="125"/>
      <c r="CC135" s="125"/>
      <c r="CD135" s="125"/>
      <c r="CE135" s="125"/>
      <c r="CF135" s="125"/>
      <c r="CG135" s="125"/>
      <c r="CH135" s="125"/>
      <c r="CI135" s="125"/>
      <c r="CJ135" s="125"/>
      <c r="CK135" s="125"/>
      <c r="CL135" s="125"/>
      <c r="CM135" s="125"/>
      <c r="CN135" s="125"/>
      <c r="CO135" s="125"/>
      <c r="CP135" s="125"/>
      <c r="CQ135" s="125"/>
      <c r="CR135" s="125"/>
      <c r="CS135" s="125"/>
      <c r="CT135" s="125"/>
      <c r="CU135" s="125"/>
      <c r="CV135" s="125"/>
      <c r="CW135" s="125"/>
    </row>
    <row r="136" spans="2:101" x14ac:dyDescent="0.2">
      <c r="B136" s="125"/>
      <c r="C136" s="128" t="s">
        <v>20</v>
      </c>
      <c r="D136" s="128" t="s">
        <v>20</v>
      </c>
      <c r="E136" s="128" t="s">
        <v>20</v>
      </c>
      <c r="F136" s="128" t="s">
        <v>20</v>
      </c>
      <c r="G136" s="128" t="s">
        <v>20</v>
      </c>
      <c r="H136" s="128" t="s">
        <v>20</v>
      </c>
      <c r="I136" s="128" t="s">
        <v>20</v>
      </c>
      <c r="J136" s="128" t="s">
        <v>20</v>
      </c>
      <c r="K136" s="128" t="s">
        <v>20</v>
      </c>
      <c r="L136" s="125" t="s">
        <v>20</v>
      </c>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c r="BX136" s="125"/>
      <c r="BY136" s="125"/>
      <c r="BZ136" s="125"/>
      <c r="CA136" s="125"/>
      <c r="CB136" s="125"/>
      <c r="CC136" s="125"/>
      <c r="CD136" s="125"/>
      <c r="CE136" s="125"/>
      <c r="CF136" s="125"/>
      <c r="CG136" s="125"/>
      <c r="CH136" s="125"/>
      <c r="CI136" s="125"/>
      <c r="CJ136" s="125"/>
      <c r="CK136" s="125"/>
      <c r="CL136" s="125"/>
      <c r="CM136" s="125"/>
      <c r="CN136" s="125"/>
      <c r="CO136" s="125"/>
      <c r="CP136" s="125"/>
      <c r="CQ136" s="125"/>
      <c r="CR136" s="125"/>
      <c r="CS136" s="125"/>
      <c r="CT136" s="125"/>
      <c r="CU136" s="125"/>
      <c r="CV136" s="125"/>
      <c r="CW136" s="125"/>
    </row>
    <row r="137" spans="2:101" x14ac:dyDescent="0.2">
      <c r="B137" s="125"/>
      <c r="C137" s="128" t="s">
        <v>20</v>
      </c>
      <c r="D137" s="128" t="s">
        <v>20</v>
      </c>
      <c r="E137" s="128" t="s">
        <v>20</v>
      </c>
      <c r="F137" s="128" t="s">
        <v>20</v>
      </c>
      <c r="G137" s="128" t="s">
        <v>20</v>
      </c>
      <c r="H137" s="128" t="s">
        <v>20</v>
      </c>
      <c r="I137" s="128" t="s">
        <v>20</v>
      </c>
      <c r="J137" s="128" t="s">
        <v>20</v>
      </c>
      <c r="K137" s="128" t="s">
        <v>20</v>
      </c>
      <c r="L137" s="125" t="s">
        <v>20</v>
      </c>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c r="BX137" s="125"/>
      <c r="BY137" s="125"/>
      <c r="BZ137" s="125"/>
      <c r="CA137" s="125"/>
      <c r="CB137" s="125"/>
      <c r="CC137" s="125"/>
      <c r="CD137" s="125"/>
      <c r="CE137" s="125"/>
      <c r="CF137" s="125"/>
      <c r="CG137" s="125"/>
      <c r="CH137" s="125"/>
      <c r="CI137" s="125"/>
      <c r="CJ137" s="125"/>
      <c r="CK137" s="125"/>
      <c r="CL137" s="125"/>
      <c r="CM137" s="125"/>
      <c r="CN137" s="125"/>
      <c r="CO137" s="125"/>
      <c r="CP137" s="125"/>
      <c r="CQ137" s="125"/>
      <c r="CR137" s="125"/>
      <c r="CS137" s="125"/>
      <c r="CT137" s="125"/>
      <c r="CU137" s="125"/>
      <c r="CV137" s="125"/>
      <c r="CW137" s="125"/>
    </row>
    <row r="138" spans="2:101" x14ac:dyDescent="0.2">
      <c r="B138" s="125"/>
      <c r="C138" s="128" t="s">
        <v>20</v>
      </c>
      <c r="D138" s="128" t="s">
        <v>20</v>
      </c>
      <c r="E138" s="128" t="s">
        <v>20</v>
      </c>
      <c r="F138" s="128" t="s">
        <v>20</v>
      </c>
      <c r="G138" s="128" t="s">
        <v>20</v>
      </c>
      <c r="H138" s="128" t="s">
        <v>20</v>
      </c>
      <c r="I138" s="128" t="s">
        <v>20</v>
      </c>
      <c r="J138" s="128" t="s">
        <v>20</v>
      </c>
      <c r="K138" s="128" t="s">
        <v>20</v>
      </c>
      <c r="L138" s="125" t="s">
        <v>20</v>
      </c>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25"/>
      <c r="BY138" s="125"/>
      <c r="BZ138" s="125"/>
      <c r="CA138" s="125"/>
      <c r="CB138" s="125"/>
      <c r="CC138" s="125"/>
      <c r="CD138" s="125"/>
      <c r="CE138" s="125"/>
      <c r="CF138" s="125"/>
      <c r="CG138" s="125"/>
      <c r="CH138" s="125"/>
      <c r="CI138" s="125"/>
      <c r="CJ138" s="125"/>
      <c r="CK138" s="125"/>
      <c r="CL138" s="125"/>
      <c r="CM138" s="125"/>
      <c r="CN138" s="125"/>
      <c r="CO138" s="125"/>
      <c r="CP138" s="125"/>
      <c r="CQ138" s="125"/>
      <c r="CR138" s="125"/>
      <c r="CS138" s="125"/>
      <c r="CT138" s="125"/>
      <c r="CU138" s="125"/>
      <c r="CV138" s="125"/>
      <c r="CW138" s="125"/>
    </row>
    <row r="139" spans="2:101" x14ac:dyDescent="0.2">
      <c r="B139" s="125"/>
      <c r="C139" s="128" t="s">
        <v>20</v>
      </c>
      <c r="D139" s="128" t="s">
        <v>20</v>
      </c>
      <c r="E139" s="128" t="s">
        <v>20</v>
      </c>
      <c r="F139" s="128" t="s">
        <v>20</v>
      </c>
      <c r="G139" s="128" t="s">
        <v>20</v>
      </c>
      <c r="H139" s="128" t="s">
        <v>20</v>
      </c>
      <c r="I139" s="128" t="s">
        <v>20</v>
      </c>
      <c r="J139" s="128" t="s">
        <v>20</v>
      </c>
      <c r="K139" s="128" t="s">
        <v>20</v>
      </c>
      <c r="L139" s="125" t="s">
        <v>20</v>
      </c>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c r="BX139" s="125"/>
      <c r="BY139" s="125"/>
      <c r="BZ139" s="125"/>
      <c r="CA139" s="125"/>
      <c r="CB139" s="125"/>
      <c r="CC139" s="125"/>
      <c r="CD139" s="125"/>
      <c r="CE139" s="125"/>
      <c r="CF139" s="125"/>
      <c r="CG139" s="125"/>
      <c r="CH139" s="125"/>
      <c r="CI139" s="125"/>
      <c r="CJ139" s="125"/>
      <c r="CK139" s="125"/>
      <c r="CL139" s="125"/>
      <c r="CM139" s="125"/>
      <c r="CN139" s="125"/>
      <c r="CO139" s="125"/>
      <c r="CP139" s="125"/>
      <c r="CQ139" s="125"/>
      <c r="CR139" s="125"/>
      <c r="CS139" s="125"/>
      <c r="CT139" s="125"/>
      <c r="CU139" s="125"/>
      <c r="CV139" s="125"/>
      <c r="CW139" s="125"/>
    </row>
    <row r="140" spans="2:101" x14ac:dyDescent="0.2">
      <c r="B140" s="125"/>
      <c r="C140" s="128" t="s">
        <v>20</v>
      </c>
      <c r="D140" s="128" t="s">
        <v>20</v>
      </c>
      <c r="E140" s="128" t="s">
        <v>20</v>
      </c>
      <c r="F140" s="128" t="s">
        <v>20</v>
      </c>
      <c r="G140" s="128" t="s">
        <v>20</v>
      </c>
      <c r="H140" s="128" t="s">
        <v>20</v>
      </c>
      <c r="I140" s="128" t="s">
        <v>20</v>
      </c>
      <c r="J140" s="128" t="s">
        <v>20</v>
      </c>
      <c r="K140" s="128" t="s">
        <v>20</v>
      </c>
      <c r="L140" s="125" t="s">
        <v>20</v>
      </c>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25"/>
      <c r="BY140" s="125"/>
      <c r="BZ140" s="125"/>
      <c r="CA140" s="125"/>
      <c r="CB140" s="125"/>
      <c r="CC140" s="125"/>
      <c r="CD140" s="125"/>
      <c r="CE140" s="125"/>
      <c r="CF140" s="125"/>
      <c r="CG140" s="125"/>
      <c r="CH140" s="125"/>
      <c r="CI140" s="125"/>
      <c r="CJ140" s="125"/>
      <c r="CK140" s="125"/>
      <c r="CL140" s="125"/>
      <c r="CM140" s="125"/>
      <c r="CN140" s="125"/>
      <c r="CO140" s="125"/>
      <c r="CP140" s="125"/>
      <c r="CQ140" s="125"/>
      <c r="CR140" s="125"/>
      <c r="CS140" s="125"/>
      <c r="CT140" s="125"/>
      <c r="CU140" s="125"/>
      <c r="CV140" s="125"/>
      <c r="CW140" s="125"/>
    </row>
    <row r="141" spans="2:101" x14ac:dyDescent="0.2">
      <c r="B141" s="125"/>
      <c r="C141" s="128" t="s">
        <v>20</v>
      </c>
      <c r="D141" s="128" t="s">
        <v>20</v>
      </c>
      <c r="E141" s="128" t="s">
        <v>20</v>
      </c>
      <c r="F141" s="128" t="s">
        <v>20</v>
      </c>
      <c r="G141" s="128" t="s">
        <v>20</v>
      </c>
      <c r="H141" s="128" t="s">
        <v>20</v>
      </c>
      <c r="I141" s="128" t="s">
        <v>20</v>
      </c>
      <c r="J141" s="128" t="s">
        <v>20</v>
      </c>
      <c r="K141" s="128" t="s">
        <v>20</v>
      </c>
      <c r="L141" s="125" t="s">
        <v>20</v>
      </c>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c r="BY141" s="125"/>
      <c r="BZ141" s="125"/>
      <c r="CA141" s="125"/>
      <c r="CB141" s="125"/>
      <c r="CC141" s="125"/>
      <c r="CD141" s="125"/>
      <c r="CE141" s="125"/>
      <c r="CF141" s="125"/>
      <c r="CG141" s="125"/>
      <c r="CH141" s="125"/>
      <c r="CI141" s="125"/>
      <c r="CJ141" s="125"/>
      <c r="CK141" s="125"/>
      <c r="CL141" s="125"/>
      <c r="CM141" s="125"/>
      <c r="CN141" s="125"/>
      <c r="CO141" s="125"/>
      <c r="CP141" s="125"/>
      <c r="CQ141" s="125"/>
      <c r="CR141" s="125"/>
      <c r="CS141" s="125"/>
      <c r="CT141" s="125"/>
      <c r="CU141" s="125"/>
      <c r="CV141" s="125"/>
      <c r="CW141" s="125"/>
    </row>
    <row r="142" spans="2:101" x14ac:dyDescent="0.2">
      <c r="B142" s="125"/>
      <c r="C142" s="128" t="s">
        <v>20</v>
      </c>
      <c r="D142" s="128" t="s">
        <v>20</v>
      </c>
      <c r="E142" s="128" t="s">
        <v>20</v>
      </c>
      <c r="F142" s="128" t="s">
        <v>20</v>
      </c>
      <c r="G142" s="128" t="s">
        <v>20</v>
      </c>
      <c r="H142" s="128" t="s">
        <v>20</v>
      </c>
      <c r="I142" s="128" t="s">
        <v>20</v>
      </c>
      <c r="J142" s="128" t="s">
        <v>20</v>
      </c>
      <c r="K142" s="128" t="s">
        <v>20</v>
      </c>
      <c r="L142" s="125" t="s">
        <v>20</v>
      </c>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c r="BX142" s="125"/>
      <c r="BY142" s="125"/>
      <c r="BZ142" s="125"/>
      <c r="CA142" s="125"/>
      <c r="CB142" s="125"/>
      <c r="CC142" s="125"/>
      <c r="CD142" s="125"/>
      <c r="CE142" s="125"/>
      <c r="CF142" s="125"/>
      <c r="CG142" s="125"/>
      <c r="CH142" s="125"/>
      <c r="CI142" s="125"/>
      <c r="CJ142" s="125"/>
      <c r="CK142" s="125"/>
      <c r="CL142" s="125"/>
      <c r="CM142" s="125"/>
      <c r="CN142" s="125"/>
      <c r="CO142" s="125"/>
      <c r="CP142" s="125"/>
      <c r="CQ142" s="125"/>
      <c r="CR142" s="125"/>
      <c r="CS142" s="125"/>
      <c r="CT142" s="125"/>
      <c r="CU142" s="125"/>
      <c r="CV142" s="125"/>
      <c r="CW142" s="125"/>
    </row>
    <row r="143" spans="2:101" x14ac:dyDescent="0.2">
      <c r="B143" s="125"/>
      <c r="C143" s="128" t="s">
        <v>20</v>
      </c>
      <c r="D143" s="128" t="s">
        <v>20</v>
      </c>
      <c r="E143" s="128" t="s">
        <v>20</v>
      </c>
      <c r="F143" s="128" t="s">
        <v>20</v>
      </c>
      <c r="G143" s="128" t="s">
        <v>20</v>
      </c>
      <c r="H143" s="128" t="s">
        <v>20</v>
      </c>
      <c r="I143" s="128" t="s">
        <v>20</v>
      </c>
      <c r="J143" s="128" t="s">
        <v>20</v>
      </c>
      <c r="K143" s="128" t="s">
        <v>20</v>
      </c>
      <c r="L143" s="125" t="s">
        <v>20</v>
      </c>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c r="BX143" s="125"/>
      <c r="BY143" s="125"/>
      <c r="BZ143" s="125"/>
      <c r="CA143" s="125"/>
      <c r="CB143" s="125"/>
      <c r="CC143" s="125"/>
      <c r="CD143" s="125"/>
      <c r="CE143" s="125"/>
      <c r="CF143" s="125"/>
      <c r="CG143" s="125"/>
      <c r="CH143" s="125"/>
      <c r="CI143" s="125"/>
      <c r="CJ143" s="125"/>
      <c r="CK143" s="125"/>
      <c r="CL143" s="125"/>
      <c r="CM143" s="125"/>
      <c r="CN143" s="125"/>
      <c r="CO143" s="125"/>
      <c r="CP143" s="125"/>
      <c r="CQ143" s="125"/>
      <c r="CR143" s="125"/>
      <c r="CS143" s="125"/>
      <c r="CT143" s="125"/>
      <c r="CU143" s="125"/>
      <c r="CV143" s="125"/>
      <c r="CW143" s="125"/>
    </row>
    <row r="144" spans="2:101" x14ac:dyDescent="0.2">
      <c r="B144" s="125"/>
      <c r="C144" s="128" t="s">
        <v>20</v>
      </c>
      <c r="D144" s="128" t="s">
        <v>20</v>
      </c>
      <c r="E144" s="128" t="s">
        <v>20</v>
      </c>
      <c r="F144" s="128" t="s">
        <v>20</v>
      </c>
      <c r="G144" s="128" t="s">
        <v>20</v>
      </c>
      <c r="H144" s="128" t="s">
        <v>20</v>
      </c>
      <c r="I144" s="128" t="s">
        <v>20</v>
      </c>
      <c r="J144" s="128" t="s">
        <v>20</v>
      </c>
      <c r="K144" s="128" t="s">
        <v>20</v>
      </c>
      <c r="L144" s="125" t="s">
        <v>20</v>
      </c>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c r="BX144" s="125"/>
      <c r="BY144" s="125"/>
      <c r="BZ144" s="125"/>
      <c r="CA144" s="125"/>
      <c r="CB144" s="125"/>
      <c r="CC144" s="125"/>
      <c r="CD144" s="125"/>
      <c r="CE144" s="125"/>
      <c r="CF144" s="125"/>
      <c r="CG144" s="125"/>
      <c r="CH144" s="125"/>
      <c r="CI144" s="125"/>
      <c r="CJ144" s="125"/>
      <c r="CK144" s="125"/>
      <c r="CL144" s="125"/>
      <c r="CM144" s="125"/>
      <c r="CN144" s="125"/>
      <c r="CO144" s="125"/>
      <c r="CP144" s="125"/>
      <c r="CQ144" s="125"/>
      <c r="CR144" s="125"/>
      <c r="CS144" s="125"/>
      <c r="CT144" s="125"/>
      <c r="CU144" s="125"/>
      <c r="CV144" s="125"/>
      <c r="CW144" s="125"/>
    </row>
    <row r="145" spans="2:101" x14ac:dyDescent="0.2">
      <c r="B145" s="125"/>
      <c r="C145" s="128" t="s">
        <v>20</v>
      </c>
      <c r="D145" s="128" t="s">
        <v>20</v>
      </c>
      <c r="E145" s="128" t="s">
        <v>20</v>
      </c>
      <c r="F145" s="128" t="s">
        <v>20</v>
      </c>
      <c r="G145" s="128" t="s">
        <v>20</v>
      </c>
      <c r="H145" s="128" t="s">
        <v>20</v>
      </c>
      <c r="I145" s="128" t="s">
        <v>20</v>
      </c>
      <c r="J145" s="128" t="s">
        <v>20</v>
      </c>
      <c r="K145" s="128" t="s">
        <v>20</v>
      </c>
      <c r="L145" s="125" t="s">
        <v>20</v>
      </c>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c r="CS145" s="125"/>
      <c r="CT145" s="125"/>
      <c r="CU145" s="125"/>
      <c r="CV145" s="125"/>
      <c r="CW145" s="125"/>
    </row>
    <row r="146" spans="2:101" x14ac:dyDescent="0.2">
      <c r="B146" s="125"/>
      <c r="C146" s="128" t="s">
        <v>20</v>
      </c>
      <c r="D146" s="128" t="s">
        <v>20</v>
      </c>
      <c r="E146" s="128" t="s">
        <v>20</v>
      </c>
      <c r="F146" s="128" t="s">
        <v>20</v>
      </c>
      <c r="G146" s="128" t="s">
        <v>20</v>
      </c>
      <c r="H146" s="128" t="s">
        <v>20</v>
      </c>
      <c r="I146" s="128" t="s">
        <v>20</v>
      </c>
      <c r="J146" s="128" t="s">
        <v>20</v>
      </c>
      <c r="K146" s="128" t="s">
        <v>20</v>
      </c>
      <c r="L146" s="125" t="s">
        <v>20</v>
      </c>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c r="BX146" s="125"/>
      <c r="BY146" s="125"/>
      <c r="BZ146" s="125"/>
      <c r="CA146" s="125"/>
      <c r="CB146" s="125"/>
      <c r="CC146" s="125"/>
      <c r="CD146" s="125"/>
      <c r="CE146" s="125"/>
      <c r="CF146" s="125"/>
      <c r="CG146" s="125"/>
      <c r="CH146" s="125"/>
      <c r="CI146" s="125"/>
      <c r="CJ146" s="125"/>
      <c r="CK146" s="125"/>
      <c r="CL146" s="125"/>
      <c r="CM146" s="125"/>
      <c r="CN146" s="125"/>
      <c r="CO146" s="125"/>
      <c r="CP146" s="125"/>
      <c r="CQ146" s="125"/>
      <c r="CR146" s="125"/>
      <c r="CS146" s="125"/>
      <c r="CT146" s="125"/>
      <c r="CU146" s="125"/>
      <c r="CV146" s="125"/>
      <c r="CW146" s="125"/>
    </row>
    <row r="147" spans="2:101" x14ac:dyDescent="0.2">
      <c r="B147" s="125"/>
      <c r="C147" s="128" t="s">
        <v>20</v>
      </c>
      <c r="D147" s="128" t="s">
        <v>20</v>
      </c>
      <c r="E147" s="128" t="s">
        <v>20</v>
      </c>
      <c r="F147" s="128" t="s">
        <v>20</v>
      </c>
      <c r="G147" s="128" t="s">
        <v>20</v>
      </c>
      <c r="H147" s="128" t="s">
        <v>20</v>
      </c>
      <c r="I147" s="128" t="s">
        <v>20</v>
      </c>
      <c r="J147" s="128" t="s">
        <v>20</v>
      </c>
      <c r="K147" s="128" t="s">
        <v>20</v>
      </c>
      <c r="L147" s="125" t="s">
        <v>20</v>
      </c>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CB147" s="125"/>
      <c r="CC147" s="125"/>
      <c r="CD147" s="125"/>
      <c r="CE147" s="125"/>
      <c r="CF147" s="125"/>
      <c r="CG147" s="125"/>
      <c r="CH147" s="125"/>
      <c r="CI147" s="125"/>
      <c r="CJ147" s="125"/>
      <c r="CK147" s="125"/>
      <c r="CL147" s="125"/>
      <c r="CM147" s="125"/>
      <c r="CN147" s="125"/>
      <c r="CO147" s="125"/>
      <c r="CP147" s="125"/>
      <c r="CQ147" s="125"/>
      <c r="CR147" s="125"/>
      <c r="CS147" s="125"/>
      <c r="CT147" s="125"/>
      <c r="CU147" s="125"/>
      <c r="CV147" s="125"/>
      <c r="CW147" s="125"/>
    </row>
    <row r="148" spans="2:101" x14ac:dyDescent="0.2">
      <c r="B148" s="125"/>
      <c r="C148" s="128" t="s">
        <v>20</v>
      </c>
      <c r="D148" s="128" t="s">
        <v>20</v>
      </c>
      <c r="E148" s="128" t="s">
        <v>20</v>
      </c>
      <c r="F148" s="128" t="s">
        <v>20</v>
      </c>
      <c r="G148" s="128" t="s">
        <v>20</v>
      </c>
      <c r="H148" s="128" t="s">
        <v>20</v>
      </c>
      <c r="I148" s="128" t="s">
        <v>20</v>
      </c>
      <c r="J148" s="128" t="s">
        <v>20</v>
      </c>
      <c r="K148" s="128" t="s">
        <v>20</v>
      </c>
      <c r="L148" s="125" t="s">
        <v>20</v>
      </c>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125"/>
      <c r="CO148" s="125"/>
      <c r="CP148" s="125"/>
      <c r="CQ148" s="125"/>
      <c r="CR148" s="125"/>
      <c r="CS148" s="125"/>
      <c r="CT148" s="125"/>
      <c r="CU148" s="125"/>
      <c r="CV148" s="125"/>
      <c r="CW148" s="125"/>
    </row>
    <row r="149" spans="2:101" x14ac:dyDescent="0.2">
      <c r="B149" s="125"/>
      <c r="C149" s="128" t="s">
        <v>20</v>
      </c>
      <c r="D149" s="128" t="s">
        <v>20</v>
      </c>
      <c r="E149" s="128" t="s">
        <v>20</v>
      </c>
      <c r="F149" s="128" t="s">
        <v>20</v>
      </c>
      <c r="G149" s="128" t="s">
        <v>20</v>
      </c>
      <c r="H149" s="128" t="s">
        <v>20</v>
      </c>
      <c r="I149" s="128" t="s">
        <v>20</v>
      </c>
      <c r="J149" s="128" t="s">
        <v>20</v>
      </c>
      <c r="K149" s="128" t="s">
        <v>20</v>
      </c>
      <c r="L149" s="125" t="s">
        <v>20</v>
      </c>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125"/>
      <c r="CO149" s="125"/>
      <c r="CP149" s="125"/>
      <c r="CQ149" s="125"/>
      <c r="CR149" s="125"/>
      <c r="CS149" s="125"/>
      <c r="CT149" s="125"/>
      <c r="CU149" s="125"/>
      <c r="CV149" s="125"/>
      <c r="CW149" s="125"/>
    </row>
    <row r="150" spans="2:101" x14ac:dyDescent="0.2">
      <c r="B150" s="125"/>
      <c r="C150" s="128" t="s">
        <v>20</v>
      </c>
      <c r="D150" s="128" t="s">
        <v>20</v>
      </c>
      <c r="E150" s="128" t="s">
        <v>20</v>
      </c>
      <c r="F150" s="128" t="s">
        <v>20</v>
      </c>
      <c r="G150" s="128" t="s">
        <v>20</v>
      </c>
      <c r="H150" s="128" t="s">
        <v>20</v>
      </c>
      <c r="I150" s="128" t="s">
        <v>20</v>
      </c>
      <c r="J150" s="128" t="s">
        <v>20</v>
      </c>
      <c r="K150" s="128" t="s">
        <v>20</v>
      </c>
      <c r="L150" s="125" t="s">
        <v>20</v>
      </c>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c r="CD150" s="125"/>
      <c r="CE150" s="125"/>
      <c r="CF150" s="125"/>
      <c r="CG150" s="125"/>
      <c r="CH150" s="125"/>
      <c r="CI150" s="125"/>
      <c r="CJ150" s="125"/>
      <c r="CK150" s="125"/>
      <c r="CL150" s="125"/>
      <c r="CM150" s="125"/>
      <c r="CN150" s="125"/>
      <c r="CO150" s="125"/>
      <c r="CP150" s="125"/>
      <c r="CQ150" s="125"/>
      <c r="CR150" s="125"/>
      <c r="CS150" s="125"/>
      <c r="CT150" s="125"/>
      <c r="CU150" s="125"/>
      <c r="CV150" s="125"/>
      <c r="CW150" s="125"/>
    </row>
    <row r="151" spans="2:101" x14ac:dyDescent="0.2">
      <c r="B151" s="125"/>
      <c r="C151" s="128" t="s">
        <v>20</v>
      </c>
      <c r="D151" s="128" t="s">
        <v>20</v>
      </c>
      <c r="E151" s="128" t="s">
        <v>20</v>
      </c>
      <c r="F151" s="128" t="s">
        <v>20</v>
      </c>
      <c r="G151" s="128" t="s">
        <v>20</v>
      </c>
      <c r="H151" s="128" t="s">
        <v>20</v>
      </c>
      <c r="I151" s="128" t="s">
        <v>20</v>
      </c>
      <c r="J151" s="128" t="s">
        <v>20</v>
      </c>
      <c r="K151" s="128" t="s">
        <v>20</v>
      </c>
      <c r="L151" s="125" t="s">
        <v>20</v>
      </c>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c r="CU151" s="125"/>
      <c r="CV151" s="125"/>
      <c r="CW151" s="125"/>
    </row>
    <row r="152" spans="2:101" x14ac:dyDescent="0.2">
      <c r="B152" s="125"/>
      <c r="C152" s="128" t="s">
        <v>20</v>
      </c>
      <c r="D152" s="128" t="s">
        <v>20</v>
      </c>
      <c r="E152" s="128" t="s">
        <v>20</v>
      </c>
      <c r="F152" s="128" t="s">
        <v>20</v>
      </c>
      <c r="G152" s="128" t="s">
        <v>20</v>
      </c>
      <c r="H152" s="128" t="s">
        <v>20</v>
      </c>
      <c r="I152" s="128" t="s">
        <v>20</v>
      </c>
      <c r="J152" s="128" t="s">
        <v>20</v>
      </c>
      <c r="K152" s="128" t="s">
        <v>20</v>
      </c>
      <c r="L152" s="125" t="s">
        <v>20</v>
      </c>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row>
    <row r="153" spans="2:101" x14ac:dyDescent="0.2">
      <c r="B153" s="125"/>
      <c r="C153" s="128" t="s">
        <v>20</v>
      </c>
      <c r="D153" s="128" t="s">
        <v>20</v>
      </c>
      <c r="E153" s="128" t="s">
        <v>20</v>
      </c>
      <c r="F153" s="128" t="s">
        <v>20</v>
      </c>
      <c r="G153" s="128" t="s">
        <v>20</v>
      </c>
      <c r="H153" s="128" t="s">
        <v>20</v>
      </c>
      <c r="I153" s="128" t="s">
        <v>20</v>
      </c>
      <c r="J153" s="128" t="s">
        <v>20</v>
      </c>
      <c r="K153" s="128" t="s">
        <v>20</v>
      </c>
      <c r="L153" s="125" t="s">
        <v>20</v>
      </c>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row>
    <row r="154" spans="2:101" x14ac:dyDescent="0.2">
      <c r="B154" s="125"/>
      <c r="C154" s="128" t="s">
        <v>20</v>
      </c>
      <c r="D154" s="128" t="s">
        <v>20</v>
      </c>
      <c r="E154" s="128" t="s">
        <v>20</v>
      </c>
      <c r="F154" s="128" t="s">
        <v>20</v>
      </c>
      <c r="G154" s="128" t="s">
        <v>20</v>
      </c>
      <c r="H154" s="128" t="s">
        <v>20</v>
      </c>
      <c r="I154" s="128" t="s">
        <v>20</v>
      </c>
      <c r="J154" s="128" t="s">
        <v>20</v>
      </c>
      <c r="K154" s="128" t="s">
        <v>20</v>
      </c>
      <c r="L154" s="125" t="s">
        <v>20</v>
      </c>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row>
    <row r="155" spans="2:101" x14ac:dyDescent="0.2">
      <c r="B155" s="125"/>
      <c r="C155" s="128" t="s">
        <v>20</v>
      </c>
      <c r="D155" s="128" t="s">
        <v>20</v>
      </c>
      <c r="E155" s="128" t="s">
        <v>20</v>
      </c>
      <c r="F155" s="128" t="s">
        <v>20</v>
      </c>
      <c r="G155" s="128" t="s">
        <v>20</v>
      </c>
      <c r="H155" s="128" t="s">
        <v>20</v>
      </c>
      <c r="I155" s="128" t="s">
        <v>20</v>
      </c>
      <c r="J155" s="128" t="s">
        <v>20</v>
      </c>
      <c r="K155" s="128" t="s">
        <v>20</v>
      </c>
      <c r="L155" s="125" t="s">
        <v>20</v>
      </c>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row>
    <row r="156" spans="2:101" x14ac:dyDescent="0.2">
      <c r="B156" s="125"/>
      <c r="C156" s="128" t="s">
        <v>20</v>
      </c>
      <c r="D156" s="128" t="s">
        <v>20</v>
      </c>
      <c r="E156" s="128" t="s">
        <v>20</v>
      </c>
      <c r="F156" s="128" t="s">
        <v>20</v>
      </c>
      <c r="G156" s="128" t="s">
        <v>20</v>
      </c>
      <c r="H156" s="128" t="s">
        <v>20</v>
      </c>
      <c r="I156" s="128" t="s">
        <v>20</v>
      </c>
      <c r="J156" s="128" t="s">
        <v>20</v>
      </c>
      <c r="K156" s="128" t="s">
        <v>20</v>
      </c>
      <c r="L156" s="125" t="s">
        <v>20</v>
      </c>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row>
    <row r="157" spans="2:101" x14ac:dyDescent="0.2">
      <c r="B157" s="125"/>
      <c r="C157" s="128" t="s">
        <v>20</v>
      </c>
      <c r="D157" s="128" t="s">
        <v>20</v>
      </c>
      <c r="E157" s="128" t="s">
        <v>20</v>
      </c>
      <c r="F157" s="128" t="s">
        <v>20</v>
      </c>
      <c r="G157" s="128" t="s">
        <v>20</v>
      </c>
      <c r="H157" s="128" t="s">
        <v>20</v>
      </c>
      <c r="I157" s="128" t="s">
        <v>20</v>
      </c>
      <c r="J157" s="128" t="s">
        <v>20</v>
      </c>
      <c r="K157" s="128" t="s">
        <v>20</v>
      </c>
      <c r="L157" s="125" t="s">
        <v>20</v>
      </c>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c r="CS157" s="125"/>
      <c r="CT157" s="125"/>
      <c r="CU157" s="125"/>
      <c r="CV157" s="125"/>
      <c r="CW157" s="125"/>
    </row>
    <row r="158" spans="2:101" x14ac:dyDescent="0.2">
      <c r="B158" s="125"/>
      <c r="C158" s="128" t="s">
        <v>20</v>
      </c>
      <c r="D158" s="128" t="s">
        <v>20</v>
      </c>
      <c r="E158" s="128" t="s">
        <v>20</v>
      </c>
      <c r="F158" s="128" t="s">
        <v>20</v>
      </c>
      <c r="G158" s="128" t="s">
        <v>20</v>
      </c>
      <c r="H158" s="128" t="s">
        <v>20</v>
      </c>
      <c r="I158" s="128" t="s">
        <v>20</v>
      </c>
      <c r="J158" s="128" t="s">
        <v>20</v>
      </c>
      <c r="K158" s="128" t="s">
        <v>20</v>
      </c>
      <c r="L158" s="125" t="s">
        <v>20</v>
      </c>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c r="BY158" s="125"/>
      <c r="BZ158" s="125"/>
      <c r="CA158" s="125"/>
      <c r="CB158" s="125"/>
      <c r="CC158" s="125"/>
      <c r="CD158" s="125"/>
      <c r="CE158" s="125"/>
      <c r="CF158" s="125"/>
      <c r="CG158" s="125"/>
      <c r="CH158" s="125"/>
      <c r="CI158" s="125"/>
      <c r="CJ158" s="125"/>
      <c r="CK158" s="125"/>
      <c r="CL158" s="125"/>
      <c r="CM158" s="125"/>
      <c r="CN158" s="125"/>
      <c r="CO158" s="125"/>
      <c r="CP158" s="125"/>
      <c r="CQ158" s="125"/>
      <c r="CR158" s="125"/>
      <c r="CS158" s="125"/>
      <c r="CT158" s="125"/>
      <c r="CU158" s="125"/>
      <c r="CV158" s="125"/>
      <c r="CW158" s="125"/>
    </row>
    <row r="159" spans="2:101" x14ac:dyDescent="0.2">
      <c r="B159" s="125"/>
      <c r="C159" s="128" t="s">
        <v>20</v>
      </c>
      <c r="D159" s="128" t="s">
        <v>20</v>
      </c>
      <c r="E159" s="128" t="s">
        <v>20</v>
      </c>
      <c r="F159" s="128" t="s">
        <v>20</v>
      </c>
      <c r="G159" s="128" t="s">
        <v>20</v>
      </c>
      <c r="H159" s="128" t="s">
        <v>20</v>
      </c>
      <c r="I159" s="128" t="s">
        <v>20</v>
      </c>
      <c r="J159" s="128" t="s">
        <v>20</v>
      </c>
      <c r="K159" s="128" t="s">
        <v>20</v>
      </c>
      <c r="L159" s="125" t="s">
        <v>20</v>
      </c>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125"/>
      <c r="CT159" s="125"/>
      <c r="CU159" s="125"/>
      <c r="CV159" s="125"/>
      <c r="CW159" s="125"/>
    </row>
    <row r="160" spans="2:101" x14ac:dyDescent="0.2">
      <c r="B160" s="125"/>
      <c r="C160" s="128" t="s">
        <v>20</v>
      </c>
      <c r="D160" s="128" t="s">
        <v>20</v>
      </c>
      <c r="E160" s="128" t="s">
        <v>20</v>
      </c>
      <c r="F160" s="128" t="s">
        <v>20</v>
      </c>
      <c r="G160" s="128" t="s">
        <v>20</v>
      </c>
      <c r="H160" s="128" t="s">
        <v>20</v>
      </c>
      <c r="I160" s="128" t="s">
        <v>20</v>
      </c>
      <c r="J160" s="128" t="s">
        <v>20</v>
      </c>
      <c r="K160" s="128" t="s">
        <v>20</v>
      </c>
      <c r="L160" s="125" t="s">
        <v>20</v>
      </c>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125"/>
      <c r="CH160" s="125"/>
      <c r="CI160" s="125"/>
      <c r="CJ160" s="125"/>
      <c r="CK160" s="125"/>
      <c r="CL160" s="125"/>
      <c r="CM160" s="125"/>
      <c r="CN160" s="125"/>
      <c r="CO160" s="125"/>
      <c r="CP160" s="125"/>
      <c r="CQ160" s="125"/>
      <c r="CR160" s="125"/>
      <c r="CS160" s="125"/>
      <c r="CT160" s="125"/>
      <c r="CU160" s="125"/>
      <c r="CV160" s="125"/>
      <c r="CW160" s="125"/>
    </row>
    <row r="161" spans="2:101" x14ac:dyDescent="0.2">
      <c r="B161" s="125"/>
      <c r="C161" s="128" t="s">
        <v>20</v>
      </c>
      <c r="D161" s="128" t="s">
        <v>20</v>
      </c>
      <c r="E161" s="128" t="s">
        <v>20</v>
      </c>
      <c r="F161" s="128" t="s">
        <v>20</v>
      </c>
      <c r="G161" s="128" t="s">
        <v>20</v>
      </c>
      <c r="H161" s="128" t="s">
        <v>20</v>
      </c>
      <c r="I161" s="128" t="s">
        <v>20</v>
      </c>
      <c r="J161" s="128" t="s">
        <v>20</v>
      </c>
      <c r="K161" s="128" t="s">
        <v>20</v>
      </c>
      <c r="L161" s="125" t="s">
        <v>20</v>
      </c>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CB161" s="125"/>
      <c r="CC161" s="125"/>
      <c r="CD161" s="125"/>
      <c r="CE161" s="125"/>
      <c r="CF161" s="125"/>
      <c r="CG161" s="125"/>
      <c r="CH161" s="125"/>
      <c r="CI161" s="125"/>
      <c r="CJ161" s="125"/>
      <c r="CK161" s="125"/>
      <c r="CL161" s="125"/>
      <c r="CM161" s="125"/>
      <c r="CN161" s="125"/>
      <c r="CO161" s="125"/>
      <c r="CP161" s="125"/>
      <c r="CQ161" s="125"/>
      <c r="CR161" s="125"/>
      <c r="CS161" s="125"/>
      <c r="CT161" s="125"/>
      <c r="CU161" s="125"/>
      <c r="CV161" s="125"/>
      <c r="CW161" s="125"/>
    </row>
    <row r="162" spans="2:101" x14ac:dyDescent="0.2">
      <c r="B162" s="125"/>
      <c r="C162" s="128" t="s">
        <v>20</v>
      </c>
      <c r="D162" s="128" t="s">
        <v>20</v>
      </c>
      <c r="E162" s="128" t="s">
        <v>20</v>
      </c>
      <c r="F162" s="128" t="s">
        <v>20</v>
      </c>
      <c r="G162" s="128" t="s">
        <v>20</v>
      </c>
      <c r="H162" s="128" t="s">
        <v>20</v>
      </c>
      <c r="I162" s="128" t="s">
        <v>20</v>
      </c>
      <c r="J162" s="128" t="s">
        <v>20</v>
      </c>
      <c r="K162" s="128" t="s">
        <v>20</v>
      </c>
      <c r="L162" s="125" t="s">
        <v>20</v>
      </c>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row>
    <row r="163" spans="2:101" x14ac:dyDescent="0.2">
      <c r="B163" s="125"/>
      <c r="C163" s="128" t="s">
        <v>20</v>
      </c>
      <c r="D163" s="128" t="s">
        <v>20</v>
      </c>
      <c r="E163" s="128" t="s">
        <v>20</v>
      </c>
      <c r="F163" s="128" t="s">
        <v>20</v>
      </c>
      <c r="G163" s="128" t="s">
        <v>20</v>
      </c>
      <c r="H163" s="128" t="s">
        <v>20</v>
      </c>
      <c r="I163" s="128" t="s">
        <v>20</v>
      </c>
      <c r="J163" s="128" t="s">
        <v>20</v>
      </c>
      <c r="K163" s="128" t="s">
        <v>20</v>
      </c>
      <c r="L163" s="125" t="s">
        <v>20</v>
      </c>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row>
    <row r="164" spans="2:101" x14ac:dyDescent="0.2">
      <c r="B164" s="125"/>
      <c r="C164" s="128" t="s">
        <v>20</v>
      </c>
      <c r="D164" s="128" t="s">
        <v>20</v>
      </c>
      <c r="E164" s="128" t="s">
        <v>20</v>
      </c>
      <c r="F164" s="128" t="s">
        <v>20</v>
      </c>
      <c r="G164" s="128" t="s">
        <v>20</v>
      </c>
      <c r="H164" s="128" t="s">
        <v>20</v>
      </c>
      <c r="I164" s="128" t="s">
        <v>20</v>
      </c>
      <c r="J164" s="128" t="s">
        <v>20</v>
      </c>
      <c r="K164" s="128" t="s">
        <v>20</v>
      </c>
      <c r="L164" s="125" t="s">
        <v>20</v>
      </c>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CB164" s="125"/>
      <c r="CC164" s="125"/>
      <c r="CD164" s="125"/>
      <c r="CE164" s="125"/>
      <c r="CF164" s="125"/>
      <c r="CG164" s="125"/>
      <c r="CH164" s="125"/>
      <c r="CI164" s="125"/>
      <c r="CJ164" s="125"/>
      <c r="CK164" s="125"/>
      <c r="CL164" s="125"/>
      <c r="CM164" s="125"/>
      <c r="CN164" s="125"/>
      <c r="CO164" s="125"/>
      <c r="CP164" s="125"/>
      <c r="CQ164" s="125"/>
      <c r="CR164" s="125"/>
      <c r="CS164" s="125"/>
      <c r="CT164" s="125"/>
      <c r="CU164" s="125"/>
      <c r="CV164" s="125"/>
      <c r="CW164" s="125"/>
    </row>
    <row r="165" spans="2:101" x14ac:dyDescent="0.2">
      <c r="B165" s="125"/>
      <c r="C165" s="128" t="s">
        <v>20</v>
      </c>
      <c r="D165" s="128" t="s">
        <v>20</v>
      </c>
      <c r="E165" s="128" t="s">
        <v>20</v>
      </c>
      <c r="F165" s="128" t="s">
        <v>20</v>
      </c>
      <c r="G165" s="128" t="s">
        <v>20</v>
      </c>
      <c r="H165" s="128" t="s">
        <v>20</v>
      </c>
      <c r="I165" s="128" t="s">
        <v>20</v>
      </c>
      <c r="J165" s="128" t="s">
        <v>20</v>
      </c>
      <c r="K165" s="128" t="s">
        <v>20</v>
      </c>
      <c r="L165" s="125" t="s">
        <v>20</v>
      </c>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5"/>
      <c r="BR165" s="125"/>
      <c r="BS165" s="125"/>
      <c r="BT165" s="125"/>
      <c r="BU165" s="125"/>
      <c r="BV165" s="125"/>
      <c r="BW165" s="125"/>
      <c r="BX165" s="125"/>
      <c r="BY165" s="125"/>
      <c r="BZ165" s="125"/>
      <c r="CA165" s="125"/>
      <c r="CB165" s="125"/>
      <c r="CC165" s="125"/>
      <c r="CD165" s="125"/>
      <c r="CE165" s="125"/>
      <c r="CF165" s="125"/>
      <c r="CG165" s="125"/>
      <c r="CH165" s="125"/>
      <c r="CI165" s="125"/>
      <c r="CJ165" s="125"/>
      <c r="CK165" s="125"/>
      <c r="CL165" s="125"/>
      <c r="CM165" s="125"/>
      <c r="CN165" s="125"/>
      <c r="CO165" s="125"/>
      <c r="CP165" s="125"/>
      <c r="CQ165" s="125"/>
      <c r="CR165" s="125"/>
      <c r="CS165" s="125"/>
      <c r="CT165" s="125"/>
      <c r="CU165" s="125"/>
      <c r="CV165" s="125"/>
      <c r="CW165" s="125"/>
    </row>
    <row r="166" spans="2:101" x14ac:dyDescent="0.2">
      <c r="B166" s="125"/>
      <c r="C166" s="128" t="s">
        <v>20</v>
      </c>
      <c r="D166" s="128" t="s">
        <v>20</v>
      </c>
      <c r="E166" s="128" t="s">
        <v>20</v>
      </c>
      <c r="F166" s="128" t="s">
        <v>20</v>
      </c>
      <c r="G166" s="128" t="s">
        <v>20</v>
      </c>
      <c r="H166" s="128" t="s">
        <v>20</v>
      </c>
      <c r="I166" s="128" t="s">
        <v>20</v>
      </c>
      <c r="J166" s="128" t="s">
        <v>20</v>
      </c>
      <c r="K166" s="128" t="s">
        <v>20</v>
      </c>
      <c r="L166" s="125" t="s">
        <v>20</v>
      </c>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row>
    <row r="167" spans="2:101" x14ac:dyDescent="0.2">
      <c r="B167" s="125"/>
      <c r="C167" s="128" t="s">
        <v>20</v>
      </c>
      <c r="D167" s="128" t="s">
        <v>20</v>
      </c>
      <c r="E167" s="128" t="s">
        <v>20</v>
      </c>
      <c r="F167" s="128" t="s">
        <v>20</v>
      </c>
      <c r="G167" s="128" t="s">
        <v>20</v>
      </c>
      <c r="H167" s="128" t="s">
        <v>20</v>
      </c>
      <c r="I167" s="128" t="s">
        <v>20</v>
      </c>
      <c r="J167" s="128" t="s">
        <v>20</v>
      </c>
      <c r="K167" s="128" t="s">
        <v>20</v>
      </c>
      <c r="L167" s="125" t="s">
        <v>20</v>
      </c>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c r="BT167" s="125"/>
      <c r="BU167" s="125"/>
      <c r="BV167" s="125"/>
      <c r="BW167" s="125"/>
      <c r="BX167" s="125"/>
      <c r="BY167" s="125"/>
      <c r="BZ167" s="125"/>
      <c r="CA167" s="125"/>
      <c r="CB167" s="125"/>
      <c r="CC167" s="125"/>
      <c r="CD167" s="125"/>
      <c r="CE167" s="125"/>
      <c r="CF167" s="125"/>
      <c r="CG167" s="125"/>
      <c r="CH167" s="125"/>
      <c r="CI167" s="125"/>
      <c r="CJ167" s="125"/>
      <c r="CK167" s="125"/>
      <c r="CL167" s="125"/>
      <c r="CM167" s="125"/>
      <c r="CN167" s="125"/>
      <c r="CO167" s="125"/>
      <c r="CP167" s="125"/>
      <c r="CQ167" s="125"/>
      <c r="CR167" s="125"/>
      <c r="CS167" s="125"/>
      <c r="CT167" s="125"/>
      <c r="CU167" s="125"/>
      <c r="CV167" s="125"/>
      <c r="CW167" s="125"/>
    </row>
    <row r="168" spans="2:101" x14ac:dyDescent="0.2">
      <c r="B168" s="125"/>
      <c r="C168" s="128" t="s">
        <v>20</v>
      </c>
      <c r="D168" s="128" t="s">
        <v>20</v>
      </c>
      <c r="E168" s="128" t="s">
        <v>20</v>
      </c>
      <c r="F168" s="128" t="s">
        <v>20</v>
      </c>
      <c r="G168" s="128" t="s">
        <v>20</v>
      </c>
      <c r="H168" s="128" t="s">
        <v>20</v>
      </c>
      <c r="I168" s="128" t="s">
        <v>20</v>
      </c>
      <c r="J168" s="128" t="s">
        <v>20</v>
      </c>
      <c r="K168" s="128" t="s">
        <v>20</v>
      </c>
      <c r="L168" s="125" t="s">
        <v>20</v>
      </c>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c r="BT168" s="125"/>
      <c r="BU168" s="125"/>
      <c r="BV168" s="125"/>
      <c r="BW168" s="125"/>
      <c r="BX168" s="125"/>
      <c r="BY168" s="125"/>
      <c r="BZ168" s="125"/>
      <c r="CA168" s="125"/>
      <c r="CB168" s="125"/>
      <c r="CC168" s="125"/>
      <c r="CD168" s="125"/>
      <c r="CE168" s="125"/>
      <c r="CF168" s="125"/>
      <c r="CG168" s="125"/>
      <c r="CH168" s="125"/>
      <c r="CI168" s="125"/>
      <c r="CJ168" s="125"/>
      <c r="CK168" s="125"/>
      <c r="CL168" s="125"/>
      <c r="CM168" s="125"/>
      <c r="CN168" s="125"/>
      <c r="CO168" s="125"/>
      <c r="CP168" s="125"/>
      <c r="CQ168" s="125"/>
      <c r="CR168" s="125"/>
      <c r="CS168" s="125"/>
      <c r="CT168" s="125"/>
      <c r="CU168" s="125"/>
      <c r="CV168" s="125"/>
      <c r="CW168" s="125"/>
    </row>
    <row r="169" spans="2:101" x14ac:dyDescent="0.2">
      <c r="B169" s="125"/>
      <c r="C169" s="128" t="s">
        <v>20</v>
      </c>
      <c r="D169" s="128" t="s">
        <v>20</v>
      </c>
      <c r="E169" s="128" t="s">
        <v>20</v>
      </c>
      <c r="F169" s="128" t="s">
        <v>20</v>
      </c>
      <c r="G169" s="128" t="s">
        <v>20</v>
      </c>
      <c r="H169" s="128" t="s">
        <v>20</v>
      </c>
      <c r="I169" s="128" t="s">
        <v>20</v>
      </c>
      <c r="J169" s="128" t="s">
        <v>20</v>
      </c>
      <c r="K169" s="128" t="s">
        <v>20</v>
      </c>
      <c r="L169" s="125" t="s">
        <v>20</v>
      </c>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c r="BI169" s="125"/>
      <c r="BJ169" s="125"/>
      <c r="BK169" s="125"/>
      <c r="BL169" s="125"/>
      <c r="BM169" s="125"/>
      <c r="BN169" s="125"/>
      <c r="BO169" s="125"/>
      <c r="BP169" s="125"/>
      <c r="BQ169" s="125"/>
      <c r="BR169" s="125"/>
      <c r="BS169" s="125"/>
      <c r="BT169" s="125"/>
      <c r="BU169" s="125"/>
      <c r="BV169" s="125"/>
      <c r="BW169" s="125"/>
      <c r="BX169" s="125"/>
      <c r="BY169" s="125"/>
      <c r="BZ169" s="125"/>
      <c r="CA169" s="125"/>
      <c r="CB169" s="125"/>
      <c r="CC169" s="125"/>
      <c r="CD169" s="125"/>
      <c r="CE169" s="125"/>
      <c r="CF169" s="125"/>
      <c r="CG169" s="125"/>
      <c r="CH169" s="125"/>
      <c r="CI169" s="125"/>
      <c r="CJ169" s="125"/>
      <c r="CK169" s="125"/>
      <c r="CL169" s="125"/>
      <c r="CM169" s="125"/>
      <c r="CN169" s="125"/>
      <c r="CO169" s="125"/>
      <c r="CP169" s="125"/>
      <c r="CQ169" s="125"/>
      <c r="CR169" s="125"/>
      <c r="CS169" s="125"/>
      <c r="CT169" s="125"/>
      <c r="CU169" s="125"/>
      <c r="CV169" s="125"/>
      <c r="CW169" s="125"/>
    </row>
    <row r="170" spans="2:101" x14ac:dyDescent="0.2">
      <c r="B170" s="125"/>
      <c r="C170" s="128" t="s">
        <v>20</v>
      </c>
      <c r="D170" s="128" t="s">
        <v>20</v>
      </c>
      <c r="E170" s="128" t="s">
        <v>20</v>
      </c>
      <c r="F170" s="128" t="s">
        <v>20</v>
      </c>
      <c r="G170" s="128" t="s">
        <v>20</v>
      </c>
      <c r="H170" s="128" t="s">
        <v>20</v>
      </c>
      <c r="I170" s="128" t="s">
        <v>20</v>
      </c>
      <c r="J170" s="128" t="s">
        <v>20</v>
      </c>
      <c r="K170" s="128" t="s">
        <v>20</v>
      </c>
      <c r="L170" s="125" t="s">
        <v>20</v>
      </c>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c r="BI170" s="125"/>
      <c r="BJ170" s="125"/>
      <c r="BK170" s="125"/>
      <c r="BL170" s="125"/>
      <c r="BM170" s="125"/>
      <c r="BN170" s="125"/>
      <c r="BO170" s="125"/>
      <c r="BP170" s="125"/>
      <c r="BQ170" s="125"/>
      <c r="BR170" s="125"/>
      <c r="BS170" s="125"/>
      <c r="BT170" s="125"/>
      <c r="BU170" s="125"/>
      <c r="BV170" s="125"/>
      <c r="BW170" s="125"/>
      <c r="BX170" s="125"/>
      <c r="BY170" s="125"/>
      <c r="BZ170" s="125"/>
      <c r="CA170" s="125"/>
      <c r="CB170" s="125"/>
      <c r="CC170" s="125"/>
      <c r="CD170" s="125"/>
      <c r="CE170" s="125"/>
      <c r="CF170" s="125"/>
      <c r="CG170" s="125"/>
      <c r="CH170" s="125"/>
      <c r="CI170" s="125"/>
      <c r="CJ170" s="125"/>
      <c r="CK170" s="125"/>
      <c r="CL170" s="125"/>
      <c r="CM170" s="125"/>
      <c r="CN170" s="125"/>
      <c r="CO170" s="125"/>
      <c r="CP170" s="125"/>
      <c r="CQ170" s="125"/>
      <c r="CR170" s="125"/>
      <c r="CS170" s="125"/>
      <c r="CT170" s="125"/>
      <c r="CU170" s="125"/>
      <c r="CV170" s="125"/>
      <c r="CW170" s="125"/>
    </row>
    <row r="171" spans="2:101" x14ac:dyDescent="0.2">
      <c r="B171" s="125"/>
      <c r="C171" s="128" t="s">
        <v>20</v>
      </c>
      <c r="D171" s="128" t="s">
        <v>20</v>
      </c>
      <c r="E171" s="128" t="s">
        <v>20</v>
      </c>
      <c r="F171" s="128" t="s">
        <v>20</v>
      </c>
      <c r="G171" s="128" t="s">
        <v>20</v>
      </c>
      <c r="H171" s="128" t="s">
        <v>20</v>
      </c>
      <c r="I171" s="128" t="s">
        <v>20</v>
      </c>
      <c r="J171" s="128" t="s">
        <v>20</v>
      </c>
      <c r="K171" s="128" t="s">
        <v>20</v>
      </c>
      <c r="L171" s="125" t="s">
        <v>20</v>
      </c>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c r="BI171" s="125"/>
      <c r="BJ171" s="125"/>
      <c r="BK171" s="125"/>
      <c r="BL171" s="125"/>
      <c r="BM171" s="125"/>
      <c r="BN171" s="125"/>
      <c r="BO171" s="125"/>
      <c r="BP171" s="125"/>
      <c r="BQ171" s="125"/>
      <c r="BR171" s="125"/>
      <c r="BS171" s="125"/>
      <c r="BT171" s="125"/>
      <c r="BU171" s="125"/>
      <c r="BV171" s="125"/>
      <c r="BW171" s="125"/>
      <c r="BX171" s="125"/>
      <c r="BY171" s="125"/>
      <c r="BZ171" s="125"/>
      <c r="CA171" s="125"/>
      <c r="CB171" s="125"/>
      <c r="CC171" s="125"/>
      <c r="CD171" s="125"/>
      <c r="CE171" s="125"/>
      <c r="CF171" s="125"/>
      <c r="CG171" s="125"/>
      <c r="CH171" s="125"/>
      <c r="CI171" s="125"/>
      <c r="CJ171" s="125"/>
      <c r="CK171" s="125"/>
      <c r="CL171" s="125"/>
      <c r="CM171" s="125"/>
      <c r="CN171" s="125"/>
      <c r="CO171" s="125"/>
      <c r="CP171" s="125"/>
      <c r="CQ171" s="125"/>
      <c r="CR171" s="125"/>
      <c r="CS171" s="125"/>
      <c r="CT171" s="125"/>
      <c r="CU171" s="125"/>
      <c r="CV171" s="125"/>
      <c r="CW171" s="125"/>
    </row>
    <row r="172" spans="2:101" x14ac:dyDescent="0.2">
      <c r="B172" s="125"/>
      <c r="C172" s="128" t="s">
        <v>20</v>
      </c>
      <c r="D172" s="128" t="s">
        <v>20</v>
      </c>
      <c r="E172" s="128" t="s">
        <v>20</v>
      </c>
      <c r="F172" s="128" t="s">
        <v>20</v>
      </c>
      <c r="G172" s="128" t="s">
        <v>20</v>
      </c>
      <c r="H172" s="128" t="s">
        <v>20</v>
      </c>
      <c r="I172" s="128" t="s">
        <v>20</v>
      </c>
      <c r="J172" s="128" t="s">
        <v>20</v>
      </c>
      <c r="K172" s="128" t="s">
        <v>20</v>
      </c>
      <c r="L172" s="125" t="s">
        <v>20</v>
      </c>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c r="BI172" s="125"/>
      <c r="BJ172" s="125"/>
      <c r="BK172" s="125"/>
      <c r="BL172" s="125"/>
      <c r="BM172" s="125"/>
      <c r="BN172" s="125"/>
      <c r="BO172" s="125"/>
      <c r="BP172" s="125"/>
      <c r="BQ172" s="125"/>
      <c r="BR172" s="125"/>
      <c r="BS172" s="125"/>
      <c r="BT172" s="125"/>
      <c r="BU172" s="125"/>
      <c r="BV172" s="125"/>
      <c r="BW172" s="125"/>
      <c r="BX172" s="125"/>
      <c r="BY172" s="125"/>
      <c r="BZ172" s="125"/>
      <c r="CA172" s="125"/>
      <c r="CB172" s="125"/>
      <c r="CC172" s="125"/>
      <c r="CD172" s="125"/>
      <c r="CE172" s="125"/>
      <c r="CF172" s="125"/>
      <c r="CG172" s="125"/>
      <c r="CH172" s="125"/>
      <c r="CI172" s="125"/>
      <c r="CJ172" s="125"/>
      <c r="CK172" s="125"/>
      <c r="CL172" s="125"/>
      <c r="CM172" s="125"/>
      <c r="CN172" s="125"/>
      <c r="CO172" s="125"/>
      <c r="CP172" s="125"/>
      <c r="CQ172" s="125"/>
      <c r="CR172" s="125"/>
      <c r="CS172" s="125"/>
      <c r="CT172" s="125"/>
      <c r="CU172" s="125"/>
      <c r="CV172" s="125"/>
      <c r="CW172" s="125"/>
    </row>
    <row r="173" spans="2:101" x14ac:dyDescent="0.2">
      <c r="B173" s="125"/>
      <c r="C173" s="128" t="s">
        <v>20</v>
      </c>
      <c r="D173" s="128" t="s">
        <v>20</v>
      </c>
      <c r="E173" s="128" t="s">
        <v>20</v>
      </c>
      <c r="F173" s="128" t="s">
        <v>20</v>
      </c>
      <c r="G173" s="128" t="s">
        <v>20</v>
      </c>
      <c r="H173" s="128" t="s">
        <v>20</v>
      </c>
      <c r="I173" s="128" t="s">
        <v>20</v>
      </c>
      <c r="J173" s="128" t="s">
        <v>20</v>
      </c>
      <c r="K173" s="128" t="s">
        <v>20</v>
      </c>
      <c r="L173" s="125" t="s">
        <v>20</v>
      </c>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CB173" s="125"/>
      <c r="CC173" s="125"/>
      <c r="CD173" s="125"/>
      <c r="CE173" s="125"/>
      <c r="CF173" s="125"/>
      <c r="CG173" s="125"/>
      <c r="CH173" s="125"/>
      <c r="CI173" s="125"/>
      <c r="CJ173" s="125"/>
      <c r="CK173" s="125"/>
      <c r="CL173" s="125"/>
      <c r="CM173" s="125"/>
      <c r="CN173" s="125"/>
      <c r="CO173" s="125"/>
      <c r="CP173" s="125"/>
      <c r="CQ173" s="125"/>
      <c r="CR173" s="125"/>
      <c r="CS173" s="125"/>
      <c r="CT173" s="125"/>
      <c r="CU173" s="125"/>
      <c r="CV173" s="125"/>
      <c r="CW173" s="125"/>
    </row>
    <row r="174" spans="2:101" x14ac:dyDescent="0.2">
      <c r="B174" s="125"/>
      <c r="C174" s="128"/>
      <c r="D174" s="128"/>
      <c r="E174" s="128"/>
      <c r="F174" s="128"/>
      <c r="G174" s="128"/>
      <c r="H174" s="128"/>
      <c r="I174" s="128"/>
      <c r="J174" s="128"/>
      <c r="K174" s="128"/>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c r="BT174" s="125"/>
      <c r="BU174" s="125"/>
      <c r="BV174" s="125"/>
      <c r="BW174" s="125"/>
      <c r="BX174" s="125"/>
      <c r="BY174" s="125"/>
      <c r="BZ174" s="125"/>
      <c r="CA174" s="125"/>
      <c r="CB174" s="125"/>
      <c r="CC174" s="125"/>
      <c r="CD174" s="125"/>
      <c r="CE174" s="125"/>
      <c r="CF174" s="125"/>
      <c r="CG174" s="125"/>
      <c r="CH174" s="125"/>
      <c r="CI174" s="125"/>
      <c r="CJ174" s="125"/>
      <c r="CK174" s="125"/>
      <c r="CL174" s="125"/>
      <c r="CM174" s="125"/>
      <c r="CN174" s="125"/>
      <c r="CO174" s="125"/>
      <c r="CP174" s="125"/>
      <c r="CQ174" s="125"/>
      <c r="CR174" s="125"/>
      <c r="CS174" s="125"/>
      <c r="CT174" s="125"/>
      <c r="CU174" s="125"/>
      <c r="CV174" s="125"/>
      <c r="CW174" s="125"/>
    </row>
    <row r="175" spans="2:101" x14ac:dyDescent="0.2">
      <c r="B175" s="125"/>
      <c r="C175" s="128"/>
      <c r="D175" s="128"/>
      <c r="E175" s="128"/>
      <c r="F175" s="128"/>
      <c r="G175" s="128"/>
      <c r="H175" s="128"/>
      <c r="I175" s="128"/>
      <c r="J175" s="128"/>
      <c r="K175" s="128"/>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5"/>
      <c r="BV175" s="125"/>
      <c r="BW175" s="125"/>
      <c r="BX175" s="125"/>
      <c r="BY175" s="125"/>
      <c r="BZ175" s="125"/>
      <c r="CA175" s="125"/>
      <c r="CB175" s="125"/>
      <c r="CC175" s="125"/>
      <c r="CD175" s="125"/>
      <c r="CE175" s="125"/>
      <c r="CF175" s="125"/>
      <c r="CG175" s="125"/>
      <c r="CH175" s="125"/>
      <c r="CI175" s="125"/>
      <c r="CJ175" s="125"/>
      <c r="CK175" s="125"/>
      <c r="CL175" s="125"/>
      <c r="CM175" s="125"/>
      <c r="CN175" s="125"/>
      <c r="CO175" s="125"/>
      <c r="CP175" s="125"/>
      <c r="CQ175" s="125"/>
      <c r="CR175" s="125"/>
      <c r="CS175" s="125"/>
      <c r="CT175" s="125"/>
      <c r="CU175" s="125"/>
      <c r="CV175" s="125"/>
      <c r="CW175" s="125"/>
    </row>
    <row r="176" spans="2:101" x14ac:dyDescent="0.2">
      <c r="B176" s="125"/>
      <c r="C176" s="128"/>
      <c r="D176" s="128"/>
      <c r="E176" s="128"/>
      <c r="F176" s="128"/>
      <c r="G176" s="128"/>
      <c r="H176" s="128"/>
      <c r="I176" s="128"/>
      <c r="J176" s="128"/>
      <c r="K176" s="128"/>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CB176" s="125"/>
      <c r="CC176" s="125"/>
      <c r="CD176" s="125"/>
      <c r="CE176" s="125"/>
      <c r="CF176" s="125"/>
      <c r="CG176" s="125"/>
      <c r="CH176" s="125"/>
      <c r="CI176" s="125"/>
      <c r="CJ176" s="125"/>
      <c r="CK176" s="125"/>
      <c r="CL176" s="125"/>
      <c r="CM176" s="125"/>
      <c r="CN176" s="125"/>
      <c r="CO176" s="125"/>
      <c r="CP176" s="125"/>
      <c r="CQ176" s="125"/>
      <c r="CR176" s="125"/>
      <c r="CS176" s="125"/>
      <c r="CT176" s="125"/>
      <c r="CU176" s="125"/>
      <c r="CV176" s="125"/>
      <c r="CW176" s="125"/>
    </row>
    <row r="177" spans="2:101" x14ac:dyDescent="0.2">
      <c r="B177" s="125"/>
      <c r="C177" s="128"/>
      <c r="D177" s="128"/>
      <c r="E177" s="128"/>
      <c r="F177" s="128"/>
      <c r="G177" s="128"/>
      <c r="H177" s="128"/>
      <c r="I177" s="128"/>
      <c r="J177" s="128"/>
      <c r="K177" s="128"/>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CB177" s="125"/>
      <c r="CC177" s="125"/>
      <c r="CD177" s="125"/>
      <c r="CE177" s="125"/>
      <c r="CF177" s="125"/>
      <c r="CG177" s="125"/>
      <c r="CH177" s="125"/>
      <c r="CI177" s="125"/>
      <c r="CJ177" s="125"/>
      <c r="CK177" s="125"/>
      <c r="CL177" s="125"/>
      <c r="CM177" s="125"/>
      <c r="CN177" s="125"/>
      <c r="CO177" s="125"/>
      <c r="CP177" s="125"/>
      <c r="CQ177" s="125"/>
      <c r="CR177" s="125"/>
      <c r="CS177" s="125"/>
      <c r="CT177" s="125"/>
      <c r="CU177" s="125"/>
      <c r="CV177" s="125"/>
      <c r="CW177" s="125"/>
    </row>
    <row r="178" spans="2:101" x14ac:dyDescent="0.2">
      <c r="B178" s="125"/>
      <c r="C178" s="128"/>
      <c r="D178" s="128"/>
      <c r="E178" s="128"/>
      <c r="F178" s="128"/>
      <c r="G178" s="128"/>
      <c r="H178" s="128"/>
      <c r="I178" s="128"/>
      <c r="J178" s="128"/>
      <c r="K178" s="128"/>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c r="BL178" s="125"/>
      <c r="BM178" s="125"/>
      <c r="BN178" s="125"/>
      <c r="BO178" s="125"/>
      <c r="BP178" s="125"/>
      <c r="BQ178" s="125"/>
      <c r="BR178" s="125"/>
      <c r="BS178" s="125"/>
      <c r="BT178" s="125"/>
      <c r="BU178" s="125"/>
      <c r="BV178" s="125"/>
      <c r="BW178" s="125"/>
      <c r="BX178" s="125"/>
      <c r="BY178" s="125"/>
      <c r="BZ178" s="125"/>
      <c r="CA178" s="125"/>
      <c r="CB178" s="125"/>
      <c r="CC178" s="125"/>
      <c r="CD178" s="125"/>
      <c r="CE178" s="125"/>
      <c r="CF178" s="125"/>
      <c r="CG178" s="125"/>
      <c r="CH178" s="125"/>
      <c r="CI178" s="125"/>
      <c r="CJ178" s="125"/>
      <c r="CK178" s="125"/>
      <c r="CL178" s="125"/>
      <c r="CM178" s="125"/>
      <c r="CN178" s="125"/>
      <c r="CO178" s="125"/>
      <c r="CP178" s="125"/>
      <c r="CQ178" s="125"/>
      <c r="CR178" s="125"/>
      <c r="CS178" s="125"/>
      <c r="CT178" s="125"/>
      <c r="CU178" s="125"/>
      <c r="CV178" s="125"/>
      <c r="CW178" s="125"/>
    </row>
    <row r="179" spans="2:101" x14ac:dyDescent="0.2">
      <c r="B179" s="125"/>
      <c r="C179" s="128"/>
      <c r="D179" s="128"/>
      <c r="E179" s="128"/>
      <c r="F179" s="128"/>
      <c r="G179" s="128"/>
      <c r="H179" s="128"/>
      <c r="I179" s="128"/>
      <c r="J179" s="128"/>
      <c r="K179" s="128"/>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5"/>
      <c r="BU179" s="125"/>
      <c r="BV179" s="125"/>
      <c r="BW179" s="125"/>
      <c r="BX179" s="125"/>
      <c r="BY179" s="125"/>
      <c r="BZ179" s="125"/>
      <c r="CA179" s="125"/>
      <c r="CB179" s="125"/>
      <c r="CC179" s="125"/>
      <c r="CD179" s="125"/>
      <c r="CE179" s="125"/>
      <c r="CF179" s="125"/>
      <c r="CG179" s="125"/>
      <c r="CH179" s="125"/>
      <c r="CI179" s="125"/>
      <c r="CJ179" s="125"/>
      <c r="CK179" s="125"/>
      <c r="CL179" s="125"/>
      <c r="CM179" s="125"/>
      <c r="CN179" s="125"/>
      <c r="CO179" s="125"/>
      <c r="CP179" s="125"/>
      <c r="CQ179" s="125"/>
      <c r="CR179" s="125"/>
      <c r="CS179" s="125"/>
      <c r="CT179" s="125"/>
      <c r="CU179" s="125"/>
      <c r="CV179" s="125"/>
      <c r="CW179" s="125"/>
    </row>
    <row r="180" spans="2:101" x14ac:dyDescent="0.2">
      <c r="B180" s="125"/>
      <c r="C180" s="128"/>
      <c r="D180" s="128"/>
      <c r="E180" s="128"/>
      <c r="F180" s="128"/>
      <c r="G180" s="128"/>
      <c r="H180" s="128"/>
      <c r="I180" s="128"/>
      <c r="J180" s="128"/>
      <c r="K180" s="128"/>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125"/>
      <c r="CB180" s="125"/>
      <c r="CC180" s="125"/>
      <c r="CD180" s="125"/>
      <c r="CE180" s="125"/>
      <c r="CF180" s="125"/>
      <c r="CG180" s="125"/>
      <c r="CH180" s="125"/>
      <c r="CI180" s="125"/>
      <c r="CJ180" s="125"/>
      <c r="CK180" s="125"/>
      <c r="CL180" s="125"/>
      <c r="CM180" s="125"/>
      <c r="CN180" s="125"/>
      <c r="CO180" s="125"/>
      <c r="CP180" s="125"/>
      <c r="CQ180" s="125"/>
      <c r="CR180" s="125"/>
      <c r="CS180" s="125"/>
      <c r="CT180" s="125"/>
      <c r="CU180" s="125"/>
      <c r="CV180" s="125"/>
      <c r="CW180" s="125"/>
    </row>
    <row r="181" spans="2:101" x14ac:dyDescent="0.2">
      <c r="B181" s="125"/>
      <c r="C181" s="128"/>
      <c r="D181" s="128"/>
      <c r="E181" s="128"/>
      <c r="F181" s="128"/>
      <c r="G181" s="128"/>
      <c r="H181" s="128"/>
      <c r="I181" s="128"/>
      <c r="J181" s="128"/>
      <c r="K181" s="128"/>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CV181" s="125"/>
      <c r="CW181" s="125"/>
    </row>
    <row r="182" spans="2:101" x14ac:dyDescent="0.2">
      <c r="B182" s="125"/>
      <c r="C182" s="128"/>
      <c r="D182" s="128"/>
      <c r="E182" s="128"/>
      <c r="F182" s="128"/>
      <c r="G182" s="128"/>
      <c r="H182" s="128"/>
      <c r="I182" s="128"/>
      <c r="J182" s="128"/>
      <c r="K182" s="128"/>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125"/>
      <c r="BW182" s="125"/>
      <c r="BX182" s="125"/>
      <c r="BY182" s="125"/>
      <c r="BZ182" s="125"/>
      <c r="CA182" s="125"/>
      <c r="CB182" s="125"/>
      <c r="CC182" s="125"/>
      <c r="CD182" s="125"/>
      <c r="CE182" s="125"/>
      <c r="CF182" s="125"/>
      <c r="CG182" s="125"/>
      <c r="CH182" s="125"/>
      <c r="CI182" s="125"/>
      <c r="CJ182" s="125"/>
      <c r="CK182" s="125"/>
      <c r="CL182" s="125"/>
      <c r="CM182" s="125"/>
      <c r="CN182" s="125"/>
      <c r="CO182" s="125"/>
      <c r="CP182" s="125"/>
      <c r="CQ182" s="125"/>
      <c r="CR182" s="125"/>
      <c r="CS182" s="125"/>
      <c r="CT182" s="125"/>
      <c r="CU182" s="125"/>
      <c r="CV182" s="125"/>
      <c r="CW182" s="125"/>
    </row>
    <row r="183" spans="2:101" x14ac:dyDescent="0.2">
      <c r="B183" s="125"/>
      <c r="C183" s="128"/>
      <c r="D183" s="128"/>
      <c r="E183" s="128"/>
      <c r="F183" s="128"/>
      <c r="G183" s="128"/>
      <c r="H183" s="128"/>
      <c r="I183" s="128"/>
      <c r="J183" s="128"/>
      <c r="K183" s="128"/>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125"/>
      <c r="CB183" s="125"/>
      <c r="CC183" s="125"/>
      <c r="CD183" s="125"/>
      <c r="CE183" s="125"/>
      <c r="CF183" s="125"/>
      <c r="CG183" s="125"/>
      <c r="CH183" s="125"/>
      <c r="CI183" s="125"/>
      <c r="CJ183" s="125"/>
      <c r="CK183" s="125"/>
      <c r="CL183" s="125"/>
      <c r="CM183" s="125"/>
      <c r="CN183" s="125"/>
      <c r="CO183" s="125"/>
      <c r="CP183" s="125"/>
      <c r="CQ183" s="125"/>
      <c r="CR183" s="125"/>
      <c r="CS183" s="125"/>
      <c r="CT183" s="125"/>
      <c r="CU183" s="125"/>
      <c r="CV183" s="125"/>
      <c r="CW183" s="125"/>
    </row>
    <row r="184" spans="2:101" x14ac:dyDescent="0.2">
      <c r="B184" s="125"/>
      <c r="C184" s="128"/>
      <c r="D184" s="128"/>
      <c r="E184" s="128"/>
      <c r="F184" s="128"/>
      <c r="G184" s="128"/>
      <c r="H184" s="128"/>
      <c r="I184" s="128"/>
      <c r="J184" s="128"/>
      <c r="K184" s="128"/>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25"/>
      <c r="CB184" s="125"/>
      <c r="CC184" s="125"/>
      <c r="CD184" s="125"/>
      <c r="CE184" s="125"/>
      <c r="CF184" s="125"/>
      <c r="CG184" s="125"/>
      <c r="CH184" s="125"/>
      <c r="CI184" s="125"/>
      <c r="CJ184" s="125"/>
      <c r="CK184" s="125"/>
      <c r="CL184" s="125"/>
      <c r="CM184" s="125"/>
      <c r="CN184" s="125"/>
      <c r="CO184" s="125"/>
      <c r="CP184" s="125"/>
      <c r="CQ184" s="125"/>
      <c r="CR184" s="125"/>
      <c r="CS184" s="125"/>
      <c r="CT184" s="125"/>
      <c r="CU184" s="125"/>
      <c r="CV184" s="125"/>
      <c r="CW184" s="125"/>
    </row>
    <row r="185" spans="2:101" x14ac:dyDescent="0.2">
      <c r="B185" s="125"/>
      <c r="C185" s="128"/>
      <c r="D185" s="128"/>
      <c r="E185" s="128"/>
      <c r="F185" s="128"/>
      <c r="G185" s="128"/>
      <c r="H185" s="128"/>
      <c r="I185" s="128"/>
      <c r="J185" s="128"/>
      <c r="K185" s="128"/>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row>
    <row r="186" spans="2:101" x14ac:dyDescent="0.2">
      <c r="B186" s="125"/>
      <c r="C186" s="128"/>
      <c r="D186" s="128"/>
      <c r="E186" s="128"/>
      <c r="F186" s="128"/>
      <c r="G186" s="128"/>
      <c r="H186" s="128"/>
      <c r="I186" s="128"/>
      <c r="J186" s="128"/>
      <c r="K186" s="128"/>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row>
    <row r="187" spans="2:101" x14ac:dyDescent="0.2">
      <c r="B187" s="125"/>
      <c r="C187" s="128"/>
      <c r="D187" s="128"/>
      <c r="E187" s="128"/>
      <c r="F187" s="128"/>
      <c r="G187" s="128"/>
      <c r="H187" s="128"/>
      <c r="I187" s="128"/>
      <c r="J187" s="128"/>
      <c r="K187" s="128"/>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row>
    <row r="188" spans="2:101" x14ac:dyDescent="0.2">
      <c r="B188" s="125"/>
      <c r="C188" s="128"/>
      <c r="D188" s="128"/>
      <c r="E188" s="128"/>
      <c r="F188" s="128"/>
      <c r="G188" s="128"/>
      <c r="H188" s="128"/>
      <c r="I188" s="128"/>
      <c r="J188" s="128"/>
      <c r="K188" s="128"/>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c r="BL188" s="125"/>
      <c r="BM188" s="125"/>
      <c r="BN188" s="125"/>
      <c r="BO188" s="125"/>
      <c r="BP188" s="125"/>
      <c r="BQ188" s="125"/>
      <c r="BR188" s="125"/>
      <c r="BS188" s="125"/>
      <c r="BT188" s="125"/>
      <c r="BU188" s="125"/>
      <c r="BV188" s="125"/>
      <c r="BW188" s="125"/>
      <c r="BX188" s="125"/>
      <c r="BY188" s="125"/>
      <c r="BZ188" s="125"/>
      <c r="CA188" s="125"/>
      <c r="CB188" s="125"/>
      <c r="CC188" s="125"/>
      <c r="CD188" s="125"/>
      <c r="CE188" s="125"/>
      <c r="CF188" s="125"/>
      <c r="CG188" s="125"/>
      <c r="CH188" s="125"/>
      <c r="CI188" s="125"/>
      <c r="CJ188" s="125"/>
      <c r="CK188" s="125"/>
      <c r="CL188" s="125"/>
      <c r="CM188" s="125"/>
      <c r="CN188" s="125"/>
      <c r="CO188" s="125"/>
      <c r="CP188" s="125"/>
      <c r="CQ188" s="125"/>
      <c r="CR188" s="125"/>
      <c r="CS188" s="125"/>
      <c r="CT188" s="125"/>
      <c r="CU188" s="125"/>
      <c r="CV188" s="125"/>
      <c r="CW188" s="125"/>
    </row>
    <row r="189" spans="2:101" x14ac:dyDescent="0.2">
      <c r="B189" s="125"/>
      <c r="C189" s="128"/>
      <c r="D189" s="128"/>
      <c r="E189" s="128"/>
      <c r="F189" s="128"/>
      <c r="G189" s="128"/>
      <c r="H189" s="128"/>
      <c r="I189" s="128"/>
      <c r="J189" s="128"/>
      <c r="K189" s="128"/>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5"/>
      <c r="BR189" s="125"/>
      <c r="BS189" s="125"/>
      <c r="BT189" s="125"/>
      <c r="BU189" s="125"/>
      <c r="BV189" s="125"/>
      <c r="BW189" s="125"/>
      <c r="BX189" s="125"/>
      <c r="BY189" s="125"/>
      <c r="BZ189" s="125"/>
      <c r="CA189" s="125"/>
      <c r="CB189" s="125"/>
      <c r="CC189" s="125"/>
      <c r="CD189" s="125"/>
      <c r="CE189" s="125"/>
      <c r="CF189" s="125"/>
      <c r="CG189" s="125"/>
      <c r="CH189" s="125"/>
      <c r="CI189" s="125"/>
      <c r="CJ189" s="125"/>
      <c r="CK189" s="125"/>
      <c r="CL189" s="125"/>
      <c r="CM189" s="125"/>
      <c r="CN189" s="125"/>
      <c r="CO189" s="125"/>
      <c r="CP189" s="125"/>
      <c r="CQ189" s="125"/>
      <c r="CR189" s="125"/>
      <c r="CS189" s="125"/>
      <c r="CT189" s="125"/>
      <c r="CU189" s="125"/>
      <c r="CV189" s="125"/>
      <c r="CW189" s="125"/>
    </row>
    <row r="190" spans="2:101" x14ac:dyDescent="0.2">
      <c r="B190" s="125"/>
      <c r="C190" s="128"/>
      <c r="D190" s="128"/>
      <c r="E190" s="128"/>
      <c r="F190" s="128"/>
      <c r="G190" s="128"/>
      <c r="H190" s="128"/>
      <c r="I190" s="128"/>
      <c r="J190" s="128"/>
      <c r="K190" s="128"/>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row>
    <row r="191" spans="2:101" x14ac:dyDescent="0.2">
      <c r="B191" s="125"/>
      <c r="C191" s="128"/>
      <c r="D191" s="128"/>
      <c r="E191" s="128"/>
      <c r="F191" s="128"/>
      <c r="G191" s="128"/>
      <c r="H191" s="128"/>
      <c r="I191" s="128"/>
      <c r="J191" s="128"/>
      <c r="K191" s="128"/>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c r="BL191" s="125"/>
      <c r="BM191" s="125"/>
      <c r="BN191" s="125"/>
      <c r="BO191" s="125"/>
      <c r="BP191" s="125"/>
      <c r="BQ191" s="125"/>
      <c r="BR191" s="125"/>
      <c r="BS191" s="125"/>
      <c r="BT191" s="125"/>
      <c r="BU191" s="125"/>
      <c r="BV191" s="125"/>
      <c r="BW191" s="125"/>
      <c r="BX191" s="125"/>
      <c r="BY191" s="125"/>
      <c r="BZ191" s="125"/>
      <c r="CA191" s="125"/>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CV191" s="125"/>
      <c r="CW191" s="125"/>
    </row>
    <row r="192" spans="2:101" x14ac:dyDescent="0.2">
      <c r="B192" s="125"/>
      <c r="C192" s="128"/>
      <c r="D192" s="128"/>
      <c r="E192" s="128"/>
      <c r="F192" s="128"/>
      <c r="G192" s="128"/>
      <c r="H192" s="128"/>
      <c r="I192" s="128"/>
      <c r="J192" s="128"/>
      <c r="K192" s="128"/>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5"/>
      <c r="BR192" s="125"/>
      <c r="BS192" s="125"/>
      <c r="BT192" s="125"/>
      <c r="BU192" s="125"/>
      <c r="BV192" s="125"/>
      <c r="BW192" s="125"/>
      <c r="BX192" s="125"/>
      <c r="BY192" s="125"/>
      <c r="BZ192" s="125"/>
      <c r="CA192" s="125"/>
      <c r="CB192" s="125"/>
      <c r="CC192" s="125"/>
      <c r="CD192" s="125"/>
      <c r="CE192" s="125"/>
      <c r="CF192" s="125"/>
      <c r="CG192" s="125"/>
      <c r="CH192" s="125"/>
      <c r="CI192" s="125"/>
      <c r="CJ192" s="125"/>
      <c r="CK192" s="125"/>
      <c r="CL192" s="125"/>
      <c r="CM192" s="125"/>
      <c r="CN192" s="125"/>
      <c r="CO192" s="125"/>
      <c r="CP192" s="125"/>
      <c r="CQ192" s="125"/>
      <c r="CR192" s="125"/>
      <c r="CS192" s="125"/>
      <c r="CT192" s="125"/>
      <c r="CU192" s="125"/>
      <c r="CV192" s="125"/>
      <c r="CW192" s="125"/>
    </row>
    <row r="193" spans="2:101" x14ac:dyDescent="0.2">
      <c r="B193" s="125"/>
      <c r="C193" s="128"/>
      <c r="D193" s="128"/>
      <c r="E193" s="128"/>
      <c r="F193" s="128"/>
      <c r="G193" s="128"/>
      <c r="H193" s="128"/>
      <c r="I193" s="128"/>
      <c r="J193" s="128"/>
      <c r="K193" s="128"/>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5"/>
      <c r="BR193" s="125"/>
      <c r="BS193" s="125"/>
      <c r="BT193" s="125"/>
      <c r="BU193" s="125"/>
      <c r="BV193" s="125"/>
      <c r="BW193" s="125"/>
      <c r="BX193" s="125"/>
      <c r="BY193" s="125"/>
      <c r="BZ193" s="125"/>
      <c r="CA193" s="125"/>
      <c r="CB193" s="125"/>
      <c r="CC193" s="125"/>
      <c r="CD193" s="125"/>
      <c r="CE193" s="125"/>
      <c r="CF193" s="125"/>
      <c r="CG193" s="125"/>
      <c r="CH193" s="125"/>
      <c r="CI193" s="125"/>
      <c r="CJ193" s="125"/>
      <c r="CK193" s="125"/>
      <c r="CL193" s="125"/>
      <c r="CM193" s="125"/>
      <c r="CN193" s="125"/>
      <c r="CO193" s="125"/>
      <c r="CP193" s="125"/>
      <c r="CQ193" s="125"/>
      <c r="CR193" s="125"/>
      <c r="CS193" s="125"/>
      <c r="CT193" s="125"/>
      <c r="CU193" s="125"/>
      <c r="CV193" s="125"/>
      <c r="CW193" s="125"/>
    </row>
    <row r="194" spans="2:101" x14ac:dyDescent="0.2">
      <c r="B194" s="125"/>
      <c r="C194" s="128"/>
      <c r="D194" s="128"/>
      <c r="E194" s="128"/>
      <c r="F194" s="128"/>
      <c r="G194" s="128"/>
      <c r="H194" s="128"/>
      <c r="I194" s="128"/>
      <c r="J194" s="128"/>
      <c r="K194" s="128"/>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5"/>
      <c r="BR194" s="125"/>
      <c r="BS194" s="125"/>
      <c r="BT194" s="125"/>
      <c r="BU194" s="125"/>
      <c r="BV194" s="125"/>
      <c r="BW194" s="125"/>
      <c r="BX194" s="125"/>
      <c r="BY194" s="125"/>
      <c r="BZ194" s="125"/>
      <c r="CA194" s="125"/>
      <c r="CB194" s="125"/>
      <c r="CC194" s="125"/>
      <c r="CD194" s="125"/>
      <c r="CE194" s="125"/>
      <c r="CF194" s="125"/>
      <c r="CG194" s="125"/>
      <c r="CH194" s="125"/>
      <c r="CI194" s="125"/>
      <c r="CJ194" s="125"/>
      <c r="CK194" s="125"/>
      <c r="CL194" s="125"/>
      <c r="CM194" s="125"/>
      <c r="CN194" s="125"/>
      <c r="CO194" s="125"/>
      <c r="CP194" s="125"/>
      <c r="CQ194" s="125"/>
      <c r="CR194" s="125"/>
      <c r="CS194" s="125"/>
      <c r="CT194" s="125"/>
      <c r="CU194" s="125"/>
      <c r="CV194" s="125"/>
      <c r="CW194" s="125"/>
    </row>
    <row r="195" spans="2:101" x14ac:dyDescent="0.2">
      <c r="B195" s="125"/>
      <c r="C195" s="128"/>
      <c r="D195" s="128"/>
      <c r="E195" s="128"/>
      <c r="F195" s="128"/>
      <c r="G195" s="128"/>
      <c r="H195" s="128"/>
      <c r="I195" s="128"/>
      <c r="J195" s="128"/>
      <c r="K195" s="128"/>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25"/>
      <c r="BR195" s="125"/>
      <c r="BS195" s="125"/>
      <c r="BT195" s="125"/>
      <c r="BU195" s="125"/>
      <c r="BV195" s="125"/>
      <c r="BW195" s="125"/>
      <c r="BX195" s="125"/>
      <c r="BY195" s="125"/>
      <c r="BZ195" s="125"/>
      <c r="CA195" s="125"/>
      <c r="CB195" s="125"/>
      <c r="CC195" s="125"/>
      <c r="CD195" s="125"/>
      <c r="CE195" s="125"/>
      <c r="CF195" s="125"/>
      <c r="CG195" s="125"/>
      <c r="CH195" s="125"/>
      <c r="CI195" s="125"/>
      <c r="CJ195" s="125"/>
      <c r="CK195" s="125"/>
      <c r="CL195" s="125"/>
      <c r="CM195" s="125"/>
      <c r="CN195" s="125"/>
      <c r="CO195" s="125"/>
      <c r="CP195" s="125"/>
      <c r="CQ195" s="125"/>
      <c r="CR195" s="125"/>
      <c r="CS195" s="125"/>
      <c r="CT195" s="125"/>
      <c r="CU195" s="125"/>
      <c r="CV195" s="125"/>
      <c r="CW195" s="125"/>
    </row>
  </sheetData>
  <phoneticPr fontId="19"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CopyResults">
                <anchor moveWithCells="1">
                  <from>
                    <xdr:col>2</xdr:col>
                    <xdr:colOff>66675</xdr:colOff>
                    <xdr:row>1</xdr:row>
                    <xdr:rowOff>57150</xdr:rowOff>
                  </from>
                  <to>
                    <xdr:col>3</xdr:col>
                    <xdr:colOff>76200</xdr:colOff>
                    <xdr:row>3</xdr:row>
                    <xdr:rowOff>95250</xdr:rowOff>
                  </to>
                </anchor>
              </controlPr>
            </control>
          </mc:Choice>
        </mc:AlternateContent>
        <mc:AlternateContent xmlns:mc="http://schemas.openxmlformats.org/markup-compatibility/2006">
          <mc:Choice Requires="x14">
            <control shapeId="12290" r:id="rId5" name="Button 2">
              <controlPr defaultSize="0" print="0" autoFill="0" autoPict="0" macro="[0]!ReturnToAnalysis">
                <anchor moveWithCells="1">
                  <from>
                    <xdr:col>3</xdr:col>
                    <xdr:colOff>276225</xdr:colOff>
                    <xdr:row>1</xdr:row>
                    <xdr:rowOff>47625</xdr:rowOff>
                  </from>
                  <to>
                    <xdr:col>4</xdr:col>
                    <xdr:colOff>295275</xdr:colOff>
                    <xdr:row>3</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H174"/>
  <sheetViews>
    <sheetView zoomScale="80" zoomScaleNormal="100" zoomScaleSheetLayoutView="100" workbookViewId="0">
      <pane xSplit="1" ySplit="1" topLeftCell="B2" activePane="bottomRight" state="frozen"/>
      <selection pane="topRight" activeCell="D1" sqref="D1"/>
      <selection pane="bottomLeft" activeCell="A2" sqref="A2"/>
      <selection pane="bottomRight" activeCell="A11" sqref="A11"/>
    </sheetView>
  </sheetViews>
  <sheetFormatPr defaultColWidth="10.6640625" defaultRowHeight="12.75" x14ac:dyDescent="0.2"/>
  <cols>
    <col min="1" max="1" width="60.6640625" style="259" customWidth="1"/>
    <col min="2" max="29" width="20.33203125" style="123" customWidth="1"/>
    <col min="30" max="30" width="20.33203125" style="122" customWidth="1"/>
    <col min="31" max="38" width="20.33203125" style="123" customWidth="1"/>
    <col min="39" max="48" width="20.33203125" style="122" customWidth="1"/>
    <col min="49" max="16384" width="10.6640625" style="122"/>
  </cols>
  <sheetData>
    <row r="1" spans="1:112" s="116" customFormat="1" ht="86.25" thickBot="1" x14ac:dyDescent="0.35">
      <c r="A1" s="258" t="s">
        <v>788</v>
      </c>
      <c r="B1" s="117" t="s">
        <v>572</v>
      </c>
      <c r="C1" s="117" t="s">
        <v>470</v>
      </c>
      <c r="D1" s="117" t="s">
        <v>472</v>
      </c>
      <c r="E1" s="117" t="s">
        <v>573</v>
      </c>
      <c r="F1" s="117" t="s">
        <v>574</v>
      </c>
      <c r="G1" s="117" t="s">
        <v>501</v>
      </c>
      <c r="H1" s="117" t="s">
        <v>502</v>
      </c>
      <c r="I1" s="117" t="s">
        <v>575</v>
      </c>
      <c r="J1" s="117" t="s">
        <v>576</v>
      </c>
      <c r="K1" s="117" t="s">
        <v>577</v>
      </c>
      <c r="L1" s="117" t="s">
        <v>578</v>
      </c>
      <c r="M1" s="117" t="s">
        <v>579</v>
      </c>
      <c r="N1" s="117" t="s">
        <v>580</v>
      </c>
      <c r="O1" s="117" t="s">
        <v>480</v>
      </c>
      <c r="P1" s="117" t="s">
        <v>503</v>
      </c>
      <c r="Q1" s="117" t="s">
        <v>581</v>
      </c>
      <c r="R1" s="117" t="s">
        <v>582</v>
      </c>
      <c r="S1" s="117" t="s">
        <v>583</v>
      </c>
      <c r="T1" s="117" t="s">
        <v>584</v>
      </c>
      <c r="U1" s="117" t="s">
        <v>585</v>
      </c>
      <c r="V1" s="117" t="s">
        <v>586</v>
      </c>
      <c r="W1" s="117" t="s">
        <v>587</v>
      </c>
      <c r="X1" s="117" t="s">
        <v>588</v>
      </c>
      <c r="Y1" s="117" t="s">
        <v>589</v>
      </c>
      <c r="Z1" s="117" t="s">
        <v>590</v>
      </c>
      <c r="AA1" s="117" t="s">
        <v>591</v>
      </c>
      <c r="AB1" s="117" t="s">
        <v>592</v>
      </c>
      <c r="AC1" s="117" t="s">
        <v>593</v>
      </c>
      <c r="AD1" s="117" t="s">
        <v>594</v>
      </c>
      <c r="AE1" s="117" t="s">
        <v>595</v>
      </c>
      <c r="AF1" s="117" t="s">
        <v>489</v>
      </c>
      <c r="AG1" s="117" t="s">
        <v>596</v>
      </c>
      <c r="AH1" s="117" t="s">
        <v>597</v>
      </c>
      <c r="AI1" s="117" t="s">
        <v>598</v>
      </c>
      <c r="AJ1" s="117" t="s">
        <v>599</v>
      </c>
      <c r="AK1" s="117" t="s">
        <v>600</v>
      </c>
      <c r="AL1" s="117" t="s">
        <v>601</v>
      </c>
      <c r="AM1" s="117" t="s">
        <v>602</v>
      </c>
      <c r="AN1" s="117" t="s">
        <v>603</v>
      </c>
      <c r="AO1" s="117" t="s">
        <v>604</v>
      </c>
      <c r="AP1" s="117" t="s">
        <v>605</v>
      </c>
      <c r="AQ1" s="117" t="s">
        <v>606</v>
      </c>
      <c r="AR1" s="117" t="s">
        <v>607</v>
      </c>
      <c r="AS1" s="117" t="s">
        <v>608</v>
      </c>
      <c r="AT1" s="117" t="s">
        <v>609</v>
      </c>
      <c r="AU1" s="117" t="s">
        <v>610</v>
      </c>
      <c r="AV1" s="117" t="s">
        <v>783</v>
      </c>
    </row>
    <row r="2" spans="1:112" s="119" customFormat="1" thickBot="1" x14ac:dyDescent="0.25">
      <c r="A2" s="275" t="s">
        <v>615</v>
      </c>
      <c r="B2" s="118">
        <v>0</v>
      </c>
      <c r="C2" s="118">
        <v>0</v>
      </c>
      <c r="D2" s="118">
        <v>0</v>
      </c>
      <c r="E2" s="118">
        <v>0</v>
      </c>
      <c r="F2" s="118">
        <v>0</v>
      </c>
      <c r="G2" s="118">
        <v>0</v>
      </c>
      <c r="H2" s="118">
        <v>0</v>
      </c>
      <c r="I2" s="118">
        <v>0</v>
      </c>
      <c r="J2" s="118">
        <v>0</v>
      </c>
      <c r="K2" s="118">
        <v>0</v>
      </c>
      <c r="L2" s="118">
        <v>0</v>
      </c>
      <c r="M2" s="118">
        <v>0</v>
      </c>
      <c r="N2" s="118">
        <v>0</v>
      </c>
      <c r="O2" s="118">
        <v>0</v>
      </c>
      <c r="P2" s="118">
        <v>0</v>
      </c>
      <c r="Q2" s="118">
        <v>0</v>
      </c>
      <c r="R2" s="118">
        <v>0</v>
      </c>
      <c r="S2" s="118">
        <v>0</v>
      </c>
      <c r="T2" s="118">
        <v>0</v>
      </c>
      <c r="U2" s="118">
        <v>0</v>
      </c>
      <c r="V2" s="118">
        <v>0</v>
      </c>
      <c r="W2" s="118">
        <v>0</v>
      </c>
      <c r="X2" s="118">
        <v>0</v>
      </c>
      <c r="Y2" s="118">
        <v>0</v>
      </c>
      <c r="Z2" s="118">
        <v>0</v>
      </c>
      <c r="AA2" s="118">
        <v>0</v>
      </c>
      <c r="AB2" s="118">
        <v>0</v>
      </c>
      <c r="AC2" s="118">
        <v>0</v>
      </c>
      <c r="AD2" s="118">
        <v>0</v>
      </c>
      <c r="AE2" s="118">
        <v>0</v>
      </c>
      <c r="AF2" s="118">
        <v>0</v>
      </c>
      <c r="AG2" s="118">
        <v>1</v>
      </c>
      <c r="AH2" s="118">
        <v>0</v>
      </c>
      <c r="AI2" s="118">
        <v>1</v>
      </c>
      <c r="AJ2" s="118">
        <v>0</v>
      </c>
      <c r="AK2" s="118">
        <v>1</v>
      </c>
      <c r="AL2" s="118">
        <v>0</v>
      </c>
      <c r="AM2" s="118">
        <v>0</v>
      </c>
      <c r="AN2" s="118">
        <v>0</v>
      </c>
      <c r="AO2" s="118">
        <v>0</v>
      </c>
      <c r="AP2" s="118">
        <v>0</v>
      </c>
      <c r="AQ2" s="118">
        <v>0</v>
      </c>
      <c r="AR2" s="118">
        <v>0</v>
      </c>
      <c r="AS2" s="118">
        <v>0</v>
      </c>
      <c r="AT2" s="118">
        <v>0</v>
      </c>
      <c r="AU2" s="118">
        <v>0</v>
      </c>
      <c r="AV2" s="118">
        <v>0</v>
      </c>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row>
    <row r="3" spans="1:112" s="120" customFormat="1" thickBot="1" x14ac:dyDescent="0.25">
      <c r="A3" s="275" t="s">
        <v>617</v>
      </c>
      <c r="B3" s="118">
        <v>5</v>
      </c>
      <c r="C3" s="118">
        <v>5</v>
      </c>
      <c r="D3" s="118">
        <v>5</v>
      </c>
      <c r="E3" s="118">
        <v>3</v>
      </c>
      <c r="F3" s="118">
        <v>0</v>
      </c>
      <c r="G3" s="118">
        <v>0</v>
      </c>
      <c r="H3" s="118">
        <v>2</v>
      </c>
      <c r="I3" s="118">
        <v>5</v>
      </c>
      <c r="J3" s="118">
        <v>1</v>
      </c>
      <c r="K3" s="118">
        <v>5</v>
      </c>
      <c r="L3" s="118">
        <v>4</v>
      </c>
      <c r="M3" s="118">
        <v>2</v>
      </c>
      <c r="N3" s="118">
        <v>2</v>
      </c>
      <c r="O3" s="118">
        <v>1</v>
      </c>
      <c r="P3" s="118">
        <v>3</v>
      </c>
      <c r="Q3" s="118">
        <v>0</v>
      </c>
      <c r="R3" s="118">
        <v>2</v>
      </c>
      <c r="S3" s="118">
        <v>0</v>
      </c>
      <c r="T3" s="118">
        <v>3</v>
      </c>
      <c r="U3" s="118">
        <v>3</v>
      </c>
      <c r="V3" s="118">
        <v>1</v>
      </c>
      <c r="W3" s="118">
        <v>3</v>
      </c>
      <c r="X3" s="118">
        <v>1</v>
      </c>
      <c r="Y3" s="118">
        <v>3</v>
      </c>
      <c r="Z3" s="118">
        <v>3</v>
      </c>
      <c r="AA3" s="118">
        <v>1</v>
      </c>
      <c r="AB3" s="118">
        <v>1</v>
      </c>
      <c r="AC3" s="118">
        <v>1</v>
      </c>
      <c r="AD3" s="118">
        <v>1</v>
      </c>
      <c r="AE3" s="118">
        <v>1</v>
      </c>
      <c r="AF3" s="118">
        <v>0</v>
      </c>
      <c r="AG3" s="118">
        <v>2</v>
      </c>
      <c r="AH3" s="118">
        <v>2</v>
      </c>
      <c r="AI3" s="118">
        <v>0</v>
      </c>
      <c r="AJ3" s="118">
        <v>1</v>
      </c>
      <c r="AK3" s="118">
        <v>0</v>
      </c>
      <c r="AL3" s="118">
        <v>3</v>
      </c>
      <c r="AM3" s="118">
        <v>5</v>
      </c>
      <c r="AN3" s="118">
        <v>3</v>
      </c>
      <c r="AO3" s="118">
        <v>0</v>
      </c>
      <c r="AP3" s="118">
        <v>1</v>
      </c>
      <c r="AQ3" s="118">
        <v>2</v>
      </c>
      <c r="AR3" s="118">
        <v>0</v>
      </c>
      <c r="AS3" s="118">
        <v>3</v>
      </c>
      <c r="AT3" s="118">
        <v>2</v>
      </c>
      <c r="AU3" s="118">
        <v>1</v>
      </c>
      <c r="AV3" s="118">
        <v>1</v>
      </c>
      <c r="DD3" s="119"/>
      <c r="DE3" s="119"/>
      <c r="DF3" s="119"/>
      <c r="DG3" s="119"/>
      <c r="DH3" s="119"/>
    </row>
    <row r="4" spans="1:112" s="120" customFormat="1" thickBot="1" x14ac:dyDescent="0.25">
      <c r="A4" s="275" t="s">
        <v>761</v>
      </c>
      <c r="B4" s="118">
        <v>0</v>
      </c>
      <c r="C4" s="118">
        <v>0</v>
      </c>
      <c r="D4" s="118">
        <v>0</v>
      </c>
      <c r="E4" s="118">
        <v>0</v>
      </c>
      <c r="F4" s="118">
        <v>0</v>
      </c>
      <c r="G4" s="118">
        <v>0</v>
      </c>
      <c r="H4" s="118">
        <v>1</v>
      </c>
      <c r="I4" s="118">
        <v>1</v>
      </c>
      <c r="J4" s="118">
        <v>1</v>
      </c>
      <c r="K4" s="118">
        <v>0</v>
      </c>
      <c r="L4" s="118">
        <v>0</v>
      </c>
      <c r="M4" s="118">
        <v>0</v>
      </c>
      <c r="N4" s="118">
        <v>0</v>
      </c>
      <c r="O4" s="118">
        <v>0</v>
      </c>
      <c r="P4" s="118">
        <v>0</v>
      </c>
      <c r="Q4" s="118">
        <v>0</v>
      </c>
      <c r="R4" s="118">
        <v>0</v>
      </c>
      <c r="S4" s="118">
        <v>0</v>
      </c>
      <c r="T4" s="118">
        <v>1</v>
      </c>
      <c r="U4" s="118">
        <v>4</v>
      </c>
      <c r="V4" s="118">
        <v>2</v>
      </c>
      <c r="W4" s="118">
        <v>2</v>
      </c>
      <c r="X4" s="118">
        <v>2</v>
      </c>
      <c r="Y4" s="118">
        <v>0</v>
      </c>
      <c r="Z4" s="118">
        <v>0</v>
      </c>
      <c r="AA4" s="118">
        <v>0</v>
      </c>
      <c r="AB4" s="118">
        <v>0</v>
      </c>
      <c r="AC4" s="118">
        <v>1</v>
      </c>
      <c r="AD4" s="118">
        <v>2</v>
      </c>
      <c r="AE4" s="118">
        <v>1</v>
      </c>
      <c r="AF4" s="118">
        <v>0</v>
      </c>
      <c r="AG4" s="118">
        <v>-1</v>
      </c>
      <c r="AH4" s="118">
        <v>-1</v>
      </c>
      <c r="AI4" s="118">
        <v>-1</v>
      </c>
      <c r="AJ4" s="118">
        <v>-2</v>
      </c>
      <c r="AK4" s="118">
        <v>-1</v>
      </c>
      <c r="AL4" s="118">
        <v>0</v>
      </c>
      <c r="AM4" s="118">
        <v>2</v>
      </c>
      <c r="AN4" s="118">
        <v>0</v>
      </c>
      <c r="AO4" s="118">
        <v>0</v>
      </c>
      <c r="AP4" s="118">
        <v>0</v>
      </c>
      <c r="AQ4" s="118">
        <v>0</v>
      </c>
      <c r="AR4" s="118">
        <v>0</v>
      </c>
      <c r="AS4" s="118">
        <v>0</v>
      </c>
      <c r="AT4" s="118">
        <v>0</v>
      </c>
      <c r="AU4" s="118">
        <v>0</v>
      </c>
      <c r="AV4" s="118">
        <v>0</v>
      </c>
    </row>
    <row r="5" spans="1:112" s="120" customFormat="1" thickBot="1" x14ac:dyDescent="0.25">
      <c r="A5" s="275" t="s">
        <v>626</v>
      </c>
      <c r="B5" s="118">
        <v>3</v>
      </c>
      <c r="C5" s="118">
        <v>3</v>
      </c>
      <c r="D5" s="118">
        <v>3</v>
      </c>
      <c r="E5" s="118">
        <v>0</v>
      </c>
      <c r="F5" s="118">
        <v>0</v>
      </c>
      <c r="G5" s="118">
        <v>0</v>
      </c>
      <c r="H5" s="118">
        <v>0</v>
      </c>
      <c r="I5" s="118">
        <v>0</v>
      </c>
      <c r="J5" s="118">
        <v>0</v>
      </c>
      <c r="K5" s="118">
        <v>0</v>
      </c>
      <c r="L5" s="118">
        <v>0</v>
      </c>
      <c r="M5" s="118">
        <v>1</v>
      </c>
      <c r="N5" s="118">
        <v>0</v>
      </c>
      <c r="O5" s="118">
        <v>0</v>
      </c>
      <c r="P5" s="118">
        <v>0</v>
      </c>
      <c r="Q5" s="118">
        <v>2</v>
      </c>
      <c r="R5" s="118">
        <v>1</v>
      </c>
      <c r="S5" s="118">
        <v>0</v>
      </c>
      <c r="T5" s="118">
        <v>0</v>
      </c>
      <c r="U5" s="118">
        <v>0</v>
      </c>
      <c r="V5" s="118">
        <v>0</v>
      </c>
      <c r="W5" s="118">
        <v>0</v>
      </c>
      <c r="X5" s="118">
        <v>0</v>
      </c>
      <c r="Y5" s="118">
        <v>2</v>
      </c>
      <c r="Z5" s="118">
        <v>-1</v>
      </c>
      <c r="AA5" s="118">
        <v>0</v>
      </c>
      <c r="AB5" s="118">
        <v>0</v>
      </c>
      <c r="AC5" s="118">
        <v>0</v>
      </c>
      <c r="AD5" s="118">
        <v>0</v>
      </c>
      <c r="AE5" s="118">
        <v>0</v>
      </c>
      <c r="AF5" s="118">
        <v>0</v>
      </c>
      <c r="AG5" s="118">
        <v>0</v>
      </c>
      <c r="AH5" s="118">
        <v>1</v>
      </c>
      <c r="AI5" s="118">
        <v>0</v>
      </c>
      <c r="AJ5" s="118">
        <v>0</v>
      </c>
      <c r="AK5" s="118">
        <v>0</v>
      </c>
      <c r="AL5" s="118">
        <v>5</v>
      </c>
      <c r="AM5" s="118">
        <v>5</v>
      </c>
      <c r="AN5" s="118">
        <v>5</v>
      </c>
      <c r="AO5" s="118">
        <v>4</v>
      </c>
      <c r="AP5" s="118">
        <v>4</v>
      </c>
      <c r="AQ5" s="118">
        <v>0</v>
      </c>
      <c r="AR5" s="118">
        <v>0</v>
      </c>
      <c r="AS5" s="118">
        <v>3</v>
      </c>
      <c r="AT5" s="118">
        <v>0</v>
      </c>
      <c r="AU5" s="118">
        <v>0</v>
      </c>
      <c r="AV5" s="118">
        <v>0</v>
      </c>
    </row>
    <row r="6" spans="1:112" s="120" customFormat="1" thickBot="1" x14ac:dyDescent="0.25">
      <c r="A6" s="275" t="s">
        <v>675</v>
      </c>
      <c r="B6" s="118">
        <v>4</v>
      </c>
      <c r="C6" s="118">
        <v>4</v>
      </c>
      <c r="D6" s="118">
        <v>2</v>
      </c>
      <c r="E6" s="118">
        <v>1</v>
      </c>
      <c r="F6" s="118">
        <v>4</v>
      </c>
      <c r="G6" s="118">
        <v>0</v>
      </c>
      <c r="H6" s="118">
        <v>0</v>
      </c>
      <c r="I6" s="118">
        <v>0</v>
      </c>
      <c r="J6" s="118">
        <v>0</v>
      </c>
      <c r="K6" s="118">
        <v>1</v>
      </c>
      <c r="L6" s="118">
        <v>1</v>
      </c>
      <c r="M6" s="118">
        <v>0</v>
      </c>
      <c r="N6" s="118">
        <v>0</v>
      </c>
      <c r="O6" s="118">
        <v>0</v>
      </c>
      <c r="P6" s="118">
        <v>0</v>
      </c>
      <c r="Q6" s="118">
        <v>0</v>
      </c>
      <c r="R6" s="118">
        <v>2</v>
      </c>
      <c r="S6" s="118">
        <v>1</v>
      </c>
      <c r="T6" s="118">
        <v>2</v>
      </c>
      <c r="U6" s="118">
        <v>1</v>
      </c>
      <c r="V6" s="118">
        <v>0</v>
      </c>
      <c r="W6" s="118">
        <v>0</v>
      </c>
      <c r="X6" s="118">
        <v>0</v>
      </c>
      <c r="Y6" s="118">
        <v>1</v>
      </c>
      <c r="Z6" s="118">
        <v>-1</v>
      </c>
      <c r="AA6" s="118">
        <v>0</v>
      </c>
      <c r="AB6" s="118">
        <v>0</v>
      </c>
      <c r="AC6" s="118">
        <v>0</v>
      </c>
      <c r="AD6" s="118">
        <v>0</v>
      </c>
      <c r="AE6" s="118">
        <v>0</v>
      </c>
      <c r="AF6" s="118">
        <v>0</v>
      </c>
      <c r="AG6" s="118">
        <v>0</v>
      </c>
      <c r="AH6" s="118">
        <v>1</v>
      </c>
      <c r="AI6" s="118">
        <v>0</v>
      </c>
      <c r="AJ6" s="118">
        <v>0</v>
      </c>
      <c r="AK6" s="118">
        <v>0</v>
      </c>
      <c r="AL6" s="118">
        <v>5</v>
      </c>
      <c r="AM6" s="118">
        <v>5</v>
      </c>
      <c r="AN6" s="118">
        <v>5</v>
      </c>
      <c r="AO6" s="118">
        <v>4</v>
      </c>
      <c r="AP6" s="118">
        <v>4</v>
      </c>
      <c r="AQ6" s="118">
        <v>0</v>
      </c>
      <c r="AR6" s="118">
        <v>0</v>
      </c>
      <c r="AS6" s="118">
        <v>4</v>
      </c>
      <c r="AT6" s="118">
        <v>0</v>
      </c>
      <c r="AU6" s="118">
        <v>0</v>
      </c>
      <c r="AV6" s="118">
        <v>0</v>
      </c>
    </row>
    <row r="7" spans="1:112" s="120" customFormat="1" thickBot="1" x14ac:dyDescent="0.25">
      <c r="A7" s="275" t="s">
        <v>621</v>
      </c>
      <c r="B7" s="118">
        <v>0</v>
      </c>
      <c r="C7" s="118">
        <v>0</v>
      </c>
      <c r="D7" s="118">
        <v>0</v>
      </c>
      <c r="E7" s="118">
        <v>0</v>
      </c>
      <c r="F7" s="118">
        <v>0</v>
      </c>
      <c r="G7" s="118">
        <v>0</v>
      </c>
      <c r="H7" s="118">
        <v>0</v>
      </c>
      <c r="I7" s="118">
        <v>0</v>
      </c>
      <c r="J7" s="118">
        <v>0</v>
      </c>
      <c r="K7" s="118">
        <v>0</v>
      </c>
      <c r="L7" s="118">
        <v>0</v>
      </c>
      <c r="M7" s="118">
        <v>0</v>
      </c>
      <c r="N7" s="118">
        <v>0</v>
      </c>
      <c r="O7" s="118">
        <v>0</v>
      </c>
      <c r="P7" s="118">
        <v>0</v>
      </c>
      <c r="Q7" s="118">
        <v>0</v>
      </c>
      <c r="R7" s="118">
        <v>0</v>
      </c>
      <c r="S7" s="118">
        <v>0</v>
      </c>
      <c r="T7" s="118">
        <v>0</v>
      </c>
      <c r="U7" s="118">
        <v>2</v>
      </c>
      <c r="V7" s="118">
        <v>2</v>
      </c>
      <c r="W7" s="118">
        <v>2</v>
      </c>
      <c r="X7" s="118">
        <v>2</v>
      </c>
      <c r="Y7" s="118">
        <v>0</v>
      </c>
      <c r="Z7" s="118">
        <v>0</v>
      </c>
      <c r="AA7" s="118">
        <v>0</v>
      </c>
      <c r="AB7" s="118">
        <v>0</v>
      </c>
      <c r="AC7" s="118">
        <v>0</v>
      </c>
      <c r="AD7" s="118">
        <v>0</v>
      </c>
      <c r="AE7" s="118">
        <v>0</v>
      </c>
      <c r="AF7" s="118">
        <v>0</v>
      </c>
      <c r="AG7" s="118">
        <v>0</v>
      </c>
      <c r="AH7" s="118">
        <v>1</v>
      </c>
      <c r="AI7" s="118">
        <v>-1</v>
      </c>
      <c r="AJ7" s="118">
        <v>3</v>
      </c>
      <c r="AK7" s="118">
        <v>0</v>
      </c>
      <c r="AL7" s="118">
        <v>0</v>
      </c>
      <c r="AM7" s="118">
        <v>0</v>
      </c>
      <c r="AN7" s="118">
        <v>0</v>
      </c>
      <c r="AO7" s="118">
        <v>0</v>
      </c>
      <c r="AP7" s="118">
        <v>0</v>
      </c>
      <c r="AQ7" s="118">
        <v>0</v>
      </c>
      <c r="AR7" s="118">
        <v>0</v>
      </c>
      <c r="AS7" s="118">
        <v>0</v>
      </c>
      <c r="AT7" s="118">
        <v>0</v>
      </c>
      <c r="AU7" s="118">
        <v>0</v>
      </c>
      <c r="AV7" s="118">
        <v>0</v>
      </c>
    </row>
    <row r="8" spans="1:112" s="120" customFormat="1" thickBot="1" x14ac:dyDescent="0.25">
      <c r="A8" s="275" t="s">
        <v>631</v>
      </c>
      <c r="B8" s="118">
        <v>0</v>
      </c>
      <c r="C8" s="118">
        <v>0</v>
      </c>
      <c r="D8" s="118">
        <v>0</v>
      </c>
      <c r="E8" s="118">
        <v>0</v>
      </c>
      <c r="F8" s="118">
        <v>0</v>
      </c>
      <c r="G8" s="118">
        <v>0</v>
      </c>
      <c r="H8" s="118">
        <v>0</v>
      </c>
      <c r="I8" s="118">
        <v>0</v>
      </c>
      <c r="J8" s="118">
        <v>0</v>
      </c>
      <c r="K8" s="118">
        <v>0</v>
      </c>
      <c r="L8" s="118">
        <v>0</v>
      </c>
      <c r="M8" s="118">
        <v>0</v>
      </c>
      <c r="N8" s="118">
        <v>0</v>
      </c>
      <c r="O8" s="118">
        <v>0</v>
      </c>
      <c r="P8" s="118">
        <v>0</v>
      </c>
      <c r="Q8" s="118">
        <v>0</v>
      </c>
      <c r="R8" s="118">
        <v>0</v>
      </c>
      <c r="S8" s="118">
        <v>0</v>
      </c>
      <c r="T8" s="118">
        <v>0</v>
      </c>
      <c r="U8" s="118">
        <v>2</v>
      </c>
      <c r="V8" s="118">
        <v>2</v>
      </c>
      <c r="W8" s="118">
        <v>2</v>
      </c>
      <c r="X8" s="118">
        <v>2</v>
      </c>
      <c r="Y8" s="118">
        <v>0</v>
      </c>
      <c r="Z8" s="118">
        <v>0</v>
      </c>
      <c r="AA8" s="118">
        <v>0</v>
      </c>
      <c r="AB8" s="118">
        <v>0</v>
      </c>
      <c r="AC8" s="118">
        <v>0</v>
      </c>
      <c r="AD8" s="118">
        <v>0</v>
      </c>
      <c r="AE8" s="118">
        <v>0</v>
      </c>
      <c r="AF8" s="118">
        <v>0</v>
      </c>
      <c r="AG8" s="118">
        <v>1</v>
      </c>
      <c r="AH8" s="118">
        <v>1</v>
      </c>
      <c r="AI8" s="118">
        <v>1</v>
      </c>
      <c r="AJ8" s="118">
        <v>3</v>
      </c>
      <c r="AK8" s="118">
        <v>1</v>
      </c>
      <c r="AL8" s="118">
        <v>1</v>
      </c>
      <c r="AM8" s="118">
        <v>0</v>
      </c>
      <c r="AN8" s="118">
        <v>0</v>
      </c>
      <c r="AO8" s="118">
        <v>0</v>
      </c>
      <c r="AP8" s="118">
        <v>0</v>
      </c>
      <c r="AQ8" s="118">
        <v>0</v>
      </c>
      <c r="AR8" s="118">
        <v>0</v>
      </c>
      <c r="AS8" s="118">
        <v>0</v>
      </c>
      <c r="AT8" s="118">
        <v>0</v>
      </c>
      <c r="AU8" s="118">
        <v>0</v>
      </c>
      <c r="AV8" s="118">
        <v>2</v>
      </c>
    </row>
    <row r="9" spans="1:112" s="119" customFormat="1" thickBot="1" x14ac:dyDescent="0.25">
      <c r="A9" s="275" t="s">
        <v>732</v>
      </c>
      <c r="B9" s="118">
        <v>0</v>
      </c>
      <c r="C9" s="118">
        <v>0</v>
      </c>
      <c r="D9" s="118">
        <v>0</v>
      </c>
      <c r="E9" s="118">
        <v>0</v>
      </c>
      <c r="F9" s="118">
        <v>0</v>
      </c>
      <c r="G9" s="118">
        <v>0</v>
      </c>
      <c r="H9" s="118">
        <v>1</v>
      </c>
      <c r="I9" s="118">
        <v>1</v>
      </c>
      <c r="J9" s="118">
        <v>0</v>
      </c>
      <c r="K9" s="118">
        <v>0</v>
      </c>
      <c r="L9" s="118">
        <v>0</v>
      </c>
      <c r="M9" s="118">
        <v>0</v>
      </c>
      <c r="N9" s="118">
        <v>0</v>
      </c>
      <c r="O9" s="118">
        <v>0</v>
      </c>
      <c r="P9" s="118">
        <v>0</v>
      </c>
      <c r="Q9" s="118">
        <v>0</v>
      </c>
      <c r="R9" s="118">
        <v>0</v>
      </c>
      <c r="S9" s="118">
        <v>0</v>
      </c>
      <c r="T9" s="118">
        <v>0</v>
      </c>
      <c r="U9" s="118">
        <v>4</v>
      </c>
      <c r="V9" s="118">
        <v>2</v>
      </c>
      <c r="W9" s="118">
        <v>2</v>
      </c>
      <c r="X9" s="118">
        <v>2</v>
      </c>
      <c r="Y9" s="118">
        <v>0</v>
      </c>
      <c r="Z9" s="118">
        <v>0</v>
      </c>
      <c r="AA9" s="118">
        <v>0</v>
      </c>
      <c r="AB9" s="118">
        <v>0</v>
      </c>
      <c r="AC9" s="118">
        <v>1</v>
      </c>
      <c r="AD9" s="118">
        <v>2</v>
      </c>
      <c r="AE9" s="118">
        <v>1</v>
      </c>
      <c r="AF9" s="118">
        <v>0</v>
      </c>
      <c r="AG9" s="118">
        <v>-1</v>
      </c>
      <c r="AH9" s="118">
        <v>-1</v>
      </c>
      <c r="AI9" s="118">
        <v>-1</v>
      </c>
      <c r="AJ9" s="118">
        <v>-2</v>
      </c>
      <c r="AK9" s="118">
        <v>-1</v>
      </c>
      <c r="AL9" s="118">
        <v>0</v>
      </c>
      <c r="AM9" s="118">
        <v>2</v>
      </c>
      <c r="AN9" s="118">
        <v>0</v>
      </c>
      <c r="AO9" s="118">
        <v>0</v>
      </c>
      <c r="AP9" s="118">
        <v>0</v>
      </c>
      <c r="AQ9" s="118">
        <v>0</v>
      </c>
      <c r="AR9" s="118">
        <v>0</v>
      </c>
      <c r="AS9" s="118">
        <v>0</v>
      </c>
      <c r="AT9" s="118">
        <v>0</v>
      </c>
      <c r="AU9" s="118">
        <v>0</v>
      </c>
      <c r="AV9" s="118">
        <v>0</v>
      </c>
      <c r="DD9" s="120"/>
      <c r="DE9" s="120"/>
      <c r="DF9" s="120"/>
      <c r="DG9" s="120"/>
      <c r="DH9" s="120"/>
    </row>
    <row r="10" spans="1:112" s="120" customFormat="1" thickBot="1" x14ac:dyDescent="0.25">
      <c r="A10" s="275" t="s">
        <v>706</v>
      </c>
      <c r="B10" s="118">
        <v>0</v>
      </c>
      <c r="C10" s="118">
        <v>0</v>
      </c>
      <c r="D10" s="118">
        <v>0</v>
      </c>
      <c r="E10" s="118">
        <v>0</v>
      </c>
      <c r="F10" s="118">
        <v>0</v>
      </c>
      <c r="G10" s="118">
        <v>0</v>
      </c>
      <c r="H10" s="118">
        <v>0</v>
      </c>
      <c r="I10" s="118">
        <v>0</v>
      </c>
      <c r="J10" s="118">
        <v>0</v>
      </c>
      <c r="K10" s="118">
        <v>0</v>
      </c>
      <c r="L10" s="118">
        <v>0</v>
      </c>
      <c r="M10" s="118">
        <v>0</v>
      </c>
      <c r="N10" s="118">
        <v>0</v>
      </c>
      <c r="O10" s="118">
        <v>0</v>
      </c>
      <c r="P10" s="118">
        <v>0</v>
      </c>
      <c r="Q10" s="118">
        <v>0</v>
      </c>
      <c r="R10" s="118">
        <v>0</v>
      </c>
      <c r="S10" s="118">
        <v>0</v>
      </c>
      <c r="T10" s="118">
        <v>0</v>
      </c>
      <c r="U10" s="118">
        <v>0</v>
      </c>
      <c r="V10" s="118">
        <v>0</v>
      </c>
      <c r="W10" s="118">
        <v>0</v>
      </c>
      <c r="X10" s="118">
        <v>0</v>
      </c>
      <c r="Y10" s="118">
        <v>0</v>
      </c>
      <c r="Z10" s="118">
        <v>0</v>
      </c>
      <c r="AA10" s="118">
        <v>0</v>
      </c>
      <c r="AB10" s="118">
        <v>5</v>
      </c>
      <c r="AC10" s="118">
        <v>5</v>
      </c>
      <c r="AD10" s="118">
        <v>0</v>
      </c>
      <c r="AE10" s="118">
        <v>0</v>
      </c>
      <c r="AF10" s="118">
        <v>0</v>
      </c>
      <c r="AG10" s="118">
        <v>0</v>
      </c>
      <c r="AH10" s="118">
        <v>0</v>
      </c>
      <c r="AI10" s="118">
        <v>0</v>
      </c>
      <c r="AJ10" s="118">
        <v>0</v>
      </c>
      <c r="AK10" s="118">
        <v>0</v>
      </c>
      <c r="AL10" s="118">
        <v>0</v>
      </c>
      <c r="AM10" s="118">
        <v>0</v>
      </c>
      <c r="AN10" s="118">
        <v>0</v>
      </c>
      <c r="AO10" s="118">
        <v>0</v>
      </c>
      <c r="AP10" s="118">
        <v>0</v>
      </c>
      <c r="AQ10" s="118">
        <v>0</v>
      </c>
      <c r="AR10" s="118">
        <v>0</v>
      </c>
      <c r="AS10" s="118">
        <v>0</v>
      </c>
      <c r="AT10" s="118">
        <v>0</v>
      </c>
      <c r="AU10" s="118">
        <v>0</v>
      </c>
      <c r="AV10" s="118">
        <v>0</v>
      </c>
    </row>
    <row r="11" spans="1:112" s="119" customFormat="1" thickBot="1" x14ac:dyDescent="0.25">
      <c r="A11" s="275" t="s">
        <v>680</v>
      </c>
      <c r="B11" s="118">
        <v>0</v>
      </c>
      <c r="C11" s="118">
        <v>0</v>
      </c>
      <c r="D11" s="118">
        <v>0</v>
      </c>
      <c r="E11" s="118">
        <v>0</v>
      </c>
      <c r="F11" s="118">
        <v>0</v>
      </c>
      <c r="G11" s="118">
        <v>0</v>
      </c>
      <c r="H11" s="118">
        <v>0</v>
      </c>
      <c r="I11" s="118">
        <v>0</v>
      </c>
      <c r="J11" s="118">
        <v>0</v>
      </c>
      <c r="K11" s="118">
        <v>0</v>
      </c>
      <c r="L11" s="118">
        <v>0</v>
      </c>
      <c r="M11" s="118">
        <v>1</v>
      </c>
      <c r="N11" s="118">
        <v>-2</v>
      </c>
      <c r="O11" s="118">
        <v>0</v>
      </c>
      <c r="P11" s="118">
        <v>0</v>
      </c>
      <c r="Q11" s="118">
        <v>0</v>
      </c>
      <c r="R11" s="118">
        <v>0</v>
      </c>
      <c r="S11" s="118">
        <v>0</v>
      </c>
      <c r="T11" s="118">
        <v>3</v>
      </c>
      <c r="U11" s="118">
        <v>-2</v>
      </c>
      <c r="V11" s="118">
        <v>0</v>
      </c>
      <c r="W11" s="118">
        <v>-2</v>
      </c>
      <c r="X11" s="118">
        <v>0</v>
      </c>
      <c r="Y11" s="118">
        <v>0</v>
      </c>
      <c r="Z11" s="118">
        <v>0</v>
      </c>
      <c r="AA11" s="118">
        <v>0</v>
      </c>
      <c r="AB11" s="118">
        <v>0</v>
      </c>
      <c r="AC11" s="118">
        <v>0</v>
      </c>
      <c r="AD11" s="118">
        <v>0</v>
      </c>
      <c r="AE11" s="118">
        <v>0</v>
      </c>
      <c r="AF11" s="118">
        <v>0</v>
      </c>
      <c r="AG11" s="118">
        <v>0</v>
      </c>
      <c r="AH11" s="118">
        <v>0</v>
      </c>
      <c r="AI11" s="118">
        <v>0</v>
      </c>
      <c r="AJ11" s="118">
        <v>0</v>
      </c>
      <c r="AK11" s="118">
        <v>0</v>
      </c>
      <c r="AL11" s="118">
        <v>0</v>
      </c>
      <c r="AM11" s="118">
        <v>2</v>
      </c>
      <c r="AN11" s="118">
        <v>0</v>
      </c>
      <c r="AO11" s="118">
        <v>0</v>
      </c>
      <c r="AP11" s="118">
        <v>0</v>
      </c>
      <c r="AQ11" s="118">
        <v>0</v>
      </c>
      <c r="AR11" s="118">
        <v>0</v>
      </c>
      <c r="AS11" s="118">
        <v>0</v>
      </c>
      <c r="AT11" s="118">
        <v>0</v>
      </c>
      <c r="AU11" s="118">
        <v>0</v>
      </c>
      <c r="AV11" s="118">
        <v>0</v>
      </c>
    </row>
    <row r="12" spans="1:112" s="119" customFormat="1" thickBot="1" x14ac:dyDescent="0.25">
      <c r="A12" s="275" t="s">
        <v>645</v>
      </c>
      <c r="B12" s="118">
        <v>1</v>
      </c>
      <c r="C12" s="118">
        <v>0</v>
      </c>
      <c r="D12" s="118">
        <v>0</v>
      </c>
      <c r="E12" s="118">
        <v>0</v>
      </c>
      <c r="F12" s="118">
        <v>0</v>
      </c>
      <c r="G12" s="118">
        <v>-1</v>
      </c>
      <c r="H12" s="118">
        <v>5</v>
      </c>
      <c r="I12" s="118">
        <v>-3</v>
      </c>
      <c r="J12" s="118">
        <v>1</v>
      </c>
      <c r="K12" s="118">
        <v>0</v>
      </c>
      <c r="L12" s="118">
        <v>1</v>
      </c>
      <c r="M12" s="118">
        <v>1</v>
      </c>
      <c r="N12" s="118">
        <v>0</v>
      </c>
      <c r="O12" s="118">
        <v>0</v>
      </c>
      <c r="P12" s="118">
        <v>0</v>
      </c>
      <c r="Q12" s="118">
        <v>1</v>
      </c>
      <c r="R12" s="118">
        <v>0</v>
      </c>
      <c r="S12" s="118">
        <v>0</v>
      </c>
      <c r="T12" s="118">
        <v>1</v>
      </c>
      <c r="U12" s="118">
        <v>0</v>
      </c>
      <c r="V12" s="118">
        <v>0</v>
      </c>
      <c r="W12" s="118">
        <v>0</v>
      </c>
      <c r="X12" s="118">
        <v>0</v>
      </c>
      <c r="Y12" s="118">
        <v>0</v>
      </c>
      <c r="Z12" s="118">
        <v>0</v>
      </c>
      <c r="AA12" s="118">
        <v>0</v>
      </c>
      <c r="AB12" s="118">
        <v>0</v>
      </c>
      <c r="AC12" s="118">
        <v>0</v>
      </c>
      <c r="AD12" s="118">
        <v>1</v>
      </c>
      <c r="AE12" s="118">
        <v>0</v>
      </c>
      <c r="AF12" s="118">
        <v>0</v>
      </c>
      <c r="AG12" s="118">
        <v>-2</v>
      </c>
      <c r="AH12" s="118">
        <v>0</v>
      </c>
      <c r="AI12" s="118">
        <v>0</v>
      </c>
      <c r="AJ12" s="118">
        <v>0</v>
      </c>
      <c r="AK12" s="118">
        <v>0</v>
      </c>
      <c r="AL12" s="118">
        <v>0</v>
      </c>
      <c r="AM12" s="118">
        <v>1</v>
      </c>
      <c r="AN12" s="118">
        <v>0</v>
      </c>
      <c r="AO12" s="118">
        <v>0</v>
      </c>
      <c r="AP12" s="118">
        <v>2</v>
      </c>
      <c r="AQ12" s="118">
        <v>0</v>
      </c>
      <c r="AR12" s="118">
        <v>0</v>
      </c>
      <c r="AS12" s="118">
        <v>0</v>
      </c>
      <c r="AT12" s="118">
        <v>0</v>
      </c>
      <c r="AU12" s="118">
        <v>0</v>
      </c>
      <c r="AV12" s="118">
        <v>0</v>
      </c>
    </row>
    <row r="13" spans="1:112" s="120" customFormat="1" thickBot="1" x14ac:dyDescent="0.25">
      <c r="A13" s="275" t="s">
        <v>677</v>
      </c>
      <c r="B13" s="118">
        <v>0</v>
      </c>
      <c r="C13" s="118">
        <v>0</v>
      </c>
      <c r="D13" s="118">
        <v>-1</v>
      </c>
      <c r="E13" s="118">
        <v>0</v>
      </c>
      <c r="F13" s="118">
        <v>0</v>
      </c>
      <c r="G13" s="118">
        <v>0</v>
      </c>
      <c r="H13" s="118">
        <v>0</v>
      </c>
      <c r="I13" s="118">
        <v>0</v>
      </c>
      <c r="J13" s="118">
        <v>0</v>
      </c>
      <c r="K13" s="118">
        <v>0</v>
      </c>
      <c r="L13" s="118">
        <v>0</v>
      </c>
      <c r="M13" s="118">
        <v>-1</v>
      </c>
      <c r="N13" s="118">
        <v>0</v>
      </c>
      <c r="O13" s="118">
        <v>0</v>
      </c>
      <c r="P13" s="118">
        <v>0</v>
      </c>
      <c r="Q13" s="118">
        <v>-1</v>
      </c>
      <c r="R13" s="118">
        <v>0</v>
      </c>
      <c r="S13" s="118">
        <v>0</v>
      </c>
      <c r="T13" s="118">
        <v>0</v>
      </c>
      <c r="U13" s="118">
        <v>0</v>
      </c>
      <c r="V13" s="118">
        <v>0</v>
      </c>
      <c r="W13" s="118">
        <v>0</v>
      </c>
      <c r="X13" s="118">
        <v>0</v>
      </c>
      <c r="Y13" s="118">
        <v>-1</v>
      </c>
      <c r="Z13" s="118">
        <v>0</v>
      </c>
      <c r="AA13" s="118">
        <v>0</v>
      </c>
      <c r="AB13" s="118">
        <v>0</v>
      </c>
      <c r="AC13" s="118">
        <v>0</v>
      </c>
      <c r="AD13" s="118">
        <v>0</v>
      </c>
      <c r="AE13" s="118">
        <v>0</v>
      </c>
      <c r="AF13" s="118">
        <v>0</v>
      </c>
      <c r="AG13" s="118">
        <v>0</v>
      </c>
      <c r="AH13" s="118">
        <v>0</v>
      </c>
      <c r="AI13" s="118">
        <v>0</v>
      </c>
      <c r="AJ13" s="118">
        <v>0</v>
      </c>
      <c r="AK13" s="118">
        <v>0</v>
      </c>
      <c r="AL13" s="118">
        <v>0</v>
      </c>
      <c r="AM13" s="118">
        <v>2</v>
      </c>
      <c r="AN13" s="118">
        <v>0</v>
      </c>
      <c r="AO13" s="118">
        <v>0</v>
      </c>
      <c r="AP13" s="118">
        <v>0</v>
      </c>
      <c r="AQ13" s="118">
        <v>0</v>
      </c>
      <c r="AR13" s="118">
        <v>0</v>
      </c>
      <c r="AS13" s="118">
        <v>0</v>
      </c>
      <c r="AT13" s="118">
        <v>0</v>
      </c>
      <c r="AU13" s="118">
        <v>0</v>
      </c>
      <c r="AV13" s="118">
        <v>0</v>
      </c>
    </row>
    <row r="14" spans="1:112" s="120" customFormat="1" thickBot="1" x14ac:dyDescent="0.25">
      <c r="A14" s="275" t="s">
        <v>629</v>
      </c>
      <c r="B14" s="118">
        <v>0</v>
      </c>
      <c r="C14" s="118">
        <v>0</v>
      </c>
      <c r="D14" s="118">
        <v>0</v>
      </c>
      <c r="E14" s="118">
        <v>0</v>
      </c>
      <c r="F14" s="118">
        <v>2</v>
      </c>
      <c r="G14" s="118">
        <v>0</v>
      </c>
      <c r="H14" s="118">
        <v>0</v>
      </c>
      <c r="I14" s="118">
        <v>0</v>
      </c>
      <c r="J14" s="118">
        <v>0</v>
      </c>
      <c r="K14" s="118">
        <v>0</v>
      </c>
      <c r="L14" s="118">
        <v>0</v>
      </c>
      <c r="M14" s="118">
        <v>3</v>
      </c>
      <c r="N14" s="118">
        <v>0</v>
      </c>
      <c r="O14" s="118">
        <v>0</v>
      </c>
      <c r="P14" s="118">
        <v>0</v>
      </c>
      <c r="Q14" s="118">
        <v>0</v>
      </c>
      <c r="R14" s="118">
        <v>0</v>
      </c>
      <c r="S14" s="118">
        <v>0</v>
      </c>
      <c r="T14" s="118">
        <v>0</v>
      </c>
      <c r="U14" s="118">
        <v>0</v>
      </c>
      <c r="V14" s="118">
        <v>0</v>
      </c>
      <c r="W14" s="118">
        <v>0</v>
      </c>
      <c r="X14" s="118">
        <v>0</v>
      </c>
      <c r="Y14" s="118">
        <v>-2</v>
      </c>
      <c r="Z14" s="118">
        <v>0</v>
      </c>
      <c r="AA14" s="118">
        <v>0</v>
      </c>
      <c r="AB14" s="118">
        <v>0</v>
      </c>
      <c r="AC14" s="118">
        <v>0</v>
      </c>
      <c r="AD14" s="118">
        <v>0</v>
      </c>
      <c r="AE14" s="118">
        <v>0</v>
      </c>
      <c r="AF14" s="118">
        <v>-1</v>
      </c>
      <c r="AG14" s="118">
        <v>0</v>
      </c>
      <c r="AH14" s="118">
        <v>0</v>
      </c>
      <c r="AI14" s="118">
        <v>0</v>
      </c>
      <c r="AJ14" s="118">
        <v>0</v>
      </c>
      <c r="AK14" s="118">
        <v>0</v>
      </c>
      <c r="AL14" s="118">
        <v>1</v>
      </c>
      <c r="AM14" s="118">
        <v>0</v>
      </c>
      <c r="AN14" s="118">
        <v>0</v>
      </c>
      <c r="AO14" s="118">
        <v>0</v>
      </c>
      <c r="AP14" s="118">
        <v>0</v>
      </c>
      <c r="AQ14" s="118">
        <v>0</v>
      </c>
      <c r="AR14" s="118">
        <v>0</v>
      </c>
      <c r="AS14" s="118">
        <v>0</v>
      </c>
      <c r="AT14" s="118">
        <v>0</v>
      </c>
      <c r="AU14" s="118">
        <v>0</v>
      </c>
      <c r="AV14" s="118">
        <v>0</v>
      </c>
      <c r="DD14" s="119"/>
      <c r="DE14" s="119"/>
      <c r="DF14" s="119"/>
      <c r="DG14" s="119"/>
      <c r="DH14" s="119"/>
    </row>
    <row r="15" spans="1:112" s="120" customFormat="1" thickBot="1" x14ac:dyDescent="0.25">
      <c r="A15" s="275" t="s">
        <v>632</v>
      </c>
      <c r="B15" s="118">
        <v>4</v>
      </c>
      <c r="C15" s="118">
        <v>4</v>
      </c>
      <c r="D15" s="118">
        <v>1</v>
      </c>
      <c r="E15" s="118">
        <v>1</v>
      </c>
      <c r="F15" s="118">
        <v>2</v>
      </c>
      <c r="G15" s="118">
        <v>0</v>
      </c>
      <c r="H15" s="118">
        <v>3</v>
      </c>
      <c r="I15" s="118">
        <v>5</v>
      </c>
      <c r="J15" s="118">
        <v>2</v>
      </c>
      <c r="K15" s="118">
        <v>2</v>
      </c>
      <c r="L15" s="118">
        <v>4</v>
      </c>
      <c r="M15" s="118">
        <v>1</v>
      </c>
      <c r="N15" s="118">
        <v>0</v>
      </c>
      <c r="O15" s="118">
        <v>1</v>
      </c>
      <c r="P15" s="118">
        <v>1</v>
      </c>
      <c r="Q15" s="118">
        <v>0</v>
      </c>
      <c r="R15" s="118">
        <v>0</v>
      </c>
      <c r="S15" s="118">
        <v>0</v>
      </c>
      <c r="T15" s="118">
        <v>0</v>
      </c>
      <c r="U15" s="118">
        <v>4</v>
      </c>
      <c r="V15" s="118">
        <v>4</v>
      </c>
      <c r="W15" s="118">
        <v>2</v>
      </c>
      <c r="X15" s="118">
        <v>2</v>
      </c>
      <c r="Y15" s="118">
        <v>4</v>
      </c>
      <c r="Z15" s="118">
        <v>2</v>
      </c>
      <c r="AA15" s="118">
        <v>2</v>
      </c>
      <c r="AB15" s="118">
        <v>0</v>
      </c>
      <c r="AC15" s="118">
        <v>0</v>
      </c>
      <c r="AD15" s="118">
        <v>2</v>
      </c>
      <c r="AE15" s="118">
        <v>2</v>
      </c>
      <c r="AF15" s="118">
        <v>0</v>
      </c>
      <c r="AG15" s="118">
        <v>4</v>
      </c>
      <c r="AH15" s="118">
        <v>4</v>
      </c>
      <c r="AI15" s="118">
        <v>1</v>
      </c>
      <c r="AJ15" s="118">
        <v>0</v>
      </c>
      <c r="AK15" s="118">
        <v>1</v>
      </c>
      <c r="AL15" s="118">
        <v>4</v>
      </c>
      <c r="AM15" s="118">
        <v>4</v>
      </c>
      <c r="AN15" s="118">
        <v>4</v>
      </c>
      <c r="AO15" s="118">
        <v>0</v>
      </c>
      <c r="AP15" s="118">
        <v>0</v>
      </c>
      <c r="AQ15" s="118">
        <v>0</v>
      </c>
      <c r="AR15" s="118">
        <v>0</v>
      </c>
      <c r="AS15" s="118">
        <v>3</v>
      </c>
      <c r="AT15" s="118">
        <v>1</v>
      </c>
      <c r="AU15" s="118">
        <v>0</v>
      </c>
      <c r="AV15" s="118">
        <v>0</v>
      </c>
    </row>
    <row r="16" spans="1:112" s="120" customFormat="1" thickBot="1" x14ac:dyDescent="0.25">
      <c r="A16" s="275" t="s">
        <v>633</v>
      </c>
      <c r="B16" s="118">
        <v>4</v>
      </c>
      <c r="C16" s="118">
        <v>4</v>
      </c>
      <c r="D16" s="118">
        <v>0</v>
      </c>
      <c r="E16" s="118">
        <v>0</v>
      </c>
      <c r="F16" s="118">
        <v>0</v>
      </c>
      <c r="G16" s="118">
        <v>0</v>
      </c>
      <c r="H16" s="118">
        <v>1</v>
      </c>
      <c r="I16" s="118">
        <v>4</v>
      </c>
      <c r="J16" s="118">
        <v>2</v>
      </c>
      <c r="K16" s="118">
        <v>1</v>
      </c>
      <c r="L16" s="118">
        <v>3</v>
      </c>
      <c r="M16" s="118">
        <v>1</v>
      </c>
      <c r="N16" s="118">
        <v>0</v>
      </c>
      <c r="O16" s="118">
        <v>1</v>
      </c>
      <c r="P16" s="118">
        <v>0</v>
      </c>
      <c r="Q16" s="118">
        <v>3</v>
      </c>
      <c r="R16" s="118">
        <v>0</v>
      </c>
      <c r="S16" s="118">
        <v>0</v>
      </c>
      <c r="T16" s="118">
        <v>2</v>
      </c>
      <c r="U16" s="118">
        <v>3</v>
      </c>
      <c r="V16" s="118">
        <v>3</v>
      </c>
      <c r="W16" s="118">
        <v>1</v>
      </c>
      <c r="X16" s="118">
        <v>0</v>
      </c>
      <c r="Y16" s="118">
        <v>3</v>
      </c>
      <c r="Z16" s="118">
        <v>2</v>
      </c>
      <c r="AA16" s="118">
        <v>2</v>
      </c>
      <c r="AB16" s="118">
        <v>0</v>
      </c>
      <c r="AC16" s="118">
        <v>0</v>
      </c>
      <c r="AD16" s="118">
        <v>1</v>
      </c>
      <c r="AE16" s="118">
        <v>1</v>
      </c>
      <c r="AF16" s="118">
        <v>0</v>
      </c>
      <c r="AG16" s="118">
        <v>1</v>
      </c>
      <c r="AH16" s="118">
        <v>1</v>
      </c>
      <c r="AI16" s="118">
        <v>0</v>
      </c>
      <c r="AJ16" s="118">
        <v>0</v>
      </c>
      <c r="AK16" s="118">
        <v>0</v>
      </c>
      <c r="AL16" s="118">
        <v>3</v>
      </c>
      <c r="AM16" s="118">
        <v>4</v>
      </c>
      <c r="AN16" s="118">
        <v>1</v>
      </c>
      <c r="AO16" s="118">
        <v>0</v>
      </c>
      <c r="AP16" s="118">
        <v>2</v>
      </c>
      <c r="AQ16" s="118">
        <v>0</v>
      </c>
      <c r="AR16" s="118">
        <v>0</v>
      </c>
      <c r="AS16" s="118">
        <v>1</v>
      </c>
      <c r="AT16" s="118">
        <v>0</v>
      </c>
      <c r="AU16" s="118">
        <v>0</v>
      </c>
      <c r="AV16" s="118">
        <v>1</v>
      </c>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row>
    <row r="17" spans="1:112" s="120" customFormat="1" thickBot="1" x14ac:dyDescent="0.25">
      <c r="A17" s="275" t="s">
        <v>719</v>
      </c>
      <c r="B17" s="118">
        <v>5</v>
      </c>
      <c r="C17" s="118">
        <v>5</v>
      </c>
      <c r="D17" s="118">
        <v>-1</v>
      </c>
      <c r="E17" s="118">
        <v>0</v>
      </c>
      <c r="F17" s="118">
        <v>0</v>
      </c>
      <c r="G17" s="118">
        <v>1</v>
      </c>
      <c r="H17" s="118">
        <v>2</v>
      </c>
      <c r="I17" s="118">
        <v>3</v>
      </c>
      <c r="J17" s="118">
        <v>0</v>
      </c>
      <c r="K17" s="118">
        <v>4</v>
      </c>
      <c r="L17" s="118">
        <v>4</v>
      </c>
      <c r="M17" s="118">
        <v>1</v>
      </c>
      <c r="N17" s="118">
        <v>0</v>
      </c>
      <c r="O17" s="118">
        <v>0</v>
      </c>
      <c r="P17" s="118">
        <v>0</v>
      </c>
      <c r="Q17" s="118">
        <v>2</v>
      </c>
      <c r="R17" s="118">
        <v>0</v>
      </c>
      <c r="S17" s="118">
        <v>0</v>
      </c>
      <c r="T17" s="118">
        <v>2</v>
      </c>
      <c r="U17" s="118">
        <v>2</v>
      </c>
      <c r="V17" s="118">
        <v>-1</v>
      </c>
      <c r="W17" s="118">
        <v>1</v>
      </c>
      <c r="X17" s="118">
        <v>0</v>
      </c>
      <c r="Y17" s="118">
        <v>4</v>
      </c>
      <c r="Z17" s="118">
        <v>4</v>
      </c>
      <c r="AA17" s="118">
        <v>0</v>
      </c>
      <c r="AB17" s="118">
        <v>0</v>
      </c>
      <c r="AC17" s="118">
        <v>0</v>
      </c>
      <c r="AD17" s="118">
        <v>0</v>
      </c>
      <c r="AE17" s="118">
        <v>0</v>
      </c>
      <c r="AF17" s="118">
        <v>0</v>
      </c>
      <c r="AG17" s="118">
        <v>5</v>
      </c>
      <c r="AH17" s="118">
        <v>3</v>
      </c>
      <c r="AI17" s="118">
        <v>3</v>
      </c>
      <c r="AJ17" s="118">
        <v>0</v>
      </c>
      <c r="AK17" s="118">
        <v>2</v>
      </c>
      <c r="AL17" s="118">
        <v>0</v>
      </c>
      <c r="AM17" s="118">
        <v>2</v>
      </c>
      <c r="AN17" s="118">
        <v>0</v>
      </c>
      <c r="AO17" s="118">
        <v>0</v>
      </c>
      <c r="AP17" s="118">
        <v>0</v>
      </c>
      <c r="AQ17" s="118">
        <v>0</v>
      </c>
      <c r="AR17" s="118">
        <v>0</v>
      </c>
      <c r="AS17" s="118">
        <v>1</v>
      </c>
      <c r="AT17" s="118">
        <v>0</v>
      </c>
      <c r="AU17" s="118">
        <v>0</v>
      </c>
      <c r="AV17" s="118">
        <v>4</v>
      </c>
    </row>
    <row r="18" spans="1:112" s="120" customFormat="1" thickBot="1" x14ac:dyDescent="0.25">
      <c r="A18" s="275" t="s">
        <v>636</v>
      </c>
      <c r="B18" s="118">
        <v>2</v>
      </c>
      <c r="C18" s="118">
        <v>0</v>
      </c>
      <c r="D18" s="118">
        <v>0</v>
      </c>
      <c r="E18" s="118">
        <v>0</v>
      </c>
      <c r="F18" s="118">
        <v>0</v>
      </c>
      <c r="G18" s="118">
        <v>0</v>
      </c>
      <c r="H18" s="118">
        <v>0</v>
      </c>
      <c r="I18" s="118">
        <v>1</v>
      </c>
      <c r="J18" s="118">
        <v>0</v>
      </c>
      <c r="K18" s="118">
        <v>0</v>
      </c>
      <c r="L18" s="118">
        <v>0</v>
      </c>
      <c r="M18" s="118">
        <v>1</v>
      </c>
      <c r="N18" s="118">
        <v>0</v>
      </c>
      <c r="O18" s="118">
        <v>-1</v>
      </c>
      <c r="P18" s="118">
        <v>0</v>
      </c>
      <c r="Q18" s="118">
        <v>1</v>
      </c>
      <c r="R18" s="118">
        <v>0</v>
      </c>
      <c r="S18" s="118">
        <v>0</v>
      </c>
      <c r="T18" s="118">
        <v>0</v>
      </c>
      <c r="U18" s="118">
        <v>2</v>
      </c>
      <c r="V18" s="118">
        <v>-1</v>
      </c>
      <c r="W18" s="118">
        <v>1</v>
      </c>
      <c r="X18" s="118">
        <v>0</v>
      </c>
      <c r="Y18" s="118">
        <v>2</v>
      </c>
      <c r="Z18" s="118">
        <v>1</v>
      </c>
      <c r="AA18" s="118">
        <v>0</v>
      </c>
      <c r="AB18" s="118">
        <v>0</v>
      </c>
      <c r="AC18" s="118">
        <v>0</v>
      </c>
      <c r="AD18" s="118">
        <v>1</v>
      </c>
      <c r="AE18" s="118">
        <v>-1</v>
      </c>
      <c r="AF18" s="118">
        <v>0</v>
      </c>
      <c r="AG18" s="118">
        <v>0</v>
      </c>
      <c r="AH18" s="118">
        <v>0</v>
      </c>
      <c r="AI18" s="118">
        <v>0</v>
      </c>
      <c r="AJ18" s="118">
        <v>0</v>
      </c>
      <c r="AK18" s="118">
        <v>0</v>
      </c>
      <c r="AL18" s="118">
        <v>0</v>
      </c>
      <c r="AM18" s="118">
        <v>1</v>
      </c>
      <c r="AN18" s="118">
        <v>0</v>
      </c>
      <c r="AO18" s="118">
        <v>0</v>
      </c>
      <c r="AP18" s="118">
        <v>0</v>
      </c>
      <c r="AQ18" s="118">
        <v>0</v>
      </c>
      <c r="AR18" s="118">
        <v>0</v>
      </c>
      <c r="AS18" s="118">
        <v>0</v>
      </c>
      <c r="AT18" s="118">
        <v>1</v>
      </c>
      <c r="AU18" s="118">
        <v>0</v>
      </c>
      <c r="AV18" s="118">
        <v>1</v>
      </c>
    </row>
    <row r="19" spans="1:112" s="120" customFormat="1" thickBot="1" x14ac:dyDescent="0.25">
      <c r="A19" s="275" t="s">
        <v>637</v>
      </c>
      <c r="B19" s="118">
        <v>4</v>
      </c>
      <c r="C19" s="118">
        <v>0</v>
      </c>
      <c r="D19" s="118">
        <v>1</v>
      </c>
      <c r="E19" s="118">
        <v>0</v>
      </c>
      <c r="F19" s="118">
        <v>0</v>
      </c>
      <c r="G19" s="118">
        <v>0</v>
      </c>
      <c r="H19" s="118">
        <v>0</v>
      </c>
      <c r="I19" s="118">
        <v>2</v>
      </c>
      <c r="J19" s="118">
        <v>0</v>
      </c>
      <c r="K19" s="118">
        <v>0</v>
      </c>
      <c r="L19" s="118">
        <v>0</v>
      </c>
      <c r="M19" s="118">
        <v>1</v>
      </c>
      <c r="N19" s="118">
        <v>0</v>
      </c>
      <c r="O19" s="118">
        <v>-1</v>
      </c>
      <c r="P19" s="118">
        <v>0</v>
      </c>
      <c r="Q19" s="118">
        <v>2</v>
      </c>
      <c r="R19" s="118">
        <v>0</v>
      </c>
      <c r="S19" s="118">
        <v>0</v>
      </c>
      <c r="T19" s="118">
        <v>2</v>
      </c>
      <c r="U19" s="118">
        <v>2</v>
      </c>
      <c r="V19" s="118">
        <v>-1</v>
      </c>
      <c r="W19" s="118">
        <v>0</v>
      </c>
      <c r="X19" s="118">
        <v>0</v>
      </c>
      <c r="Y19" s="118">
        <v>3</v>
      </c>
      <c r="Z19" s="118">
        <v>1</v>
      </c>
      <c r="AA19" s="118">
        <v>-1</v>
      </c>
      <c r="AB19" s="118">
        <v>0</v>
      </c>
      <c r="AC19" s="118">
        <v>0</v>
      </c>
      <c r="AD19" s="118">
        <v>1</v>
      </c>
      <c r="AE19" s="118">
        <v>-1</v>
      </c>
      <c r="AF19" s="118">
        <v>0</v>
      </c>
      <c r="AG19" s="118">
        <v>0</v>
      </c>
      <c r="AH19" s="118">
        <v>1</v>
      </c>
      <c r="AI19" s="118">
        <v>0</v>
      </c>
      <c r="AJ19" s="118">
        <v>0</v>
      </c>
      <c r="AK19" s="118">
        <v>0</v>
      </c>
      <c r="AL19" s="118">
        <v>2</v>
      </c>
      <c r="AM19" s="118">
        <v>1</v>
      </c>
      <c r="AN19" s="118">
        <v>0</v>
      </c>
      <c r="AO19" s="118">
        <v>0</v>
      </c>
      <c r="AP19" s="118">
        <v>0</v>
      </c>
      <c r="AQ19" s="118">
        <v>0</v>
      </c>
      <c r="AR19" s="118">
        <v>0</v>
      </c>
      <c r="AS19" s="118">
        <v>0</v>
      </c>
      <c r="AT19" s="118">
        <v>1</v>
      </c>
      <c r="AU19" s="118">
        <v>0</v>
      </c>
      <c r="AV19" s="118">
        <v>1</v>
      </c>
    </row>
    <row r="20" spans="1:112" s="120" customFormat="1" thickBot="1" x14ac:dyDescent="0.25">
      <c r="A20" s="275" t="s">
        <v>635</v>
      </c>
      <c r="B20" s="118">
        <v>3</v>
      </c>
      <c r="C20" s="118">
        <v>0</v>
      </c>
      <c r="D20" s="118">
        <v>0</v>
      </c>
      <c r="E20" s="118">
        <v>0</v>
      </c>
      <c r="F20" s="118">
        <v>0</v>
      </c>
      <c r="G20" s="118">
        <v>0</v>
      </c>
      <c r="H20" s="118">
        <v>0</v>
      </c>
      <c r="I20" s="118">
        <v>1</v>
      </c>
      <c r="J20" s="118">
        <v>0</v>
      </c>
      <c r="K20" s="118">
        <v>0</v>
      </c>
      <c r="L20" s="118">
        <v>0</v>
      </c>
      <c r="M20" s="118">
        <v>1</v>
      </c>
      <c r="N20" s="118">
        <v>0</v>
      </c>
      <c r="O20" s="118">
        <v>-1</v>
      </c>
      <c r="P20" s="118">
        <v>0</v>
      </c>
      <c r="Q20" s="118">
        <v>0</v>
      </c>
      <c r="R20" s="118">
        <v>0</v>
      </c>
      <c r="S20" s="118">
        <v>0</v>
      </c>
      <c r="T20" s="118">
        <v>0</v>
      </c>
      <c r="U20" s="118">
        <v>2</v>
      </c>
      <c r="V20" s="118">
        <v>-1</v>
      </c>
      <c r="W20" s="118">
        <v>1</v>
      </c>
      <c r="X20" s="118">
        <v>-1</v>
      </c>
      <c r="Y20" s="118">
        <v>3</v>
      </c>
      <c r="Z20" s="118">
        <v>2</v>
      </c>
      <c r="AA20" s="118">
        <v>0</v>
      </c>
      <c r="AB20" s="118">
        <v>0</v>
      </c>
      <c r="AC20" s="118">
        <v>0</v>
      </c>
      <c r="AD20" s="118">
        <v>1</v>
      </c>
      <c r="AE20" s="118">
        <v>-1</v>
      </c>
      <c r="AF20" s="118">
        <v>0</v>
      </c>
      <c r="AG20" s="118">
        <v>1</v>
      </c>
      <c r="AH20" s="118">
        <v>1</v>
      </c>
      <c r="AI20" s="118">
        <v>0</v>
      </c>
      <c r="AJ20" s="118">
        <v>0</v>
      </c>
      <c r="AK20" s="118">
        <v>0</v>
      </c>
      <c r="AL20" s="118">
        <v>1</v>
      </c>
      <c r="AM20" s="118">
        <v>1</v>
      </c>
      <c r="AN20" s="118">
        <v>2</v>
      </c>
      <c r="AO20" s="118">
        <v>0</v>
      </c>
      <c r="AP20" s="118">
        <v>1</v>
      </c>
      <c r="AQ20" s="118">
        <v>0</v>
      </c>
      <c r="AR20" s="118">
        <v>0</v>
      </c>
      <c r="AS20" s="118">
        <v>1</v>
      </c>
      <c r="AT20" s="118">
        <v>1</v>
      </c>
      <c r="AU20" s="118">
        <v>0</v>
      </c>
      <c r="AV20" s="118">
        <v>1</v>
      </c>
    </row>
    <row r="21" spans="1:112" s="120" customFormat="1" thickBot="1" x14ac:dyDescent="0.25">
      <c r="A21" s="275" t="s">
        <v>618</v>
      </c>
      <c r="B21" s="118">
        <v>1</v>
      </c>
      <c r="C21" s="118">
        <v>1</v>
      </c>
      <c r="D21" s="118">
        <v>0</v>
      </c>
      <c r="E21" s="118">
        <v>0</v>
      </c>
      <c r="F21" s="118">
        <v>0</v>
      </c>
      <c r="G21" s="118">
        <v>0</v>
      </c>
      <c r="H21" s="118">
        <v>0</v>
      </c>
      <c r="I21" s="118">
        <v>0</v>
      </c>
      <c r="J21" s="118">
        <v>1</v>
      </c>
      <c r="K21" s="118">
        <v>0</v>
      </c>
      <c r="L21" s="118">
        <v>1</v>
      </c>
      <c r="M21" s="118">
        <v>1</v>
      </c>
      <c r="N21" s="118">
        <v>0</v>
      </c>
      <c r="O21" s="118">
        <v>0</v>
      </c>
      <c r="P21" s="118">
        <v>0</v>
      </c>
      <c r="Q21" s="118">
        <v>0</v>
      </c>
      <c r="R21" s="118">
        <v>0</v>
      </c>
      <c r="S21" s="118">
        <v>0</v>
      </c>
      <c r="T21" s="118">
        <v>1</v>
      </c>
      <c r="U21" s="118">
        <v>-2</v>
      </c>
      <c r="V21" s="118">
        <v>1</v>
      </c>
      <c r="W21" s="118">
        <v>1</v>
      </c>
      <c r="X21" s="118">
        <v>0</v>
      </c>
      <c r="Y21" s="118">
        <v>0</v>
      </c>
      <c r="Z21" s="118">
        <v>1</v>
      </c>
      <c r="AA21" s="118">
        <v>0</v>
      </c>
      <c r="AB21" s="118">
        <v>0</v>
      </c>
      <c r="AC21" s="118">
        <v>0</v>
      </c>
      <c r="AD21" s="118">
        <v>0</v>
      </c>
      <c r="AE21" s="118">
        <v>0</v>
      </c>
      <c r="AF21" s="118">
        <v>0</v>
      </c>
      <c r="AG21" s="118">
        <v>0</v>
      </c>
      <c r="AH21" s="118">
        <v>0</v>
      </c>
      <c r="AI21" s="118">
        <v>0</v>
      </c>
      <c r="AJ21" s="118">
        <v>0</v>
      </c>
      <c r="AK21" s="118">
        <v>0</v>
      </c>
      <c r="AL21" s="118">
        <v>0</v>
      </c>
      <c r="AM21" s="118">
        <v>1</v>
      </c>
      <c r="AN21" s="118">
        <v>0</v>
      </c>
      <c r="AO21" s="118">
        <v>0</v>
      </c>
      <c r="AP21" s="118">
        <v>0</v>
      </c>
      <c r="AQ21" s="118">
        <v>0</v>
      </c>
      <c r="AR21" s="118">
        <v>0</v>
      </c>
      <c r="AS21" s="118">
        <v>0</v>
      </c>
      <c r="AT21" s="118">
        <v>0</v>
      </c>
      <c r="AU21" s="118">
        <v>0</v>
      </c>
      <c r="AV21" s="118">
        <v>0</v>
      </c>
      <c r="DD21" s="119"/>
      <c r="DE21" s="119"/>
      <c r="DF21" s="119"/>
      <c r="DG21" s="119"/>
      <c r="DH21" s="119"/>
    </row>
    <row r="22" spans="1:112" s="120" customFormat="1" thickBot="1" x14ac:dyDescent="0.25">
      <c r="A22" s="275" t="s">
        <v>638</v>
      </c>
      <c r="B22" s="118">
        <v>0</v>
      </c>
      <c r="C22" s="118">
        <v>0</v>
      </c>
      <c r="D22" s="118">
        <v>0</v>
      </c>
      <c r="E22" s="118">
        <v>0</v>
      </c>
      <c r="F22" s="118">
        <v>0</v>
      </c>
      <c r="G22" s="118">
        <v>0</v>
      </c>
      <c r="H22" s="118">
        <v>4</v>
      </c>
      <c r="I22" s="118">
        <v>0</v>
      </c>
      <c r="J22" s="118">
        <v>0</v>
      </c>
      <c r="K22" s="118">
        <v>2</v>
      </c>
      <c r="L22" s="118">
        <v>1</v>
      </c>
      <c r="M22" s="118">
        <v>1</v>
      </c>
      <c r="N22" s="118">
        <v>0</v>
      </c>
      <c r="O22" s="118">
        <v>0</v>
      </c>
      <c r="P22" s="118">
        <v>0</v>
      </c>
      <c r="Q22" s="118">
        <v>1</v>
      </c>
      <c r="R22" s="118">
        <v>0</v>
      </c>
      <c r="S22" s="118">
        <v>0</v>
      </c>
      <c r="T22" s="118">
        <v>1</v>
      </c>
      <c r="U22" s="118">
        <v>0</v>
      </c>
      <c r="V22" s="118">
        <v>0</v>
      </c>
      <c r="W22" s="118">
        <v>0</v>
      </c>
      <c r="X22" s="118">
        <v>0</v>
      </c>
      <c r="Y22" s="118">
        <v>0</v>
      </c>
      <c r="Z22" s="118">
        <v>0</v>
      </c>
      <c r="AA22" s="118">
        <v>0</v>
      </c>
      <c r="AB22" s="118">
        <v>0</v>
      </c>
      <c r="AC22" s="118">
        <v>0</v>
      </c>
      <c r="AD22" s="118">
        <v>0</v>
      </c>
      <c r="AE22" s="118">
        <v>0</v>
      </c>
      <c r="AF22" s="118">
        <v>0</v>
      </c>
      <c r="AG22" s="118">
        <v>0</v>
      </c>
      <c r="AH22" s="118">
        <v>0</v>
      </c>
      <c r="AI22" s="118">
        <v>0</v>
      </c>
      <c r="AJ22" s="118">
        <v>0</v>
      </c>
      <c r="AK22" s="118">
        <v>0</v>
      </c>
      <c r="AL22" s="118">
        <v>0</v>
      </c>
      <c r="AM22" s="118">
        <v>1</v>
      </c>
      <c r="AN22" s="118">
        <v>0</v>
      </c>
      <c r="AO22" s="118">
        <v>0</v>
      </c>
      <c r="AP22" s="118">
        <v>0</v>
      </c>
      <c r="AQ22" s="118">
        <v>0</v>
      </c>
      <c r="AR22" s="118">
        <v>0</v>
      </c>
      <c r="AS22" s="118">
        <v>0</v>
      </c>
      <c r="AT22" s="118">
        <v>0</v>
      </c>
      <c r="AU22" s="118">
        <v>0</v>
      </c>
      <c r="AV22" s="118">
        <v>0</v>
      </c>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row>
    <row r="23" spans="1:112" s="121" customFormat="1" thickBot="1" x14ac:dyDescent="0.25">
      <c r="A23" s="275" t="s">
        <v>792</v>
      </c>
      <c r="B23" s="118">
        <v>0</v>
      </c>
      <c r="C23" s="118">
        <v>0</v>
      </c>
      <c r="D23" s="118">
        <v>0</v>
      </c>
      <c r="E23" s="118">
        <v>0</v>
      </c>
      <c r="F23" s="118">
        <v>0</v>
      </c>
      <c r="G23" s="118">
        <v>0</v>
      </c>
      <c r="H23" s="118">
        <v>1</v>
      </c>
      <c r="I23" s="118">
        <v>4</v>
      </c>
      <c r="J23" s="118">
        <v>0</v>
      </c>
      <c r="K23" s="118">
        <v>4</v>
      </c>
      <c r="L23" s="118">
        <v>4</v>
      </c>
      <c r="M23" s="118">
        <v>0</v>
      </c>
      <c r="N23" s="118">
        <v>0</v>
      </c>
      <c r="O23" s="118">
        <v>0</v>
      </c>
      <c r="P23" s="118">
        <v>0</v>
      </c>
      <c r="Q23" s="118">
        <v>2</v>
      </c>
      <c r="R23" s="118">
        <v>0</v>
      </c>
      <c r="S23" s="118">
        <v>0</v>
      </c>
      <c r="T23" s="118">
        <v>0</v>
      </c>
      <c r="U23" s="118">
        <v>1</v>
      </c>
      <c r="V23" s="118">
        <v>1</v>
      </c>
      <c r="W23" s="118">
        <v>0</v>
      </c>
      <c r="X23" s="118">
        <v>0</v>
      </c>
      <c r="Y23" s="118">
        <v>1</v>
      </c>
      <c r="Z23" s="118">
        <v>1</v>
      </c>
      <c r="AA23" s="118">
        <v>0</v>
      </c>
      <c r="AB23" s="118">
        <v>1</v>
      </c>
      <c r="AC23" s="118">
        <v>0</v>
      </c>
      <c r="AD23" s="118">
        <v>0</v>
      </c>
      <c r="AE23" s="118">
        <v>0</v>
      </c>
      <c r="AF23" s="118">
        <v>0</v>
      </c>
      <c r="AG23" s="118">
        <v>0</v>
      </c>
      <c r="AH23" s="118">
        <v>4</v>
      </c>
      <c r="AI23" s="118">
        <v>0</v>
      </c>
      <c r="AJ23" s="118">
        <v>0</v>
      </c>
      <c r="AK23" s="118">
        <v>0</v>
      </c>
      <c r="AL23" s="118">
        <v>0</v>
      </c>
      <c r="AM23" s="118">
        <v>1</v>
      </c>
      <c r="AN23" s="118">
        <v>0</v>
      </c>
      <c r="AO23" s="118">
        <v>0</v>
      </c>
      <c r="AP23" s="118">
        <v>0</v>
      </c>
      <c r="AQ23" s="118">
        <v>0</v>
      </c>
      <c r="AR23" s="118">
        <v>0</v>
      </c>
      <c r="AS23" s="118">
        <v>0</v>
      </c>
      <c r="AT23" s="118">
        <v>0</v>
      </c>
      <c r="AU23" s="118">
        <v>0</v>
      </c>
      <c r="AV23" s="118">
        <v>0</v>
      </c>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row>
    <row r="24" spans="1:112" s="120" customFormat="1" thickBot="1" x14ac:dyDescent="0.25">
      <c r="A24" s="275" t="s">
        <v>713</v>
      </c>
      <c r="B24" s="118">
        <v>2</v>
      </c>
      <c r="C24" s="118">
        <v>2</v>
      </c>
      <c r="D24" s="118">
        <v>1</v>
      </c>
      <c r="E24" s="118">
        <v>1</v>
      </c>
      <c r="F24" s="118">
        <v>1</v>
      </c>
      <c r="G24" s="118">
        <v>-1</v>
      </c>
      <c r="H24" s="118">
        <v>0</v>
      </c>
      <c r="I24" s="118">
        <v>1</v>
      </c>
      <c r="J24" s="118">
        <v>-1</v>
      </c>
      <c r="K24" s="118">
        <v>0</v>
      </c>
      <c r="L24" s="118">
        <v>0</v>
      </c>
      <c r="M24" s="118">
        <v>1</v>
      </c>
      <c r="N24" s="118">
        <v>0</v>
      </c>
      <c r="O24" s="118">
        <v>0</v>
      </c>
      <c r="P24" s="118">
        <v>0</v>
      </c>
      <c r="Q24" s="118">
        <v>0</v>
      </c>
      <c r="R24" s="118">
        <v>0</v>
      </c>
      <c r="S24" s="118">
        <v>0</v>
      </c>
      <c r="T24" s="118">
        <v>0</v>
      </c>
      <c r="U24" s="118">
        <v>2</v>
      </c>
      <c r="V24" s="118">
        <v>1</v>
      </c>
      <c r="W24" s="118">
        <v>0</v>
      </c>
      <c r="X24" s="118">
        <v>0</v>
      </c>
      <c r="Y24" s="118">
        <v>1</v>
      </c>
      <c r="Z24" s="118">
        <v>0</v>
      </c>
      <c r="AA24" s="118">
        <v>0</v>
      </c>
      <c r="AB24" s="118">
        <v>1</v>
      </c>
      <c r="AC24" s="118">
        <v>0</v>
      </c>
      <c r="AD24" s="118">
        <v>0</v>
      </c>
      <c r="AE24" s="118">
        <v>0</v>
      </c>
      <c r="AF24" s="118">
        <v>0</v>
      </c>
      <c r="AG24" s="118">
        <v>0</v>
      </c>
      <c r="AH24" s="118">
        <v>2</v>
      </c>
      <c r="AI24" s="118">
        <v>0</v>
      </c>
      <c r="AJ24" s="118">
        <v>-1</v>
      </c>
      <c r="AK24" s="118">
        <v>0</v>
      </c>
      <c r="AL24" s="118">
        <v>4</v>
      </c>
      <c r="AM24" s="118">
        <v>5</v>
      </c>
      <c r="AN24" s="118">
        <v>4</v>
      </c>
      <c r="AO24" s="118">
        <v>5</v>
      </c>
      <c r="AP24" s="118">
        <v>5</v>
      </c>
      <c r="AQ24" s="118">
        <v>-1</v>
      </c>
      <c r="AR24" s="118">
        <v>0</v>
      </c>
      <c r="AS24" s="118">
        <v>4</v>
      </c>
      <c r="AT24" s="118">
        <v>0</v>
      </c>
      <c r="AU24" s="118">
        <v>0</v>
      </c>
      <c r="AV24" s="118">
        <v>1</v>
      </c>
    </row>
    <row r="25" spans="1:112" s="120" customFormat="1" thickBot="1" x14ac:dyDescent="0.25">
      <c r="A25" s="275" t="s">
        <v>639</v>
      </c>
      <c r="B25" s="118">
        <v>4</v>
      </c>
      <c r="C25" s="118">
        <v>4</v>
      </c>
      <c r="D25" s="118">
        <v>3</v>
      </c>
      <c r="E25" s="118">
        <v>0</v>
      </c>
      <c r="F25" s="118">
        <v>0</v>
      </c>
      <c r="G25" s="118">
        <v>0</v>
      </c>
      <c r="H25" s="118">
        <v>2</v>
      </c>
      <c r="I25" s="118">
        <v>2</v>
      </c>
      <c r="J25" s="118">
        <v>0</v>
      </c>
      <c r="K25" s="118">
        <v>2</v>
      </c>
      <c r="L25" s="118">
        <v>2</v>
      </c>
      <c r="M25" s="118">
        <v>1</v>
      </c>
      <c r="N25" s="118">
        <v>1</v>
      </c>
      <c r="O25" s="118">
        <v>1</v>
      </c>
      <c r="P25" s="118">
        <v>1</v>
      </c>
      <c r="Q25" s="118">
        <v>2</v>
      </c>
      <c r="R25" s="118">
        <v>0</v>
      </c>
      <c r="S25" s="118">
        <v>0</v>
      </c>
      <c r="T25" s="118">
        <v>1</v>
      </c>
      <c r="U25" s="118">
        <v>2</v>
      </c>
      <c r="V25" s="118">
        <v>1</v>
      </c>
      <c r="W25" s="118">
        <v>1</v>
      </c>
      <c r="X25" s="118">
        <v>1</v>
      </c>
      <c r="Y25" s="118">
        <v>2</v>
      </c>
      <c r="Z25" s="118">
        <v>2</v>
      </c>
      <c r="AA25" s="118">
        <v>1</v>
      </c>
      <c r="AB25" s="118">
        <v>0</v>
      </c>
      <c r="AC25" s="118">
        <v>0</v>
      </c>
      <c r="AD25" s="118">
        <v>0</v>
      </c>
      <c r="AE25" s="118">
        <v>0</v>
      </c>
      <c r="AF25" s="118">
        <v>0</v>
      </c>
      <c r="AG25" s="118">
        <v>3</v>
      </c>
      <c r="AH25" s="118">
        <v>2</v>
      </c>
      <c r="AI25" s="118">
        <v>0</v>
      </c>
      <c r="AJ25" s="118">
        <v>0</v>
      </c>
      <c r="AK25" s="118">
        <v>1</v>
      </c>
      <c r="AL25" s="118">
        <v>4</v>
      </c>
      <c r="AM25" s="118">
        <v>2</v>
      </c>
      <c r="AN25" s="118">
        <v>1</v>
      </c>
      <c r="AO25" s="118">
        <v>0</v>
      </c>
      <c r="AP25" s="118">
        <v>1</v>
      </c>
      <c r="AQ25" s="118">
        <v>0</v>
      </c>
      <c r="AR25" s="118">
        <v>0</v>
      </c>
      <c r="AS25" s="118">
        <v>1</v>
      </c>
      <c r="AT25" s="118">
        <v>0</v>
      </c>
      <c r="AU25" s="118">
        <v>0</v>
      </c>
      <c r="AV25" s="118">
        <v>2</v>
      </c>
    </row>
    <row r="26" spans="1:112" s="120" customFormat="1" thickBot="1" x14ac:dyDescent="0.25">
      <c r="A26" s="275" t="s">
        <v>640</v>
      </c>
      <c r="B26" s="118">
        <v>5</v>
      </c>
      <c r="C26" s="118">
        <v>5</v>
      </c>
      <c r="D26" s="118">
        <v>5</v>
      </c>
      <c r="E26" s="118">
        <v>4</v>
      </c>
      <c r="F26" s="118">
        <v>4</v>
      </c>
      <c r="G26" s="118">
        <v>0</v>
      </c>
      <c r="H26" s="118">
        <v>2</v>
      </c>
      <c r="I26" s="118">
        <v>5</v>
      </c>
      <c r="J26" s="118">
        <v>1</v>
      </c>
      <c r="K26" s="118">
        <v>2</v>
      </c>
      <c r="L26" s="118">
        <v>2</v>
      </c>
      <c r="M26" s="118">
        <v>0</v>
      </c>
      <c r="N26" s="118">
        <v>0</v>
      </c>
      <c r="O26" s="118">
        <v>0</v>
      </c>
      <c r="P26" s="118">
        <v>1</v>
      </c>
      <c r="Q26" s="118">
        <v>0</v>
      </c>
      <c r="R26" s="118">
        <v>0</v>
      </c>
      <c r="S26" s="118">
        <v>0</v>
      </c>
      <c r="T26" s="118">
        <v>0</v>
      </c>
      <c r="U26" s="118">
        <v>2</v>
      </c>
      <c r="V26" s="118">
        <v>1</v>
      </c>
      <c r="W26" s="118">
        <v>0</v>
      </c>
      <c r="X26" s="118">
        <v>1</v>
      </c>
      <c r="Y26" s="118">
        <v>4</v>
      </c>
      <c r="Z26" s="118">
        <v>1</v>
      </c>
      <c r="AA26" s="118">
        <v>0</v>
      </c>
      <c r="AB26" s="118">
        <v>0</v>
      </c>
      <c r="AC26" s="118">
        <v>0</v>
      </c>
      <c r="AD26" s="118">
        <v>0</v>
      </c>
      <c r="AE26" s="118">
        <v>0</v>
      </c>
      <c r="AF26" s="118">
        <v>0</v>
      </c>
      <c r="AG26" s="118">
        <v>4</v>
      </c>
      <c r="AH26" s="118">
        <v>2</v>
      </c>
      <c r="AI26" s="118">
        <v>0</v>
      </c>
      <c r="AJ26" s="118">
        <v>0</v>
      </c>
      <c r="AK26" s="118">
        <v>0</v>
      </c>
      <c r="AL26" s="118">
        <v>4</v>
      </c>
      <c r="AM26" s="118">
        <v>2</v>
      </c>
      <c r="AN26" s="118">
        <v>4</v>
      </c>
      <c r="AO26" s="118">
        <v>0</v>
      </c>
      <c r="AP26" s="118">
        <v>0</v>
      </c>
      <c r="AQ26" s="118">
        <v>0</v>
      </c>
      <c r="AR26" s="118">
        <v>0</v>
      </c>
      <c r="AS26" s="118">
        <v>2</v>
      </c>
      <c r="AT26" s="118">
        <v>1</v>
      </c>
      <c r="AU26" s="118">
        <v>0</v>
      </c>
      <c r="AV26" s="118">
        <v>1</v>
      </c>
    </row>
    <row r="27" spans="1:112" s="120" customFormat="1" thickBot="1" x14ac:dyDescent="0.25">
      <c r="A27" s="275" t="s">
        <v>720</v>
      </c>
      <c r="B27" s="118">
        <v>4</v>
      </c>
      <c r="C27" s="118">
        <v>4</v>
      </c>
      <c r="D27" s="118">
        <v>0</v>
      </c>
      <c r="E27" s="118">
        <v>0</v>
      </c>
      <c r="F27" s="118">
        <v>0</v>
      </c>
      <c r="G27" s="118">
        <v>1</v>
      </c>
      <c r="H27" s="118">
        <v>2</v>
      </c>
      <c r="I27" s="118">
        <v>2</v>
      </c>
      <c r="J27" s="118">
        <v>0</v>
      </c>
      <c r="K27" s="118">
        <v>3</v>
      </c>
      <c r="L27" s="118">
        <v>2</v>
      </c>
      <c r="M27" s="118">
        <v>0</v>
      </c>
      <c r="N27" s="118">
        <v>0</v>
      </c>
      <c r="O27" s="118">
        <v>0</v>
      </c>
      <c r="P27" s="118">
        <v>0</v>
      </c>
      <c r="Q27" s="118">
        <v>2</v>
      </c>
      <c r="R27" s="118">
        <v>0</v>
      </c>
      <c r="S27" s="118">
        <v>0</v>
      </c>
      <c r="T27" s="118">
        <v>1</v>
      </c>
      <c r="U27" s="118">
        <v>2</v>
      </c>
      <c r="V27" s="118">
        <v>0</v>
      </c>
      <c r="W27" s="118">
        <v>1</v>
      </c>
      <c r="X27" s="118">
        <v>0</v>
      </c>
      <c r="Y27" s="118">
        <v>3</v>
      </c>
      <c r="Z27" s="118">
        <v>3</v>
      </c>
      <c r="AA27" s="118">
        <v>0</v>
      </c>
      <c r="AB27" s="118">
        <v>0</v>
      </c>
      <c r="AC27" s="118">
        <v>0</v>
      </c>
      <c r="AD27" s="118">
        <v>1</v>
      </c>
      <c r="AE27" s="118">
        <v>0</v>
      </c>
      <c r="AF27" s="118">
        <v>0</v>
      </c>
      <c r="AG27" s="118">
        <v>4</v>
      </c>
      <c r="AH27" s="118">
        <v>3</v>
      </c>
      <c r="AI27" s="118">
        <v>1</v>
      </c>
      <c r="AJ27" s="118">
        <v>0</v>
      </c>
      <c r="AK27" s="118">
        <v>1</v>
      </c>
      <c r="AL27" s="118">
        <v>0</v>
      </c>
      <c r="AM27" s="118">
        <v>2</v>
      </c>
      <c r="AN27" s="118">
        <v>0</v>
      </c>
      <c r="AO27" s="118">
        <v>0</v>
      </c>
      <c r="AP27" s="118">
        <v>0</v>
      </c>
      <c r="AQ27" s="118">
        <v>0</v>
      </c>
      <c r="AR27" s="118">
        <v>0</v>
      </c>
      <c r="AS27" s="118">
        <v>1</v>
      </c>
      <c r="AT27" s="118">
        <v>0</v>
      </c>
      <c r="AU27" s="118">
        <v>0</v>
      </c>
      <c r="AV27" s="118">
        <v>3</v>
      </c>
      <c r="DD27" s="119"/>
      <c r="DE27" s="119"/>
      <c r="DF27" s="119"/>
      <c r="DG27" s="119"/>
      <c r="DH27" s="119"/>
    </row>
    <row r="28" spans="1:112" s="120" customFormat="1" thickBot="1" x14ac:dyDescent="0.25">
      <c r="A28" s="275" t="s">
        <v>644</v>
      </c>
      <c r="B28" s="118">
        <v>0</v>
      </c>
      <c r="C28" s="118">
        <v>0</v>
      </c>
      <c r="D28" s="118">
        <v>0</v>
      </c>
      <c r="E28" s="118">
        <v>0</v>
      </c>
      <c r="F28" s="118">
        <v>-1</v>
      </c>
      <c r="G28" s="118">
        <v>0</v>
      </c>
      <c r="H28" s="118">
        <v>0</v>
      </c>
      <c r="I28" s="118">
        <v>0</v>
      </c>
      <c r="J28" s="118">
        <v>0</v>
      </c>
      <c r="K28" s="118">
        <v>1</v>
      </c>
      <c r="L28" s="118">
        <v>1</v>
      </c>
      <c r="M28" s="118">
        <v>2</v>
      </c>
      <c r="N28" s="118">
        <v>0</v>
      </c>
      <c r="O28" s="118">
        <v>0</v>
      </c>
      <c r="P28" s="118">
        <v>0</v>
      </c>
      <c r="Q28" s="118">
        <v>2</v>
      </c>
      <c r="R28" s="118">
        <v>5</v>
      </c>
      <c r="S28" s="118">
        <v>2</v>
      </c>
      <c r="T28" s="118">
        <v>2</v>
      </c>
      <c r="U28" s="118">
        <v>0</v>
      </c>
      <c r="V28" s="118">
        <v>0</v>
      </c>
      <c r="W28" s="118">
        <v>0</v>
      </c>
      <c r="X28" s="118">
        <v>0</v>
      </c>
      <c r="Y28" s="118">
        <v>0</v>
      </c>
      <c r="Z28" s="118">
        <v>0</v>
      </c>
      <c r="AA28" s="118">
        <v>0</v>
      </c>
      <c r="AB28" s="118">
        <v>0</v>
      </c>
      <c r="AC28" s="118">
        <v>0</v>
      </c>
      <c r="AD28" s="118">
        <v>0</v>
      </c>
      <c r="AE28" s="118">
        <v>0</v>
      </c>
      <c r="AF28" s="118">
        <v>-2</v>
      </c>
      <c r="AG28" s="118">
        <v>0</v>
      </c>
      <c r="AH28" s="118">
        <v>0</v>
      </c>
      <c r="AI28" s="118">
        <v>0</v>
      </c>
      <c r="AJ28" s="118">
        <v>0</v>
      </c>
      <c r="AK28" s="118">
        <v>0</v>
      </c>
      <c r="AL28" s="118">
        <v>0</v>
      </c>
      <c r="AM28" s="118">
        <v>0</v>
      </c>
      <c r="AN28" s="118">
        <v>0</v>
      </c>
      <c r="AO28" s="118">
        <v>0</v>
      </c>
      <c r="AP28" s="118">
        <v>0</v>
      </c>
      <c r="AQ28" s="118">
        <v>0</v>
      </c>
      <c r="AR28" s="118">
        <v>4</v>
      </c>
      <c r="AS28" s="118">
        <v>-1</v>
      </c>
      <c r="AT28" s="118">
        <v>-1</v>
      </c>
      <c r="AU28" s="118">
        <v>0</v>
      </c>
      <c r="AV28" s="118">
        <v>0</v>
      </c>
    </row>
    <row r="29" spans="1:112" s="120" customFormat="1" thickBot="1" x14ac:dyDescent="0.25">
      <c r="A29" s="275" t="s">
        <v>730</v>
      </c>
      <c r="B29" s="118">
        <v>0</v>
      </c>
      <c r="C29" s="118">
        <v>0</v>
      </c>
      <c r="D29" s="118">
        <v>2</v>
      </c>
      <c r="E29" s="118">
        <v>2</v>
      </c>
      <c r="F29" s="118">
        <v>0</v>
      </c>
      <c r="G29" s="118">
        <v>0</v>
      </c>
      <c r="H29" s="118">
        <v>0</v>
      </c>
      <c r="I29" s="118">
        <v>0</v>
      </c>
      <c r="J29" s="118">
        <v>0</v>
      </c>
      <c r="K29" s="118">
        <v>0</v>
      </c>
      <c r="L29" s="118">
        <v>0</v>
      </c>
      <c r="M29" s="118">
        <v>2</v>
      </c>
      <c r="N29" s="118">
        <v>-2</v>
      </c>
      <c r="O29" s="118">
        <v>-2</v>
      </c>
      <c r="P29" s="118">
        <v>0</v>
      </c>
      <c r="Q29" s="118">
        <v>0</v>
      </c>
      <c r="R29" s="118">
        <v>0</v>
      </c>
      <c r="S29" s="118">
        <v>2</v>
      </c>
      <c r="T29" s="118">
        <v>0</v>
      </c>
      <c r="U29" s="118">
        <v>5</v>
      </c>
      <c r="V29" s="118">
        <v>-1</v>
      </c>
      <c r="W29" s="118">
        <v>2</v>
      </c>
      <c r="X29" s="118">
        <v>-1</v>
      </c>
      <c r="Y29" s="118">
        <v>4</v>
      </c>
      <c r="Z29" s="118">
        <v>2</v>
      </c>
      <c r="AA29" s="118">
        <v>-1</v>
      </c>
      <c r="AB29" s="118">
        <v>2</v>
      </c>
      <c r="AC29" s="118">
        <v>-1</v>
      </c>
      <c r="AD29" s="118">
        <v>2</v>
      </c>
      <c r="AE29" s="118">
        <v>-1</v>
      </c>
      <c r="AF29" s="118">
        <v>0</v>
      </c>
      <c r="AG29" s="118">
        <v>0</v>
      </c>
      <c r="AH29" s="118">
        <v>0</v>
      </c>
      <c r="AI29" s="118">
        <v>0</v>
      </c>
      <c r="AJ29" s="118">
        <v>0</v>
      </c>
      <c r="AK29" s="118">
        <v>0</v>
      </c>
      <c r="AL29" s="118">
        <v>0</v>
      </c>
      <c r="AM29" s="118">
        <v>0</v>
      </c>
      <c r="AN29" s="118">
        <v>0</v>
      </c>
      <c r="AO29" s="118">
        <v>0</v>
      </c>
      <c r="AP29" s="118">
        <v>0</v>
      </c>
      <c r="AQ29" s="118">
        <v>0</v>
      </c>
      <c r="AR29" s="118">
        <v>0</v>
      </c>
      <c r="AS29" s="118">
        <v>-1</v>
      </c>
      <c r="AT29" s="118">
        <v>0</v>
      </c>
      <c r="AU29" s="118">
        <v>0</v>
      </c>
      <c r="AV29" s="118">
        <v>0</v>
      </c>
    </row>
    <row r="30" spans="1:112" s="120" customFormat="1" thickBot="1" x14ac:dyDescent="0.25">
      <c r="A30" s="275" t="s">
        <v>770</v>
      </c>
      <c r="B30" s="118">
        <v>0</v>
      </c>
      <c r="C30" s="118">
        <v>0</v>
      </c>
      <c r="D30" s="118">
        <v>0</v>
      </c>
      <c r="E30" s="118">
        <v>0</v>
      </c>
      <c r="F30" s="118">
        <v>0</v>
      </c>
      <c r="G30" s="118">
        <v>0</v>
      </c>
      <c r="H30" s="118">
        <v>0</v>
      </c>
      <c r="I30" s="118">
        <v>0</v>
      </c>
      <c r="J30" s="118">
        <v>0</v>
      </c>
      <c r="K30" s="118">
        <v>0</v>
      </c>
      <c r="L30" s="118">
        <v>0</v>
      </c>
      <c r="M30" s="118">
        <v>0</v>
      </c>
      <c r="N30" s="118">
        <v>0</v>
      </c>
      <c r="O30" s="118">
        <v>0</v>
      </c>
      <c r="P30" s="118">
        <v>0</v>
      </c>
      <c r="Q30" s="118">
        <v>0</v>
      </c>
      <c r="R30" s="118">
        <v>0</v>
      </c>
      <c r="S30" s="118">
        <v>0</v>
      </c>
      <c r="T30" s="118">
        <v>0</v>
      </c>
      <c r="U30" s="118">
        <v>0</v>
      </c>
      <c r="V30" s="118">
        <v>2</v>
      </c>
      <c r="W30" s="118">
        <v>0</v>
      </c>
      <c r="X30" s="118">
        <v>2</v>
      </c>
      <c r="Y30" s="118">
        <v>0</v>
      </c>
      <c r="Z30" s="118">
        <v>0</v>
      </c>
      <c r="AA30" s="118">
        <v>2</v>
      </c>
      <c r="AB30" s="118">
        <v>0</v>
      </c>
      <c r="AC30" s="118">
        <v>2</v>
      </c>
      <c r="AD30" s="118">
        <v>0</v>
      </c>
      <c r="AE30" s="118">
        <v>2</v>
      </c>
      <c r="AF30" s="118">
        <v>0</v>
      </c>
      <c r="AG30" s="118">
        <v>0</v>
      </c>
      <c r="AH30" s="118">
        <v>0</v>
      </c>
      <c r="AI30" s="118">
        <v>0</v>
      </c>
      <c r="AJ30" s="118">
        <v>0</v>
      </c>
      <c r="AK30" s="118">
        <v>0</v>
      </c>
      <c r="AL30" s="118">
        <v>0</v>
      </c>
      <c r="AM30" s="118">
        <v>0</v>
      </c>
      <c r="AN30" s="118">
        <v>0</v>
      </c>
      <c r="AO30" s="118">
        <v>0</v>
      </c>
      <c r="AP30" s="118">
        <v>0</v>
      </c>
      <c r="AQ30" s="118">
        <v>0</v>
      </c>
      <c r="AR30" s="118">
        <v>0</v>
      </c>
      <c r="AS30" s="118">
        <v>0</v>
      </c>
      <c r="AT30" s="118">
        <v>0</v>
      </c>
      <c r="AU30" s="118">
        <v>0</v>
      </c>
      <c r="AV30" s="118">
        <v>0</v>
      </c>
    </row>
    <row r="31" spans="1:112" s="120" customFormat="1" thickBot="1" x14ac:dyDescent="0.25">
      <c r="A31" s="275" t="s">
        <v>701</v>
      </c>
      <c r="B31" s="118">
        <v>0</v>
      </c>
      <c r="C31" s="118">
        <v>0</v>
      </c>
      <c r="D31" s="118">
        <v>0</v>
      </c>
      <c r="E31" s="118">
        <v>0</v>
      </c>
      <c r="F31" s="118">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18">
        <v>0</v>
      </c>
      <c r="AD31" s="118">
        <v>0</v>
      </c>
      <c r="AE31" s="118">
        <v>0</v>
      </c>
      <c r="AF31" s="118">
        <v>0</v>
      </c>
      <c r="AG31" s="118">
        <v>0</v>
      </c>
      <c r="AH31" s="118">
        <v>0</v>
      </c>
      <c r="AI31" s="118">
        <v>0</v>
      </c>
      <c r="AJ31" s="118">
        <v>0</v>
      </c>
      <c r="AK31" s="118">
        <v>0</v>
      </c>
      <c r="AL31" s="118">
        <v>0</v>
      </c>
      <c r="AM31" s="118">
        <v>0</v>
      </c>
      <c r="AN31" s="118">
        <v>0</v>
      </c>
      <c r="AO31" s="118">
        <v>0</v>
      </c>
      <c r="AP31" s="118">
        <v>0</v>
      </c>
      <c r="AQ31" s="118">
        <v>0</v>
      </c>
      <c r="AR31" s="118">
        <v>0</v>
      </c>
      <c r="AS31" s="118">
        <v>0</v>
      </c>
      <c r="AT31" s="118">
        <v>0</v>
      </c>
      <c r="AU31" s="118">
        <v>0</v>
      </c>
      <c r="AV31" s="118">
        <v>0</v>
      </c>
    </row>
    <row r="32" spans="1:112" s="120" customFormat="1" thickBot="1" x14ac:dyDescent="0.25">
      <c r="A32" s="275" t="s">
        <v>672</v>
      </c>
      <c r="B32" s="118">
        <v>0</v>
      </c>
      <c r="C32" s="118">
        <v>0</v>
      </c>
      <c r="D32" s="118">
        <v>0</v>
      </c>
      <c r="E32" s="118">
        <v>0</v>
      </c>
      <c r="F32" s="118">
        <v>0</v>
      </c>
      <c r="G32" s="118">
        <v>0</v>
      </c>
      <c r="H32" s="118">
        <v>0</v>
      </c>
      <c r="I32" s="118">
        <v>0</v>
      </c>
      <c r="J32" s="118">
        <v>0</v>
      </c>
      <c r="K32" s="118">
        <v>0</v>
      </c>
      <c r="L32" s="118">
        <v>0</v>
      </c>
      <c r="M32" s="118">
        <v>0</v>
      </c>
      <c r="N32" s="118">
        <v>0</v>
      </c>
      <c r="O32" s="118">
        <v>0</v>
      </c>
      <c r="P32" s="118">
        <v>0</v>
      </c>
      <c r="Q32" s="118">
        <v>0</v>
      </c>
      <c r="R32" s="118">
        <v>0</v>
      </c>
      <c r="S32" s="118">
        <v>0</v>
      </c>
      <c r="T32" s="118">
        <v>0</v>
      </c>
      <c r="U32" s="118">
        <v>0</v>
      </c>
      <c r="V32" s="118">
        <v>0</v>
      </c>
      <c r="W32" s="118">
        <v>0</v>
      </c>
      <c r="X32" s="118">
        <v>0</v>
      </c>
      <c r="Y32" s="118">
        <v>0</v>
      </c>
      <c r="Z32" s="118">
        <v>0</v>
      </c>
      <c r="AA32" s="118">
        <v>0</v>
      </c>
      <c r="AB32" s="118">
        <v>0</v>
      </c>
      <c r="AC32" s="118">
        <v>0</v>
      </c>
      <c r="AD32" s="118">
        <v>0</v>
      </c>
      <c r="AE32" s="118">
        <v>0</v>
      </c>
      <c r="AF32" s="118">
        <v>0</v>
      </c>
      <c r="AG32" s="118">
        <v>0</v>
      </c>
      <c r="AH32" s="118">
        <v>0</v>
      </c>
      <c r="AI32" s="118">
        <v>0</v>
      </c>
      <c r="AJ32" s="118">
        <v>0</v>
      </c>
      <c r="AK32" s="118">
        <v>0</v>
      </c>
      <c r="AL32" s="118">
        <v>0</v>
      </c>
      <c r="AM32" s="118">
        <v>0</v>
      </c>
      <c r="AN32" s="118">
        <v>0</v>
      </c>
      <c r="AO32" s="118">
        <v>0</v>
      </c>
      <c r="AP32" s="118">
        <v>0</v>
      </c>
      <c r="AQ32" s="118">
        <v>0</v>
      </c>
      <c r="AR32" s="118">
        <v>0</v>
      </c>
      <c r="AS32" s="118">
        <v>0</v>
      </c>
      <c r="AT32" s="118">
        <v>0</v>
      </c>
      <c r="AU32" s="118">
        <v>0</v>
      </c>
      <c r="AV32" s="118">
        <v>0</v>
      </c>
      <c r="DD32" s="121"/>
      <c r="DE32" s="121"/>
      <c r="DF32" s="121"/>
      <c r="DG32" s="121"/>
      <c r="DH32" s="121"/>
    </row>
    <row r="33" spans="1:112" s="120" customFormat="1" thickBot="1" x14ac:dyDescent="0.25">
      <c r="A33" s="275" t="s">
        <v>789</v>
      </c>
      <c r="B33" s="118">
        <v>0</v>
      </c>
      <c r="C33" s="118">
        <v>0</v>
      </c>
      <c r="D33" s="118">
        <v>0</v>
      </c>
      <c r="E33" s="118">
        <v>2</v>
      </c>
      <c r="F33" s="118">
        <v>-1</v>
      </c>
      <c r="G33" s="118">
        <v>0</v>
      </c>
      <c r="H33" s="118">
        <v>0</v>
      </c>
      <c r="I33" s="118">
        <v>0</v>
      </c>
      <c r="J33" s="118">
        <v>1</v>
      </c>
      <c r="K33" s="118">
        <v>0</v>
      </c>
      <c r="L33" s="118">
        <v>0</v>
      </c>
      <c r="M33" s="118">
        <v>4</v>
      </c>
      <c r="N33" s="118">
        <v>-1</v>
      </c>
      <c r="O33" s="118">
        <v>-1</v>
      </c>
      <c r="P33" s="118">
        <v>0</v>
      </c>
      <c r="Q33" s="118">
        <v>0</v>
      </c>
      <c r="R33" s="118">
        <v>1</v>
      </c>
      <c r="S33" s="118">
        <v>1</v>
      </c>
      <c r="T33" s="118">
        <v>0</v>
      </c>
      <c r="U33" s="118">
        <v>0</v>
      </c>
      <c r="V33" s="118">
        <v>-1</v>
      </c>
      <c r="W33" s="118">
        <v>1</v>
      </c>
      <c r="X33" s="118">
        <v>0</v>
      </c>
      <c r="Y33" s="118">
        <v>0</v>
      </c>
      <c r="Z33" s="118">
        <v>2</v>
      </c>
      <c r="AA33" s="118">
        <v>1</v>
      </c>
      <c r="AB33" s="118">
        <v>0</v>
      </c>
      <c r="AC33" s="118">
        <v>0</v>
      </c>
      <c r="AD33" s="118">
        <v>1</v>
      </c>
      <c r="AE33" s="118">
        <v>-1</v>
      </c>
      <c r="AF33" s="118">
        <v>0</v>
      </c>
      <c r="AG33" s="118">
        <v>0</v>
      </c>
      <c r="AH33" s="118">
        <v>0</v>
      </c>
      <c r="AI33" s="118">
        <v>0</v>
      </c>
      <c r="AJ33" s="118">
        <v>0</v>
      </c>
      <c r="AK33" s="118">
        <v>0</v>
      </c>
      <c r="AL33" s="118">
        <v>0</v>
      </c>
      <c r="AM33" s="118">
        <v>0</v>
      </c>
      <c r="AN33" s="118">
        <v>1</v>
      </c>
      <c r="AO33" s="118">
        <v>0</v>
      </c>
      <c r="AP33" s="118">
        <v>0</v>
      </c>
      <c r="AQ33" s="118">
        <v>0</v>
      </c>
      <c r="AR33" s="118">
        <v>0</v>
      </c>
      <c r="AS33" s="118">
        <v>0</v>
      </c>
      <c r="AT33" s="118">
        <v>-1</v>
      </c>
      <c r="AU33" s="118">
        <v>0</v>
      </c>
      <c r="AV33" s="118">
        <v>0</v>
      </c>
    </row>
    <row r="34" spans="1:112" s="120" customFormat="1" thickBot="1" x14ac:dyDescent="0.25">
      <c r="A34" s="275" t="s">
        <v>764</v>
      </c>
      <c r="B34" s="118">
        <v>0</v>
      </c>
      <c r="C34" s="118">
        <v>0</v>
      </c>
      <c r="D34" s="118">
        <v>0</v>
      </c>
      <c r="E34" s="118">
        <v>0</v>
      </c>
      <c r="F34" s="118">
        <v>0</v>
      </c>
      <c r="G34" s="118">
        <v>0</v>
      </c>
      <c r="H34" s="118">
        <v>1</v>
      </c>
      <c r="I34" s="118">
        <v>1</v>
      </c>
      <c r="J34" s="118">
        <v>0</v>
      </c>
      <c r="K34" s="118">
        <v>0</v>
      </c>
      <c r="L34" s="118">
        <v>0</v>
      </c>
      <c r="M34" s="118">
        <v>0</v>
      </c>
      <c r="N34" s="118">
        <v>0</v>
      </c>
      <c r="O34" s="118">
        <v>0</v>
      </c>
      <c r="P34" s="118">
        <v>0</v>
      </c>
      <c r="Q34" s="118">
        <v>0</v>
      </c>
      <c r="R34" s="118">
        <v>0</v>
      </c>
      <c r="S34" s="118">
        <v>0</v>
      </c>
      <c r="T34" s="118">
        <v>1</v>
      </c>
      <c r="U34" s="118">
        <v>4</v>
      </c>
      <c r="V34" s="118">
        <v>2</v>
      </c>
      <c r="W34" s="118">
        <v>4</v>
      </c>
      <c r="X34" s="118">
        <v>2</v>
      </c>
      <c r="Y34" s="118">
        <v>0</v>
      </c>
      <c r="Z34" s="118">
        <v>0</v>
      </c>
      <c r="AA34" s="118">
        <v>0</v>
      </c>
      <c r="AB34" s="118">
        <v>0</v>
      </c>
      <c r="AC34" s="118">
        <v>1</v>
      </c>
      <c r="AD34" s="118">
        <v>2</v>
      </c>
      <c r="AE34" s="118">
        <v>1</v>
      </c>
      <c r="AF34" s="118">
        <v>0</v>
      </c>
      <c r="AG34" s="118">
        <v>-1</v>
      </c>
      <c r="AH34" s="118">
        <v>-3</v>
      </c>
      <c r="AI34" s="118">
        <v>1</v>
      </c>
      <c r="AJ34" s="118">
        <v>1</v>
      </c>
      <c r="AK34" s="118">
        <v>-1</v>
      </c>
      <c r="AL34" s="118">
        <v>0</v>
      </c>
      <c r="AM34" s="118">
        <v>2</v>
      </c>
      <c r="AN34" s="118">
        <v>0</v>
      </c>
      <c r="AO34" s="118">
        <v>0</v>
      </c>
      <c r="AP34" s="118">
        <v>0</v>
      </c>
      <c r="AQ34" s="118">
        <v>0</v>
      </c>
      <c r="AR34" s="118">
        <v>0</v>
      </c>
      <c r="AS34" s="118">
        <v>0</v>
      </c>
      <c r="AT34" s="118">
        <v>0</v>
      </c>
      <c r="AU34" s="118">
        <v>0</v>
      </c>
      <c r="AV34" s="118">
        <v>0</v>
      </c>
    </row>
    <row r="35" spans="1:112" s="120" customFormat="1" thickBot="1" x14ac:dyDescent="0.25">
      <c r="A35" s="275" t="s">
        <v>758</v>
      </c>
      <c r="B35" s="118">
        <v>0</v>
      </c>
      <c r="C35" s="118">
        <v>0</v>
      </c>
      <c r="D35" s="118">
        <v>0</v>
      </c>
      <c r="E35" s="118">
        <v>0</v>
      </c>
      <c r="F35" s="118">
        <v>0</v>
      </c>
      <c r="G35" s="118">
        <v>0</v>
      </c>
      <c r="H35" s="118">
        <v>0</v>
      </c>
      <c r="I35" s="118">
        <v>0</v>
      </c>
      <c r="J35" s="118">
        <v>2</v>
      </c>
      <c r="K35" s="118">
        <v>0</v>
      </c>
      <c r="L35" s="118">
        <v>0</v>
      </c>
      <c r="M35" s="118">
        <v>0</v>
      </c>
      <c r="N35" s="118">
        <v>0</v>
      </c>
      <c r="O35" s="118">
        <v>0</v>
      </c>
      <c r="P35" s="118">
        <v>0</v>
      </c>
      <c r="Q35" s="118">
        <v>0</v>
      </c>
      <c r="R35" s="118">
        <v>0</v>
      </c>
      <c r="S35" s="118">
        <v>0</v>
      </c>
      <c r="T35" s="118">
        <v>0</v>
      </c>
      <c r="U35" s="118">
        <v>0</v>
      </c>
      <c r="V35" s="118">
        <v>0</v>
      </c>
      <c r="W35" s="118">
        <v>1</v>
      </c>
      <c r="X35" s="118">
        <v>2</v>
      </c>
      <c r="Y35" s="118">
        <v>0</v>
      </c>
      <c r="Z35" s="118">
        <v>0</v>
      </c>
      <c r="AA35" s="118">
        <v>0</v>
      </c>
      <c r="AB35" s="118">
        <v>0</v>
      </c>
      <c r="AC35" s="118">
        <v>0</v>
      </c>
      <c r="AD35" s="118">
        <v>0</v>
      </c>
      <c r="AE35" s="118">
        <v>1</v>
      </c>
      <c r="AF35" s="118">
        <v>0</v>
      </c>
      <c r="AG35" s="118">
        <v>1</v>
      </c>
      <c r="AH35" s="118">
        <v>1</v>
      </c>
      <c r="AI35" s="118">
        <v>1</v>
      </c>
      <c r="AJ35" s="118">
        <v>1</v>
      </c>
      <c r="AK35" s="118">
        <v>1</v>
      </c>
      <c r="AL35" s="118">
        <v>0</v>
      </c>
      <c r="AM35" s="118">
        <v>0</v>
      </c>
      <c r="AN35" s="118">
        <v>0</v>
      </c>
      <c r="AO35" s="118">
        <v>0</v>
      </c>
      <c r="AP35" s="118">
        <v>0</v>
      </c>
      <c r="AQ35" s="118">
        <v>0</v>
      </c>
      <c r="AR35" s="118">
        <v>0</v>
      </c>
      <c r="AS35" s="118">
        <v>0</v>
      </c>
      <c r="AT35" s="118">
        <v>0</v>
      </c>
      <c r="AU35" s="118">
        <v>0</v>
      </c>
      <c r="AV35" s="118">
        <v>0</v>
      </c>
    </row>
    <row r="36" spans="1:112" s="120" customFormat="1" thickBot="1" x14ac:dyDescent="0.25">
      <c r="A36" s="275" t="s">
        <v>648</v>
      </c>
      <c r="B36" s="118">
        <v>3</v>
      </c>
      <c r="C36" s="118">
        <v>0</v>
      </c>
      <c r="D36" s="118">
        <v>4</v>
      </c>
      <c r="E36" s="118">
        <v>4</v>
      </c>
      <c r="F36" s="118">
        <v>1</v>
      </c>
      <c r="G36" s="118">
        <v>0</v>
      </c>
      <c r="H36" s="118">
        <v>0</v>
      </c>
      <c r="I36" s="118">
        <v>0</v>
      </c>
      <c r="J36" s="118">
        <v>0</v>
      </c>
      <c r="K36" s="118">
        <v>0</v>
      </c>
      <c r="L36" s="118">
        <v>0</v>
      </c>
      <c r="M36" s="118">
        <v>5</v>
      </c>
      <c r="N36" s="118">
        <v>2</v>
      </c>
      <c r="O36" s="118">
        <v>-1</v>
      </c>
      <c r="P36" s="118">
        <v>0</v>
      </c>
      <c r="Q36" s="118">
        <v>2</v>
      </c>
      <c r="R36" s="118">
        <v>-1</v>
      </c>
      <c r="S36" s="118">
        <v>1</v>
      </c>
      <c r="T36" s="118">
        <v>2</v>
      </c>
      <c r="U36" s="118">
        <v>3</v>
      </c>
      <c r="V36" s="118">
        <v>1</v>
      </c>
      <c r="W36" s="118">
        <v>1</v>
      </c>
      <c r="X36" s="118">
        <v>0</v>
      </c>
      <c r="Y36" s="118">
        <v>2</v>
      </c>
      <c r="Z36" s="118">
        <v>1</v>
      </c>
      <c r="AA36" s="118">
        <v>1</v>
      </c>
      <c r="AB36" s="118">
        <v>1</v>
      </c>
      <c r="AC36" s="118">
        <v>0</v>
      </c>
      <c r="AD36" s="118">
        <v>2</v>
      </c>
      <c r="AE36" s="118">
        <v>0</v>
      </c>
      <c r="AF36" s="118">
        <v>0</v>
      </c>
      <c r="AG36" s="118">
        <v>0</v>
      </c>
      <c r="AH36" s="118">
        <v>0</v>
      </c>
      <c r="AI36" s="118">
        <v>0</v>
      </c>
      <c r="AJ36" s="118">
        <v>0</v>
      </c>
      <c r="AK36" s="118">
        <v>0</v>
      </c>
      <c r="AL36" s="118">
        <v>0</v>
      </c>
      <c r="AM36" s="118">
        <v>2</v>
      </c>
      <c r="AN36" s="118">
        <v>0</v>
      </c>
      <c r="AO36" s="118">
        <v>0</v>
      </c>
      <c r="AP36" s="118">
        <v>0</v>
      </c>
      <c r="AQ36" s="118">
        <v>0</v>
      </c>
      <c r="AR36" s="118">
        <v>0</v>
      </c>
      <c r="AS36" s="118">
        <v>0</v>
      </c>
      <c r="AT36" s="118">
        <v>0</v>
      </c>
      <c r="AU36" s="118">
        <v>0</v>
      </c>
      <c r="AV36" s="118">
        <v>0</v>
      </c>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row>
    <row r="37" spans="1:112" s="120" customFormat="1" thickBot="1" x14ac:dyDescent="0.25">
      <c r="A37" s="275" t="s">
        <v>620</v>
      </c>
      <c r="B37" s="118">
        <v>0</v>
      </c>
      <c r="C37" s="118">
        <v>0</v>
      </c>
      <c r="D37" s="118">
        <v>0</v>
      </c>
      <c r="E37" s="118">
        <v>0</v>
      </c>
      <c r="F37" s="118">
        <v>0</v>
      </c>
      <c r="G37" s="118">
        <v>0</v>
      </c>
      <c r="H37" s="118">
        <v>0</v>
      </c>
      <c r="I37" s="118">
        <v>0</v>
      </c>
      <c r="J37" s="118">
        <v>0</v>
      </c>
      <c r="K37" s="118">
        <v>0</v>
      </c>
      <c r="L37" s="118">
        <v>0</v>
      </c>
      <c r="M37" s="118">
        <v>0</v>
      </c>
      <c r="N37" s="118">
        <v>0</v>
      </c>
      <c r="O37" s="118">
        <v>0</v>
      </c>
      <c r="P37" s="118">
        <v>0</v>
      </c>
      <c r="Q37" s="118">
        <v>0</v>
      </c>
      <c r="R37" s="118">
        <v>0</v>
      </c>
      <c r="S37" s="118">
        <v>0</v>
      </c>
      <c r="T37" s="118">
        <v>0</v>
      </c>
      <c r="U37" s="118">
        <v>2</v>
      </c>
      <c r="V37" s="118">
        <v>0</v>
      </c>
      <c r="W37" s="118">
        <v>2</v>
      </c>
      <c r="X37" s="118">
        <v>0</v>
      </c>
      <c r="Y37" s="118">
        <v>0</v>
      </c>
      <c r="Z37" s="118">
        <v>0</v>
      </c>
      <c r="AA37" s="118">
        <v>0</v>
      </c>
      <c r="AB37" s="118">
        <v>0</v>
      </c>
      <c r="AC37" s="118">
        <v>0</v>
      </c>
      <c r="AD37" s="118">
        <v>0</v>
      </c>
      <c r="AE37" s="118">
        <v>0</v>
      </c>
      <c r="AF37" s="118">
        <v>0</v>
      </c>
      <c r="AG37" s="118">
        <v>0</v>
      </c>
      <c r="AH37" s="118">
        <v>4</v>
      </c>
      <c r="AI37" s="118">
        <v>1</v>
      </c>
      <c r="AJ37" s="118">
        <v>5</v>
      </c>
      <c r="AK37" s="118">
        <v>-1</v>
      </c>
      <c r="AL37" s="118">
        <v>0</v>
      </c>
      <c r="AM37" s="118">
        <v>0</v>
      </c>
      <c r="AN37" s="118">
        <v>0</v>
      </c>
      <c r="AO37" s="118">
        <v>0</v>
      </c>
      <c r="AP37" s="118">
        <v>0</v>
      </c>
      <c r="AQ37" s="118">
        <v>0</v>
      </c>
      <c r="AR37" s="118">
        <v>0</v>
      </c>
      <c r="AS37" s="118">
        <v>0</v>
      </c>
      <c r="AT37" s="118">
        <v>0</v>
      </c>
      <c r="AU37" s="118">
        <v>0</v>
      </c>
      <c r="AV37" s="118">
        <v>0</v>
      </c>
      <c r="DD37" s="119"/>
      <c r="DE37" s="119"/>
      <c r="DF37" s="119"/>
      <c r="DG37" s="119"/>
      <c r="DH37" s="119"/>
    </row>
    <row r="38" spans="1:112" s="120" customFormat="1" thickBot="1" x14ac:dyDescent="0.25">
      <c r="A38" s="275" t="s">
        <v>727</v>
      </c>
      <c r="B38" s="118">
        <v>0</v>
      </c>
      <c r="C38" s="118">
        <v>0</v>
      </c>
      <c r="D38" s="118">
        <v>0</v>
      </c>
      <c r="E38" s="118">
        <v>0</v>
      </c>
      <c r="F38" s="118">
        <v>0</v>
      </c>
      <c r="G38" s="118">
        <v>0</v>
      </c>
      <c r="H38" s="118">
        <v>0</v>
      </c>
      <c r="I38" s="118">
        <v>0</v>
      </c>
      <c r="J38" s="118">
        <v>0</v>
      </c>
      <c r="K38" s="118">
        <v>0</v>
      </c>
      <c r="L38" s="118">
        <v>0</v>
      </c>
      <c r="M38" s="118">
        <v>-1</v>
      </c>
      <c r="N38" s="118">
        <v>0</v>
      </c>
      <c r="O38" s="118">
        <v>0</v>
      </c>
      <c r="P38" s="118">
        <v>0</v>
      </c>
      <c r="Q38" s="118">
        <v>0</v>
      </c>
      <c r="R38" s="118">
        <v>0</v>
      </c>
      <c r="S38" s="118">
        <v>0</v>
      </c>
      <c r="T38" s="118">
        <v>0</v>
      </c>
      <c r="U38" s="118">
        <v>0</v>
      </c>
      <c r="V38" s="118">
        <v>0</v>
      </c>
      <c r="W38" s="118">
        <v>0</v>
      </c>
      <c r="X38" s="118">
        <v>1</v>
      </c>
      <c r="Y38" s="118">
        <v>0</v>
      </c>
      <c r="Z38" s="118">
        <v>0</v>
      </c>
      <c r="AA38" s="118">
        <v>0</v>
      </c>
      <c r="AB38" s="118">
        <v>1</v>
      </c>
      <c r="AC38" s="118">
        <v>1</v>
      </c>
      <c r="AD38" s="118">
        <v>0</v>
      </c>
      <c r="AE38" s="118">
        <v>0</v>
      </c>
      <c r="AF38" s="118">
        <v>0</v>
      </c>
      <c r="AG38" s="118">
        <v>2</v>
      </c>
      <c r="AH38" s="118">
        <v>4</v>
      </c>
      <c r="AI38" s="118">
        <v>1</v>
      </c>
      <c r="AJ38" s="118">
        <v>4</v>
      </c>
      <c r="AK38" s="118">
        <v>2</v>
      </c>
      <c r="AL38" s="118">
        <v>0</v>
      </c>
      <c r="AM38" s="118">
        <v>0</v>
      </c>
      <c r="AN38" s="118">
        <v>0</v>
      </c>
      <c r="AO38" s="118">
        <v>0</v>
      </c>
      <c r="AP38" s="118">
        <v>0</v>
      </c>
      <c r="AQ38" s="118">
        <v>0</v>
      </c>
      <c r="AR38" s="118">
        <v>0</v>
      </c>
      <c r="AS38" s="118">
        <v>0</v>
      </c>
      <c r="AT38" s="118">
        <v>0</v>
      </c>
      <c r="AU38" s="118">
        <v>0</v>
      </c>
      <c r="AV38" s="118">
        <v>0</v>
      </c>
    </row>
    <row r="39" spans="1:112" s="120" customFormat="1" thickBot="1" x14ac:dyDescent="0.25">
      <c r="A39" s="275" t="s">
        <v>654</v>
      </c>
      <c r="B39" s="118">
        <v>0</v>
      </c>
      <c r="C39" s="118">
        <v>0</v>
      </c>
      <c r="D39" s="118">
        <v>0</v>
      </c>
      <c r="E39" s="118">
        <v>0</v>
      </c>
      <c r="F39" s="118">
        <v>0</v>
      </c>
      <c r="G39" s="118">
        <v>0</v>
      </c>
      <c r="H39" s="118">
        <v>0</v>
      </c>
      <c r="I39" s="118">
        <v>0</v>
      </c>
      <c r="J39" s="118">
        <v>0</v>
      </c>
      <c r="K39" s="118">
        <v>0</v>
      </c>
      <c r="L39" s="118">
        <v>0</v>
      </c>
      <c r="M39" s="118">
        <v>0</v>
      </c>
      <c r="N39" s="118">
        <v>0</v>
      </c>
      <c r="O39" s="118">
        <v>0</v>
      </c>
      <c r="P39" s="118">
        <v>0</v>
      </c>
      <c r="Q39" s="118">
        <v>0</v>
      </c>
      <c r="R39" s="118">
        <v>0</v>
      </c>
      <c r="S39" s="118">
        <v>0</v>
      </c>
      <c r="T39" s="118">
        <v>0</v>
      </c>
      <c r="U39" s="118">
        <v>2</v>
      </c>
      <c r="V39" s="118">
        <v>2</v>
      </c>
      <c r="W39" s="118">
        <v>2</v>
      </c>
      <c r="X39" s="118">
        <v>2</v>
      </c>
      <c r="Y39" s="118">
        <v>0</v>
      </c>
      <c r="Z39" s="118">
        <v>0</v>
      </c>
      <c r="AA39" s="118">
        <v>0</v>
      </c>
      <c r="AB39" s="118">
        <v>0</v>
      </c>
      <c r="AC39" s="118">
        <v>0</v>
      </c>
      <c r="AD39" s="118">
        <v>0</v>
      </c>
      <c r="AE39" s="118">
        <v>0</v>
      </c>
      <c r="AF39" s="118">
        <v>0</v>
      </c>
      <c r="AG39" s="118">
        <v>0</v>
      </c>
      <c r="AH39" s="118">
        <v>1</v>
      </c>
      <c r="AI39" s="118">
        <v>-1</v>
      </c>
      <c r="AJ39" s="118">
        <v>3</v>
      </c>
      <c r="AK39" s="118">
        <v>-1</v>
      </c>
      <c r="AL39" s="118">
        <v>0</v>
      </c>
      <c r="AM39" s="118">
        <v>0</v>
      </c>
      <c r="AN39" s="118">
        <v>0</v>
      </c>
      <c r="AO39" s="118">
        <v>0</v>
      </c>
      <c r="AP39" s="118">
        <v>0</v>
      </c>
      <c r="AQ39" s="118">
        <v>0</v>
      </c>
      <c r="AR39" s="118">
        <v>0</v>
      </c>
      <c r="AS39" s="118">
        <v>0</v>
      </c>
      <c r="AT39" s="118">
        <v>0</v>
      </c>
      <c r="AU39" s="118">
        <v>0</v>
      </c>
      <c r="AV39" s="118">
        <v>0</v>
      </c>
    </row>
    <row r="40" spans="1:112" s="120" customFormat="1" thickBot="1" x14ac:dyDescent="0.25">
      <c r="A40" s="275" t="s">
        <v>616</v>
      </c>
      <c r="B40" s="118">
        <v>0</v>
      </c>
      <c r="C40" s="118">
        <v>0</v>
      </c>
      <c r="D40" s="118">
        <v>0</v>
      </c>
      <c r="E40" s="118">
        <v>0</v>
      </c>
      <c r="F40" s="118">
        <v>0</v>
      </c>
      <c r="G40" s="118">
        <v>0</v>
      </c>
      <c r="H40" s="118">
        <v>0</v>
      </c>
      <c r="I40" s="118">
        <v>0</v>
      </c>
      <c r="J40" s="118">
        <v>0</v>
      </c>
      <c r="K40" s="118">
        <v>0</v>
      </c>
      <c r="L40" s="118">
        <v>0</v>
      </c>
      <c r="M40" s="118">
        <v>0</v>
      </c>
      <c r="N40" s="118">
        <v>0</v>
      </c>
      <c r="O40" s="118">
        <v>0</v>
      </c>
      <c r="P40" s="118">
        <v>0</v>
      </c>
      <c r="Q40" s="118">
        <v>0</v>
      </c>
      <c r="R40" s="118">
        <v>0</v>
      </c>
      <c r="S40" s="118">
        <v>0</v>
      </c>
      <c r="T40" s="118">
        <v>0</v>
      </c>
      <c r="U40" s="118">
        <v>0</v>
      </c>
      <c r="V40" s="118">
        <v>0</v>
      </c>
      <c r="W40" s="118">
        <v>0</v>
      </c>
      <c r="X40" s="118">
        <v>0</v>
      </c>
      <c r="Y40" s="118">
        <v>0</v>
      </c>
      <c r="Z40" s="118">
        <v>0</v>
      </c>
      <c r="AA40" s="118">
        <v>0</v>
      </c>
      <c r="AB40" s="118">
        <v>0</v>
      </c>
      <c r="AC40" s="118">
        <v>0</v>
      </c>
      <c r="AD40" s="118">
        <v>0</v>
      </c>
      <c r="AE40" s="118">
        <v>0</v>
      </c>
      <c r="AF40" s="118">
        <v>0</v>
      </c>
      <c r="AG40" s="118">
        <v>4</v>
      </c>
      <c r="AH40" s="118">
        <v>2</v>
      </c>
      <c r="AI40" s="118">
        <v>4</v>
      </c>
      <c r="AJ40" s="118">
        <v>4</v>
      </c>
      <c r="AK40" s="118">
        <v>4</v>
      </c>
      <c r="AL40" s="118">
        <v>0</v>
      </c>
      <c r="AM40" s="118">
        <v>0</v>
      </c>
      <c r="AN40" s="118">
        <v>0</v>
      </c>
      <c r="AO40" s="118">
        <v>0</v>
      </c>
      <c r="AP40" s="118">
        <v>0</v>
      </c>
      <c r="AQ40" s="118">
        <v>0</v>
      </c>
      <c r="AR40" s="118">
        <v>0</v>
      </c>
      <c r="AS40" s="118">
        <v>0</v>
      </c>
      <c r="AT40" s="118">
        <v>0</v>
      </c>
      <c r="AU40" s="118">
        <v>-1</v>
      </c>
      <c r="AV40" s="118">
        <v>0</v>
      </c>
    </row>
    <row r="41" spans="1:112" s="120" customFormat="1" thickBot="1" x14ac:dyDescent="0.25">
      <c r="A41" s="275" t="s">
        <v>630</v>
      </c>
      <c r="B41" s="118">
        <v>0</v>
      </c>
      <c r="C41" s="118">
        <v>0</v>
      </c>
      <c r="D41" s="118">
        <v>0</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118">
        <v>0</v>
      </c>
      <c r="AD41" s="118">
        <v>0</v>
      </c>
      <c r="AE41" s="118">
        <v>0</v>
      </c>
      <c r="AF41" s="118">
        <v>0</v>
      </c>
      <c r="AG41" s="118">
        <v>4</v>
      </c>
      <c r="AH41" s="118">
        <v>2</v>
      </c>
      <c r="AI41" s="118">
        <v>4</v>
      </c>
      <c r="AJ41" s="118">
        <v>0</v>
      </c>
      <c r="AK41" s="118">
        <v>4</v>
      </c>
      <c r="AL41" s="118">
        <v>0</v>
      </c>
      <c r="AM41" s="118">
        <v>0</v>
      </c>
      <c r="AN41" s="118">
        <v>0</v>
      </c>
      <c r="AO41" s="118">
        <v>0</v>
      </c>
      <c r="AP41" s="118">
        <v>0</v>
      </c>
      <c r="AQ41" s="118">
        <v>0</v>
      </c>
      <c r="AR41" s="118">
        <v>0</v>
      </c>
      <c r="AS41" s="118">
        <v>0</v>
      </c>
      <c r="AT41" s="118">
        <v>0</v>
      </c>
      <c r="AU41" s="118">
        <v>4</v>
      </c>
      <c r="AV41" s="118">
        <v>1</v>
      </c>
      <c r="DD41" s="121"/>
      <c r="DE41" s="121"/>
      <c r="DF41" s="121"/>
      <c r="DG41" s="121"/>
      <c r="DH41" s="121"/>
    </row>
    <row r="42" spans="1:112" s="120" customFormat="1" thickBot="1" x14ac:dyDescent="0.25">
      <c r="A42" s="275" t="s">
        <v>652</v>
      </c>
      <c r="B42" s="118">
        <v>1</v>
      </c>
      <c r="C42" s="118">
        <v>2</v>
      </c>
      <c r="D42" s="118">
        <v>0</v>
      </c>
      <c r="E42" s="118">
        <v>0</v>
      </c>
      <c r="F42" s="118">
        <v>0</v>
      </c>
      <c r="G42" s="118">
        <v>0</v>
      </c>
      <c r="H42" s="118">
        <v>0</v>
      </c>
      <c r="I42" s="118">
        <v>0</v>
      </c>
      <c r="J42" s="118">
        <v>-1</v>
      </c>
      <c r="K42" s="118">
        <v>0</v>
      </c>
      <c r="L42" s="118">
        <v>0</v>
      </c>
      <c r="M42" s="118">
        <v>0</v>
      </c>
      <c r="N42" s="118">
        <v>0</v>
      </c>
      <c r="O42" s="118">
        <v>0</v>
      </c>
      <c r="P42" s="118">
        <v>0</v>
      </c>
      <c r="Q42" s="118">
        <v>0</v>
      </c>
      <c r="R42" s="118">
        <v>0</v>
      </c>
      <c r="S42" s="118">
        <v>0</v>
      </c>
      <c r="T42" s="118">
        <v>0</v>
      </c>
      <c r="U42" s="118">
        <v>-1</v>
      </c>
      <c r="V42" s="118">
        <v>0</v>
      </c>
      <c r="W42" s="118">
        <v>0</v>
      </c>
      <c r="X42" s="118">
        <v>0</v>
      </c>
      <c r="Y42" s="118">
        <v>1</v>
      </c>
      <c r="Z42" s="118">
        <v>0</v>
      </c>
      <c r="AA42" s="118">
        <v>0</v>
      </c>
      <c r="AB42" s="118">
        <v>-1</v>
      </c>
      <c r="AC42" s="118">
        <v>0</v>
      </c>
      <c r="AD42" s="118">
        <v>-1</v>
      </c>
      <c r="AE42" s="118">
        <v>0</v>
      </c>
      <c r="AF42" s="118">
        <v>0</v>
      </c>
      <c r="AG42" s="118">
        <v>4</v>
      </c>
      <c r="AH42" s="118">
        <v>0</v>
      </c>
      <c r="AI42" s="118">
        <v>0</v>
      </c>
      <c r="AJ42" s="118">
        <v>0</v>
      </c>
      <c r="AK42" s="118">
        <v>0</v>
      </c>
      <c r="AL42" s="118">
        <v>0</v>
      </c>
      <c r="AM42" s="118">
        <v>0</v>
      </c>
      <c r="AN42" s="118">
        <v>0</v>
      </c>
      <c r="AO42" s="118">
        <v>0</v>
      </c>
      <c r="AP42" s="118">
        <v>0</v>
      </c>
      <c r="AQ42" s="118">
        <v>0</v>
      </c>
      <c r="AR42" s="118">
        <v>0</v>
      </c>
      <c r="AS42" s="118">
        <v>0</v>
      </c>
      <c r="AT42" s="118">
        <v>0</v>
      </c>
      <c r="AU42" s="118">
        <v>0</v>
      </c>
      <c r="AV42" s="118">
        <v>0</v>
      </c>
    </row>
    <row r="43" spans="1:112" s="120" customFormat="1" thickBot="1" x14ac:dyDescent="0.25">
      <c r="A43" s="275" t="s">
        <v>655</v>
      </c>
      <c r="B43" s="118">
        <v>0</v>
      </c>
      <c r="C43" s="118">
        <v>0</v>
      </c>
      <c r="D43" s="118">
        <v>0</v>
      </c>
      <c r="E43" s="118">
        <v>0</v>
      </c>
      <c r="F43" s="118">
        <v>0</v>
      </c>
      <c r="G43" s="118">
        <v>0</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18">
        <v>0</v>
      </c>
      <c r="AD43" s="118">
        <v>0</v>
      </c>
      <c r="AE43" s="118">
        <v>0</v>
      </c>
      <c r="AF43" s="118">
        <v>-2</v>
      </c>
      <c r="AG43" s="118">
        <v>2</v>
      </c>
      <c r="AH43" s="118">
        <v>2</v>
      </c>
      <c r="AI43" s="118">
        <v>2</v>
      </c>
      <c r="AJ43" s="118">
        <v>0</v>
      </c>
      <c r="AK43" s="118">
        <v>2</v>
      </c>
      <c r="AL43" s="118">
        <v>0</v>
      </c>
      <c r="AM43" s="118">
        <v>0</v>
      </c>
      <c r="AN43" s="118">
        <v>0</v>
      </c>
      <c r="AO43" s="118">
        <v>0</v>
      </c>
      <c r="AP43" s="118">
        <v>0</v>
      </c>
      <c r="AQ43" s="118">
        <v>0</v>
      </c>
      <c r="AR43" s="118">
        <v>0</v>
      </c>
      <c r="AS43" s="118">
        <v>0</v>
      </c>
      <c r="AT43" s="118">
        <v>0</v>
      </c>
      <c r="AU43" s="118">
        <v>5</v>
      </c>
      <c r="AV43" s="118">
        <v>0</v>
      </c>
    </row>
    <row r="44" spans="1:112" s="120" customFormat="1" thickBot="1" x14ac:dyDescent="0.25">
      <c r="A44" s="275" t="s">
        <v>651</v>
      </c>
      <c r="B44" s="118">
        <v>0</v>
      </c>
      <c r="C44" s="118">
        <v>2</v>
      </c>
      <c r="D44" s="118">
        <v>0</v>
      </c>
      <c r="E44" s="118">
        <v>0</v>
      </c>
      <c r="F44" s="118">
        <v>0</v>
      </c>
      <c r="G44" s="118">
        <v>0</v>
      </c>
      <c r="H44" s="118">
        <v>0</v>
      </c>
      <c r="I44" s="118">
        <v>0</v>
      </c>
      <c r="J44" s="118">
        <v>0</v>
      </c>
      <c r="K44" s="118">
        <v>0</v>
      </c>
      <c r="L44" s="118">
        <v>0</v>
      </c>
      <c r="M44" s="118">
        <v>0</v>
      </c>
      <c r="N44" s="118">
        <v>0</v>
      </c>
      <c r="O44" s="118">
        <v>0</v>
      </c>
      <c r="P44" s="118">
        <v>0</v>
      </c>
      <c r="Q44" s="118">
        <v>0</v>
      </c>
      <c r="R44" s="118">
        <v>0</v>
      </c>
      <c r="S44" s="118">
        <v>0</v>
      </c>
      <c r="T44" s="118">
        <v>0</v>
      </c>
      <c r="U44" s="118">
        <v>1</v>
      </c>
      <c r="V44" s="118">
        <v>0</v>
      </c>
      <c r="W44" s="118">
        <v>1</v>
      </c>
      <c r="X44" s="118">
        <v>0</v>
      </c>
      <c r="Y44" s="118">
        <v>0</v>
      </c>
      <c r="Z44" s="118">
        <v>0</v>
      </c>
      <c r="AA44" s="118">
        <v>0</v>
      </c>
      <c r="AB44" s="118">
        <v>0</v>
      </c>
      <c r="AC44" s="118">
        <v>0</v>
      </c>
      <c r="AD44" s="118">
        <v>1</v>
      </c>
      <c r="AE44" s="118">
        <v>0</v>
      </c>
      <c r="AF44" s="118">
        <v>0</v>
      </c>
      <c r="AG44" s="118">
        <v>4</v>
      </c>
      <c r="AH44" s="118">
        <v>0</v>
      </c>
      <c r="AI44" s="118">
        <v>0</v>
      </c>
      <c r="AJ44" s="118">
        <v>1</v>
      </c>
      <c r="AK44" s="118">
        <v>0</v>
      </c>
      <c r="AL44" s="118">
        <v>0</v>
      </c>
      <c r="AM44" s="118">
        <v>0</v>
      </c>
      <c r="AN44" s="118">
        <v>0</v>
      </c>
      <c r="AO44" s="118">
        <v>0</v>
      </c>
      <c r="AP44" s="118">
        <v>0</v>
      </c>
      <c r="AQ44" s="118">
        <v>0</v>
      </c>
      <c r="AR44" s="118">
        <v>0</v>
      </c>
      <c r="AS44" s="118">
        <v>0</v>
      </c>
      <c r="AT44" s="118">
        <v>0</v>
      </c>
      <c r="AU44" s="118">
        <v>0</v>
      </c>
      <c r="AV44" s="118">
        <v>0</v>
      </c>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row>
    <row r="45" spans="1:112" s="120" customFormat="1" ht="13.5" thickBot="1" x14ac:dyDescent="0.25">
      <c r="A45" s="275" t="s">
        <v>659</v>
      </c>
      <c r="B45" s="118">
        <v>1</v>
      </c>
      <c r="C45" s="118">
        <v>3</v>
      </c>
      <c r="D45" s="118">
        <v>0</v>
      </c>
      <c r="E45" s="118">
        <v>0</v>
      </c>
      <c r="F45" s="118">
        <v>0</v>
      </c>
      <c r="G45" s="118">
        <v>0</v>
      </c>
      <c r="H45" s="118">
        <v>0</v>
      </c>
      <c r="I45" s="118">
        <v>0</v>
      </c>
      <c r="J45" s="118">
        <v>0</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18">
        <v>0</v>
      </c>
      <c r="AD45" s="118">
        <v>0</v>
      </c>
      <c r="AE45" s="118">
        <v>0</v>
      </c>
      <c r="AF45" s="118">
        <v>0</v>
      </c>
      <c r="AG45" s="118">
        <v>5</v>
      </c>
      <c r="AH45" s="118">
        <v>1</v>
      </c>
      <c r="AI45" s="118">
        <v>3</v>
      </c>
      <c r="AJ45" s="118">
        <v>0</v>
      </c>
      <c r="AK45" s="118">
        <v>3</v>
      </c>
      <c r="AL45" s="118">
        <v>0</v>
      </c>
      <c r="AM45" s="118">
        <v>0</v>
      </c>
      <c r="AN45" s="118">
        <v>0</v>
      </c>
      <c r="AO45" s="118">
        <v>0</v>
      </c>
      <c r="AP45" s="118">
        <v>0</v>
      </c>
      <c r="AQ45" s="118">
        <v>0</v>
      </c>
      <c r="AR45" s="118">
        <v>0</v>
      </c>
      <c r="AS45" s="118">
        <v>0</v>
      </c>
      <c r="AT45" s="118">
        <v>0</v>
      </c>
      <c r="AU45" s="118">
        <v>0</v>
      </c>
      <c r="AV45" s="118">
        <v>0</v>
      </c>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row>
    <row r="46" spans="1:112" s="120" customFormat="1" thickBot="1" x14ac:dyDescent="0.25">
      <c r="A46" s="275" t="s">
        <v>708</v>
      </c>
      <c r="B46" s="118">
        <v>0</v>
      </c>
      <c r="C46" s="118">
        <v>0</v>
      </c>
      <c r="D46" s="118">
        <v>0</v>
      </c>
      <c r="E46" s="118">
        <v>2</v>
      </c>
      <c r="F46" s="118">
        <v>1</v>
      </c>
      <c r="G46" s="118">
        <v>0</v>
      </c>
      <c r="H46" s="118">
        <v>0</v>
      </c>
      <c r="I46" s="118">
        <v>0</v>
      </c>
      <c r="J46" s="118">
        <v>-1</v>
      </c>
      <c r="K46" s="118">
        <v>0</v>
      </c>
      <c r="L46" s="118">
        <v>0</v>
      </c>
      <c r="M46" s="118">
        <v>2</v>
      </c>
      <c r="N46" s="118">
        <v>-1</v>
      </c>
      <c r="O46" s="118">
        <v>-2</v>
      </c>
      <c r="P46" s="118">
        <v>0</v>
      </c>
      <c r="Q46" s="118">
        <v>2</v>
      </c>
      <c r="R46" s="118">
        <v>2</v>
      </c>
      <c r="S46" s="118">
        <v>1</v>
      </c>
      <c r="T46" s="118">
        <v>2</v>
      </c>
      <c r="U46" s="118">
        <v>2</v>
      </c>
      <c r="V46" s="118">
        <v>-1</v>
      </c>
      <c r="W46" s="118">
        <v>-2</v>
      </c>
      <c r="X46" s="118">
        <v>0</v>
      </c>
      <c r="Y46" s="118">
        <v>2</v>
      </c>
      <c r="Z46" s="118">
        <v>0</v>
      </c>
      <c r="AA46" s="118">
        <v>0</v>
      </c>
      <c r="AB46" s="118">
        <v>0</v>
      </c>
      <c r="AC46" s="118">
        <v>0</v>
      </c>
      <c r="AD46" s="118">
        <v>0</v>
      </c>
      <c r="AE46" s="118">
        <v>0</v>
      </c>
      <c r="AF46" s="118">
        <v>0</v>
      </c>
      <c r="AG46" s="118">
        <v>0</v>
      </c>
      <c r="AH46" s="118">
        <v>0</v>
      </c>
      <c r="AI46" s="118">
        <v>0</v>
      </c>
      <c r="AJ46" s="118">
        <v>0</v>
      </c>
      <c r="AK46" s="118">
        <v>0</v>
      </c>
      <c r="AL46" s="118">
        <v>0</v>
      </c>
      <c r="AM46" s="118">
        <v>2</v>
      </c>
      <c r="AN46" s="118">
        <v>0</v>
      </c>
      <c r="AO46" s="118">
        <v>0</v>
      </c>
      <c r="AP46" s="118">
        <v>0</v>
      </c>
      <c r="AQ46" s="118">
        <v>0</v>
      </c>
      <c r="AR46" s="118">
        <v>5</v>
      </c>
      <c r="AS46" s="118">
        <v>2</v>
      </c>
      <c r="AT46" s="118">
        <v>4</v>
      </c>
      <c r="AU46" s="118">
        <v>0</v>
      </c>
      <c r="AV46" s="118">
        <v>0</v>
      </c>
    </row>
    <row r="47" spans="1:112" s="120" customFormat="1" thickBot="1" x14ac:dyDescent="0.25">
      <c r="A47" s="275" t="s">
        <v>790</v>
      </c>
      <c r="B47" s="118">
        <v>4</v>
      </c>
      <c r="C47" s="118">
        <v>1</v>
      </c>
      <c r="D47" s="118">
        <v>4</v>
      </c>
      <c r="E47" s="118">
        <v>2</v>
      </c>
      <c r="F47" s="118">
        <v>2</v>
      </c>
      <c r="G47" s="118">
        <v>1</v>
      </c>
      <c r="H47" s="118">
        <v>1</v>
      </c>
      <c r="I47" s="118">
        <v>1</v>
      </c>
      <c r="J47" s="118">
        <v>1</v>
      </c>
      <c r="K47" s="118">
        <v>3</v>
      </c>
      <c r="L47" s="118">
        <v>3</v>
      </c>
      <c r="M47" s="118">
        <v>1</v>
      </c>
      <c r="N47" s="118">
        <v>1</v>
      </c>
      <c r="O47" s="118">
        <v>1</v>
      </c>
      <c r="P47" s="118">
        <v>0</v>
      </c>
      <c r="Q47" s="118">
        <v>0</v>
      </c>
      <c r="R47" s="118">
        <v>1</v>
      </c>
      <c r="S47" s="118">
        <v>0</v>
      </c>
      <c r="T47" s="118">
        <v>0</v>
      </c>
      <c r="U47" s="118">
        <v>1</v>
      </c>
      <c r="V47" s="118">
        <v>1</v>
      </c>
      <c r="W47" s="118">
        <v>3</v>
      </c>
      <c r="X47" s="118">
        <v>1</v>
      </c>
      <c r="Y47" s="118">
        <v>4</v>
      </c>
      <c r="Z47" s="118">
        <v>1</v>
      </c>
      <c r="AA47" s="118">
        <v>1</v>
      </c>
      <c r="AB47" s="118">
        <v>1</v>
      </c>
      <c r="AC47" s="118">
        <v>1</v>
      </c>
      <c r="AD47" s="118">
        <v>1</v>
      </c>
      <c r="AE47" s="118">
        <v>0</v>
      </c>
      <c r="AF47" s="118">
        <v>0</v>
      </c>
      <c r="AG47" s="118">
        <v>1</v>
      </c>
      <c r="AH47" s="118">
        <v>1</v>
      </c>
      <c r="AI47" s="118">
        <v>0</v>
      </c>
      <c r="AJ47" s="118">
        <v>1</v>
      </c>
      <c r="AK47" s="118">
        <v>0</v>
      </c>
      <c r="AL47" s="118">
        <v>3</v>
      </c>
      <c r="AM47" s="118">
        <v>5</v>
      </c>
      <c r="AN47" s="118">
        <v>5</v>
      </c>
      <c r="AO47" s="118">
        <v>1</v>
      </c>
      <c r="AP47" s="118">
        <v>0</v>
      </c>
      <c r="AQ47" s="118">
        <v>0</v>
      </c>
      <c r="AR47" s="118">
        <v>0</v>
      </c>
      <c r="AS47" s="118">
        <v>3</v>
      </c>
      <c r="AT47" s="118">
        <v>4</v>
      </c>
      <c r="AU47" s="118">
        <v>0</v>
      </c>
      <c r="AV47" s="118">
        <v>0</v>
      </c>
    </row>
    <row r="48" spans="1:112" s="120" customFormat="1" thickBot="1" x14ac:dyDescent="0.25">
      <c r="A48" s="275" t="s">
        <v>775</v>
      </c>
      <c r="B48" s="118">
        <v>1</v>
      </c>
      <c r="C48" s="118">
        <v>5</v>
      </c>
      <c r="D48" s="118">
        <v>2</v>
      </c>
      <c r="E48" s="118">
        <v>0</v>
      </c>
      <c r="F48" s="118">
        <v>0</v>
      </c>
      <c r="G48" s="118">
        <v>0</v>
      </c>
      <c r="H48" s="118">
        <v>2</v>
      </c>
      <c r="I48" s="118">
        <v>4</v>
      </c>
      <c r="J48" s="118">
        <v>1</v>
      </c>
      <c r="K48" s="118">
        <v>5</v>
      </c>
      <c r="L48" s="118">
        <v>4</v>
      </c>
      <c r="M48" s="118">
        <v>1</v>
      </c>
      <c r="N48" s="118">
        <v>2</v>
      </c>
      <c r="O48" s="118">
        <v>2</v>
      </c>
      <c r="P48" s="118">
        <v>5</v>
      </c>
      <c r="Q48" s="118">
        <v>3</v>
      </c>
      <c r="R48" s="118">
        <v>3</v>
      </c>
      <c r="S48" s="118">
        <v>0</v>
      </c>
      <c r="T48" s="118">
        <v>1</v>
      </c>
      <c r="U48" s="118">
        <v>1</v>
      </c>
      <c r="V48" s="118">
        <v>1</v>
      </c>
      <c r="W48" s="118">
        <v>0</v>
      </c>
      <c r="X48" s="118">
        <v>0</v>
      </c>
      <c r="Y48" s="118">
        <v>1</v>
      </c>
      <c r="Z48" s="118">
        <v>3</v>
      </c>
      <c r="AA48" s="118">
        <v>0</v>
      </c>
      <c r="AB48" s="118">
        <v>1</v>
      </c>
      <c r="AC48" s="118">
        <v>0</v>
      </c>
      <c r="AD48" s="118">
        <v>0</v>
      </c>
      <c r="AE48" s="118">
        <v>0</v>
      </c>
      <c r="AF48" s="118">
        <v>0</v>
      </c>
      <c r="AG48" s="118">
        <v>4</v>
      </c>
      <c r="AH48" s="118">
        <v>4</v>
      </c>
      <c r="AI48" s="118">
        <v>0</v>
      </c>
      <c r="AJ48" s="118">
        <v>3</v>
      </c>
      <c r="AK48" s="118">
        <v>3</v>
      </c>
      <c r="AL48" s="118">
        <v>1</v>
      </c>
      <c r="AM48" s="118">
        <v>5</v>
      </c>
      <c r="AN48" s="118">
        <v>1</v>
      </c>
      <c r="AO48" s="118">
        <v>0</v>
      </c>
      <c r="AP48" s="118">
        <v>1</v>
      </c>
      <c r="AQ48" s="118">
        <v>5</v>
      </c>
      <c r="AR48" s="118">
        <v>0</v>
      </c>
      <c r="AS48" s="118">
        <v>3</v>
      </c>
      <c r="AT48" s="118">
        <v>4</v>
      </c>
      <c r="AU48" s="118">
        <v>3</v>
      </c>
      <c r="AV48" s="118">
        <v>1</v>
      </c>
    </row>
    <row r="49" spans="1:112" s="119" customFormat="1" thickBot="1" x14ac:dyDescent="0.25">
      <c r="A49" s="275" t="s">
        <v>733</v>
      </c>
      <c r="B49" s="118">
        <v>4</v>
      </c>
      <c r="C49" s="118">
        <v>3</v>
      </c>
      <c r="D49" s="118">
        <v>3</v>
      </c>
      <c r="E49" s="118">
        <v>2</v>
      </c>
      <c r="F49" s="118">
        <v>2</v>
      </c>
      <c r="G49" s="118">
        <v>0</v>
      </c>
      <c r="H49" s="118">
        <v>0</v>
      </c>
      <c r="I49" s="118">
        <v>3</v>
      </c>
      <c r="J49" s="118">
        <v>0</v>
      </c>
      <c r="K49" s="118">
        <v>3</v>
      </c>
      <c r="L49" s="118">
        <v>2</v>
      </c>
      <c r="M49" s="118">
        <v>2</v>
      </c>
      <c r="N49" s="118">
        <v>1</v>
      </c>
      <c r="O49" s="118">
        <v>1</v>
      </c>
      <c r="P49" s="118">
        <v>2</v>
      </c>
      <c r="Q49" s="118">
        <v>2</v>
      </c>
      <c r="R49" s="118">
        <v>3</v>
      </c>
      <c r="S49" s="118">
        <v>0</v>
      </c>
      <c r="T49" s="118">
        <v>0</v>
      </c>
      <c r="U49" s="118">
        <v>3</v>
      </c>
      <c r="V49" s="118">
        <v>2</v>
      </c>
      <c r="W49" s="118">
        <v>1</v>
      </c>
      <c r="X49" s="118">
        <v>1</v>
      </c>
      <c r="Y49" s="118">
        <v>3</v>
      </c>
      <c r="Z49" s="118">
        <v>2</v>
      </c>
      <c r="AA49" s="118">
        <v>1</v>
      </c>
      <c r="AB49" s="118">
        <v>1</v>
      </c>
      <c r="AC49" s="118">
        <v>1</v>
      </c>
      <c r="AD49" s="118">
        <v>1</v>
      </c>
      <c r="AE49" s="118">
        <v>1</v>
      </c>
      <c r="AF49" s="118">
        <v>1</v>
      </c>
      <c r="AG49" s="118">
        <v>1</v>
      </c>
      <c r="AH49" s="118">
        <v>2</v>
      </c>
      <c r="AI49" s="118">
        <v>0</v>
      </c>
      <c r="AJ49" s="118">
        <v>1</v>
      </c>
      <c r="AK49" s="118">
        <v>0</v>
      </c>
      <c r="AL49" s="118">
        <v>2</v>
      </c>
      <c r="AM49" s="118">
        <v>5</v>
      </c>
      <c r="AN49" s="118">
        <v>-1</v>
      </c>
      <c r="AO49" s="118">
        <v>1</v>
      </c>
      <c r="AP49" s="118">
        <v>3</v>
      </c>
      <c r="AQ49" s="118">
        <v>4</v>
      </c>
      <c r="AR49" s="118">
        <v>0</v>
      </c>
      <c r="AS49" s="118">
        <v>2</v>
      </c>
      <c r="AT49" s="118">
        <v>3</v>
      </c>
      <c r="AU49" s="118">
        <v>0</v>
      </c>
      <c r="AV49" s="118">
        <v>1</v>
      </c>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row>
    <row r="50" spans="1:112" s="120" customFormat="1" ht="13.5" thickBot="1" x14ac:dyDescent="0.25">
      <c r="A50" s="275" t="s">
        <v>657</v>
      </c>
      <c r="B50" s="118">
        <v>1</v>
      </c>
      <c r="C50" s="118">
        <v>0</v>
      </c>
      <c r="D50" s="118">
        <v>0</v>
      </c>
      <c r="E50" s="118">
        <v>0</v>
      </c>
      <c r="F50" s="118">
        <v>1</v>
      </c>
      <c r="G50" s="118">
        <v>0</v>
      </c>
      <c r="H50" s="118">
        <v>1</v>
      </c>
      <c r="I50" s="118">
        <v>0</v>
      </c>
      <c r="J50" s="118">
        <v>0</v>
      </c>
      <c r="K50" s="118">
        <v>1</v>
      </c>
      <c r="L50" s="118">
        <v>1</v>
      </c>
      <c r="M50" s="118">
        <v>0</v>
      </c>
      <c r="N50" s="118">
        <v>0</v>
      </c>
      <c r="O50" s="118">
        <v>0</v>
      </c>
      <c r="P50" s="118">
        <v>0</v>
      </c>
      <c r="Q50" s="118">
        <v>0</v>
      </c>
      <c r="R50" s="118">
        <v>0</v>
      </c>
      <c r="S50" s="118">
        <v>0</v>
      </c>
      <c r="T50" s="118">
        <v>0</v>
      </c>
      <c r="U50" s="118">
        <v>0</v>
      </c>
      <c r="V50" s="118">
        <v>0</v>
      </c>
      <c r="W50" s="118">
        <v>2</v>
      </c>
      <c r="X50" s="118">
        <v>1</v>
      </c>
      <c r="Y50" s="118">
        <v>0</v>
      </c>
      <c r="Z50" s="118">
        <v>0</v>
      </c>
      <c r="AA50" s="118">
        <v>0</v>
      </c>
      <c r="AB50" s="118">
        <v>0</v>
      </c>
      <c r="AC50" s="118">
        <v>0</v>
      </c>
      <c r="AD50" s="118">
        <v>0</v>
      </c>
      <c r="AE50" s="118">
        <v>0</v>
      </c>
      <c r="AF50" s="118">
        <v>0</v>
      </c>
      <c r="AG50" s="118">
        <v>0</v>
      </c>
      <c r="AH50" s="118">
        <v>1</v>
      </c>
      <c r="AI50" s="118">
        <v>0</v>
      </c>
      <c r="AJ50" s="118">
        <v>0</v>
      </c>
      <c r="AK50" s="118">
        <v>0</v>
      </c>
      <c r="AL50" s="118">
        <v>0</v>
      </c>
      <c r="AM50" s="118">
        <v>2</v>
      </c>
      <c r="AN50" s="118">
        <v>2</v>
      </c>
      <c r="AO50" s="118">
        <v>0</v>
      </c>
      <c r="AP50" s="118">
        <v>3</v>
      </c>
      <c r="AQ50" s="118">
        <v>0</v>
      </c>
      <c r="AR50" s="118">
        <v>0</v>
      </c>
      <c r="AS50" s="118">
        <v>1</v>
      </c>
      <c r="AT50" s="118">
        <v>1</v>
      </c>
      <c r="AU50" s="118">
        <v>0</v>
      </c>
      <c r="AV50" s="118">
        <v>0</v>
      </c>
      <c r="DD50" s="122"/>
      <c r="DE50" s="122"/>
      <c r="DF50" s="122"/>
      <c r="DG50" s="122"/>
      <c r="DH50" s="122"/>
    </row>
    <row r="51" spans="1:112" s="120" customFormat="1" thickBot="1" x14ac:dyDescent="0.25">
      <c r="A51" s="275" t="s">
        <v>668</v>
      </c>
      <c r="B51" s="118">
        <v>-1</v>
      </c>
      <c r="C51" s="118">
        <v>-1</v>
      </c>
      <c r="D51" s="118">
        <v>-1</v>
      </c>
      <c r="E51" s="118">
        <v>-1</v>
      </c>
      <c r="F51" s="118">
        <v>0</v>
      </c>
      <c r="G51" s="118">
        <v>0</v>
      </c>
      <c r="H51" s="118">
        <v>-1</v>
      </c>
      <c r="I51" s="118">
        <v>-3</v>
      </c>
      <c r="J51" s="118">
        <v>0</v>
      </c>
      <c r="K51" s="118">
        <v>0</v>
      </c>
      <c r="L51" s="118">
        <v>0</v>
      </c>
      <c r="M51" s="118">
        <v>0</v>
      </c>
      <c r="N51" s="118">
        <v>-1</v>
      </c>
      <c r="O51" s="118">
        <v>0</v>
      </c>
      <c r="P51" s="118">
        <v>0</v>
      </c>
      <c r="Q51" s="118">
        <v>0</v>
      </c>
      <c r="R51" s="118">
        <v>0</v>
      </c>
      <c r="S51" s="118">
        <v>0</v>
      </c>
      <c r="T51" s="118">
        <v>0</v>
      </c>
      <c r="U51" s="118">
        <v>0</v>
      </c>
      <c r="V51" s="118">
        <v>0</v>
      </c>
      <c r="W51" s="118">
        <v>0</v>
      </c>
      <c r="X51" s="118">
        <v>0</v>
      </c>
      <c r="Y51" s="118">
        <v>-1</v>
      </c>
      <c r="Z51" s="118">
        <v>-1</v>
      </c>
      <c r="AA51" s="118">
        <v>-1</v>
      </c>
      <c r="AB51" s="118">
        <v>0</v>
      </c>
      <c r="AC51" s="118">
        <v>0</v>
      </c>
      <c r="AD51" s="118">
        <v>0</v>
      </c>
      <c r="AE51" s="118">
        <v>0</v>
      </c>
      <c r="AF51" s="118">
        <v>0</v>
      </c>
      <c r="AG51" s="118">
        <v>1</v>
      </c>
      <c r="AH51" s="118">
        <v>1</v>
      </c>
      <c r="AI51" s="118">
        <v>1</v>
      </c>
      <c r="AJ51" s="118">
        <v>0</v>
      </c>
      <c r="AK51" s="118">
        <v>1</v>
      </c>
      <c r="AL51" s="118">
        <v>-1</v>
      </c>
      <c r="AM51" s="118">
        <v>1</v>
      </c>
      <c r="AN51" s="118">
        <v>0</v>
      </c>
      <c r="AO51" s="118">
        <v>5</v>
      </c>
      <c r="AP51" s="118">
        <v>1</v>
      </c>
      <c r="AQ51" s="118">
        <v>-1</v>
      </c>
      <c r="AR51" s="118">
        <v>0</v>
      </c>
      <c r="AS51" s="118">
        <v>0</v>
      </c>
      <c r="AT51" s="118">
        <v>-1</v>
      </c>
      <c r="AU51" s="118">
        <v>0</v>
      </c>
      <c r="AV51" s="118">
        <v>1</v>
      </c>
    </row>
    <row r="52" spans="1:112" s="121" customFormat="1" ht="13.5" thickBot="1" x14ac:dyDescent="0.25">
      <c r="A52" s="275" t="s">
        <v>776</v>
      </c>
      <c r="B52" s="118">
        <v>1</v>
      </c>
      <c r="C52" s="118">
        <v>1</v>
      </c>
      <c r="D52" s="118">
        <v>1</v>
      </c>
      <c r="E52" s="118">
        <v>1</v>
      </c>
      <c r="F52" s="118">
        <v>0</v>
      </c>
      <c r="G52" s="118">
        <v>0</v>
      </c>
      <c r="H52" s="118">
        <v>-2</v>
      </c>
      <c r="I52" s="118">
        <v>-1</v>
      </c>
      <c r="J52" s="118">
        <v>0</v>
      </c>
      <c r="K52" s="118">
        <v>1</v>
      </c>
      <c r="L52" s="118">
        <v>1</v>
      </c>
      <c r="M52" s="118">
        <v>0</v>
      </c>
      <c r="N52" s="118">
        <v>0</v>
      </c>
      <c r="O52" s="118">
        <v>0</v>
      </c>
      <c r="P52" s="118">
        <v>0</v>
      </c>
      <c r="Q52" s="118">
        <v>1</v>
      </c>
      <c r="R52" s="118">
        <v>1</v>
      </c>
      <c r="S52" s="118">
        <v>0</v>
      </c>
      <c r="T52" s="118">
        <v>0</v>
      </c>
      <c r="U52" s="118">
        <v>0</v>
      </c>
      <c r="V52" s="118">
        <v>0</v>
      </c>
      <c r="W52" s="118">
        <v>0</v>
      </c>
      <c r="X52" s="118">
        <v>0</v>
      </c>
      <c r="Y52" s="118">
        <v>1</v>
      </c>
      <c r="Z52" s="118">
        <v>0</v>
      </c>
      <c r="AA52" s="118">
        <v>0</v>
      </c>
      <c r="AB52" s="118">
        <v>0</v>
      </c>
      <c r="AC52" s="118">
        <v>0</v>
      </c>
      <c r="AD52" s="118">
        <v>0</v>
      </c>
      <c r="AE52" s="118">
        <v>0</v>
      </c>
      <c r="AF52" s="118">
        <v>0</v>
      </c>
      <c r="AG52" s="118">
        <v>2</v>
      </c>
      <c r="AH52" s="118">
        <v>1</v>
      </c>
      <c r="AI52" s="118">
        <v>2</v>
      </c>
      <c r="AJ52" s="118">
        <v>0</v>
      </c>
      <c r="AK52" s="118">
        <v>2</v>
      </c>
      <c r="AL52" s="118">
        <v>3</v>
      </c>
      <c r="AM52" s="118">
        <v>5</v>
      </c>
      <c r="AN52" s="118">
        <v>1</v>
      </c>
      <c r="AO52" s="118">
        <v>3</v>
      </c>
      <c r="AP52" s="118">
        <v>3</v>
      </c>
      <c r="AQ52" s="118">
        <v>1</v>
      </c>
      <c r="AR52" s="118">
        <v>0</v>
      </c>
      <c r="AS52" s="118">
        <v>0</v>
      </c>
      <c r="AT52" s="118">
        <v>0</v>
      </c>
      <c r="AU52" s="118">
        <v>0</v>
      </c>
      <c r="AV52" s="118">
        <v>0</v>
      </c>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row>
    <row r="53" spans="1:112" s="120" customFormat="1" thickBot="1" x14ac:dyDescent="0.25">
      <c r="A53" s="275" t="s">
        <v>658</v>
      </c>
      <c r="B53" s="118">
        <v>4</v>
      </c>
      <c r="C53" s="118">
        <v>4</v>
      </c>
      <c r="D53" s="118">
        <v>1</v>
      </c>
      <c r="E53" s="118">
        <v>0</v>
      </c>
      <c r="F53" s="118">
        <v>1</v>
      </c>
      <c r="G53" s="118">
        <v>0</v>
      </c>
      <c r="H53" s="118">
        <v>1</v>
      </c>
      <c r="I53" s="118">
        <v>4</v>
      </c>
      <c r="J53" s="118">
        <v>0</v>
      </c>
      <c r="K53" s="118">
        <v>1</v>
      </c>
      <c r="L53" s="118">
        <v>1</v>
      </c>
      <c r="M53" s="118">
        <v>1</v>
      </c>
      <c r="N53" s="118">
        <v>0</v>
      </c>
      <c r="O53" s="118">
        <v>0</v>
      </c>
      <c r="P53" s="118">
        <v>0</v>
      </c>
      <c r="Q53" s="118">
        <v>0</v>
      </c>
      <c r="R53" s="118">
        <v>0</v>
      </c>
      <c r="S53" s="118">
        <v>0</v>
      </c>
      <c r="T53" s="118">
        <v>0</v>
      </c>
      <c r="U53" s="118">
        <v>1</v>
      </c>
      <c r="V53" s="118">
        <v>1</v>
      </c>
      <c r="W53" s="118">
        <v>1</v>
      </c>
      <c r="X53" s="118">
        <v>0</v>
      </c>
      <c r="Y53" s="118">
        <v>3</v>
      </c>
      <c r="Z53" s="118">
        <v>2</v>
      </c>
      <c r="AA53" s="118">
        <v>0</v>
      </c>
      <c r="AB53" s="118">
        <v>0</v>
      </c>
      <c r="AC53" s="118">
        <v>0</v>
      </c>
      <c r="AD53" s="118">
        <v>0</v>
      </c>
      <c r="AE53" s="118">
        <v>0</v>
      </c>
      <c r="AF53" s="118">
        <v>0</v>
      </c>
      <c r="AG53" s="118">
        <v>1</v>
      </c>
      <c r="AH53" s="118">
        <v>1</v>
      </c>
      <c r="AI53" s="118">
        <v>0</v>
      </c>
      <c r="AJ53" s="118">
        <v>0</v>
      </c>
      <c r="AK53" s="118">
        <v>1</v>
      </c>
      <c r="AL53" s="118">
        <v>0</v>
      </c>
      <c r="AM53" s="118">
        <v>2</v>
      </c>
      <c r="AN53" s="118">
        <v>5</v>
      </c>
      <c r="AO53" s="118">
        <v>0</v>
      </c>
      <c r="AP53" s="118">
        <v>0</v>
      </c>
      <c r="AQ53" s="118">
        <v>0</v>
      </c>
      <c r="AR53" s="118">
        <v>0</v>
      </c>
      <c r="AS53" s="118">
        <v>1</v>
      </c>
      <c r="AT53" s="118">
        <v>2</v>
      </c>
      <c r="AU53" s="118">
        <v>0</v>
      </c>
      <c r="AV53" s="118">
        <v>0</v>
      </c>
    </row>
    <row r="54" spans="1:112" s="120" customFormat="1" thickBot="1" x14ac:dyDescent="0.25">
      <c r="A54" s="275" t="s">
        <v>682</v>
      </c>
      <c r="B54" s="118">
        <v>0</v>
      </c>
      <c r="C54" s="118">
        <v>0</v>
      </c>
      <c r="D54" s="118">
        <v>0</v>
      </c>
      <c r="E54" s="118">
        <v>0</v>
      </c>
      <c r="F54" s="118">
        <v>0</v>
      </c>
      <c r="G54" s="118">
        <v>0</v>
      </c>
      <c r="H54" s="118">
        <v>0</v>
      </c>
      <c r="I54" s="118">
        <v>0</v>
      </c>
      <c r="J54" s="118">
        <v>0</v>
      </c>
      <c r="K54" s="118">
        <v>0</v>
      </c>
      <c r="L54" s="118">
        <v>0</v>
      </c>
      <c r="M54" s="118">
        <v>1</v>
      </c>
      <c r="N54" s="118">
        <v>-1</v>
      </c>
      <c r="O54" s="118">
        <v>0</v>
      </c>
      <c r="P54" s="118">
        <v>0</v>
      </c>
      <c r="Q54" s="118">
        <v>0</v>
      </c>
      <c r="R54" s="118">
        <v>0</v>
      </c>
      <c r="S54" s="118">
        <v>0</v>
      </c>
      <c r="T54" s="118">
        <v>3</v>
      </c>
      <c r="U54" s="118">
        <v>0</v>
      </c>
      <c r="V54" s="118">
        <v>0</v>
      </c>
      <c r="W54" s="118">
        <v>-1</v>
      </c>
      <c r="X54" s="118">
        <v>0</v>
      </c>
      <c r="Y54" s="118">
        <v>0</v>
      </c>
      <c r="Z54" s="118">
        <v>0</v>
      </c>
      <c r="AA54" s="118">
        <v>0</v>
      </c>
      <c r="AB54" s="118">
        <v>1</v>
      </c>
      <c r="AC54" s="118">
        <v>0</v>
      </c>
      <c r="AD54" s="118">
        <v>0</v>
      </c>
      <c r="AE54" s="118">
        <v>0</v>
      </c>
      <c r="AF54" s="118">
        <v>0</v>
      </c>
      <c r="AG54" s="118">
        <v>0</v>
      </c>
      <c r="AH54" s="118">
        <v>0</v>
      </c>
      <c r="AI54" s="118">
        <v>0</v>
      </c>
      <c r="AJ54" s="118">
        <v>0</v>
      </c>
      <c r="AK54" s="118">
        <v>0</v>
      </c>
      <c r="AL54" s="118">
        <v>0</v>
      </c>
      <c r="AM54" s="118">
        <v>2</v>
      </c>
      <c r="AN54" s="118">
        <v>0</v>
      </c>
      <c r="AO54" s="118">
        <v>0</v>
      </c>
      <c r="AP54" s="118">
        <v>0</v>
      </c>
      <c r="AQ54" s="118">
        <v>0</v>
      </c>
      <c r="AR54" s="118">
        <v>0</v>
      </c>
      <c r="AS54" s="118">
        <v>0</v>
      </c>
      <c r="AT54" s="118">
        <v>0</v>
      </c>
      <c r="AU54" s="118">
        <v>0</v>
      </c>
      <c r="AV54" s="118">
        <v>0</v>
      </c>
    </row>
    <row r="55" spans="1:112" s="121" customFormat="1" thickBot="1" x14ac:dyDescent="0.25">
      <c r="A55" s="275" t="s">
        <v>723</v>
      </c>
      <c r="B55" s="118">
        <v>2</v>
      </c>
      <c r="C55" s="118">
        <v>2</v>
      </c>
      <c r="D55" s="118">
        <v>1</v>
      </c>
      <c r="E55" s="118">
        <v>0</v>
      </c>
      <c r="F55" s="118">
        <v>4</v>
      </c>
      <c r="G55" s="118">
        <v>0</v>
      </c>
      <c r="H55" s="118">
        <v>4</v>
      </c>
      <c r="I55" s="118">
        <v>4</v>
      </c>
      <c r="J55" s="118">
        <v>2</v>
      </c>
      <c r="K55" s="118">
        <v>0</v>
      </c>
      <c r="L55" s="118">
        <v>0</v>
      </c>
      <c r="M55" s="118">
        <v>-2</v>
      </c>
      <c r="N55" s="118">
        <v>2</v>
      </c>
      <c r="O55" s="118">
        <v>2</v>
      </c>
      <c r="P55" s="118">
        <v>0</v>
      </c>
      <c r="Q55" s="118">
        <v>0</v>
      </c>
      <c r="R55" s="118">
        <v>0</v>
      </c>
      <c r="S55" s="118">
        <v>0</v>
      </c>
      <c r="T55" s="118">
        <v>0</v>
      </c>
      <c r="U55" s="118">
        <v>5</v>
      </c>
      <c r="V55" s="118">
        <v>5</v>
      </c>
      <c r="W55" s="118">
        <v>3</v>
      </c>
      <c r="X55" s="118">
        <v>2</v>
      </c>
      <c r="Y55" s="118">
        <v>4</v>
      </c>
      <c r="Z55" s="118">
        <v>2</v>
      </c>
      <c r="AA55" s="118">
        <v>2</v>
      </c>
      <c r="AB55" s="118">
        <v>2</v>
      </c>
      <c r="AC55" s="118">
        <v>1</v>
      </c>
      <c r="AD55" s="118">
        <v>1</v>
      </c>
      <c r="AE55" s="118">
        <v>1</v>
      </c>
      <c r="AF55" s="118">
        <v>2</v>
      </c>
      <c r="AG55" s="118">
        <v>1</v>
      </c>
      <c r="AH55" s="118">
        <v>2</v>
      </c>
      <c r="AI55" s="118">
        <v>0</v>
      </c>
      <c r="AJ55" s="118">
        <v>0</v>
      </c>
      <c r="AK55" s="118">
        <v>0</v>
      </c>
      <c r="AL55" s="118">
        <v>4</v>
      </c>
      <c r="AM55" s="118">
        <v>5</v>
      </c>
      <c r="AN55" s="118">
        <v>4</v>
      </c>
      <c r="AO55" s="118">
        <v>0</v>
      </c>
      <c r="AP55" s="118">
        <v>4</v>
      </c>
      <c r="AQ55" s="118">
        <v>0</v>
      </c>
      <c r="AR55" s="118">
        <v>0</v>
      </c>
      <c r="AS55" s="118">
        <v>2</v>
      </c>
      <c r="AT55" s="118">
        <v>0</v>
      </c>
      <c r="AU55" s="118">
        <v>0</v>
      </c>
      <c r="AV55" s="118">
        <v>1</v>
      </c>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row>
    <row r="56" spans="1:112" s="120" customFormat="1" thickBot="1" x14ac:dyDescent="0.25">
      <c r="A56" s="275" t="s">
        <v>722</v>
      </c>
      <c r="B56" s="118">
        <v>3</v>
      </c>
      <c r="C56" s="118">
        <v>2</v>
      </c>
      <c r="D56" s="118">
        <v>1</v>
      </c>
      <c r="E56" s="118">
        <v>3</v>
      </c>
      <c r="F56" s="118">
        <v>4</v>
      </c>
      <c r="G56" s="118">
        <v>0</v>
      </c>
      <c r="H56" s="118">
        <v>2</v>
      </c>
      <c r="I56" s="118">
        <v>4</v>
      </c>
      <c r="J56" s="118">
        <v>1</v>
      </c>
      <c r="K56" s="118">
        <v>5</v>
      </c>
      <c r="L56" s="118">
        <v>4</v>
      </c>
      <c r="M56" s="118">
        <v>-1</v>
      </c>
      <c r="N56" s="118">
        <v>2</v>
      </c>
      <c r="O56" s="118">
        <v>1</v>
      </c>
      <c r="P56" s="118">
        <v>0</v>
      </c>
      <c r="Q56" s="118">
        <v>0</v>
      </c>
      <c r="R56" s="118">
        <v>3</v>
      </c>
      <c r="S56" s="118">
        <v>0</v>
      </c>
      <c r="T56" s="118">
        <v>0</v>
      </c>
      <c r="U56" s="118">
        <v>5</v>
      </c>
      <c r="V56" s="118">
        <v>5</v>
      </c>
      <c r="W56" s="118">
        <v>3</v>
      </c>
      <c r="X56" s="118">
        <v>1</v>
      </c>
      <c r="Y56" s="118">
        <v>5</v>
      </c>
      <c r="Z56" s="118">
        <v>3</v>
      </c>
      <c r="AA56" s="118">
        <v>1</v>
      </c>
      <c r="AB56" s="118">
        <v>3</v>
      </c>
      <c r="AC56" s="118">
        <v>1</v>
      </c>
      <c r="AD56" s="118">
        <v>1</v>
      </c>
      <c r="AE56" s="118">
        <v>1</v>
      </c>
      <c r="AF56" s="118">
        <v>5</v>
      </c>
      <c r="AG56" s="118">
        <v>1</v>
      </c>
      <c r="AH56" s="118">
        <v>3</v>
      </c>
      <c r="AI56" s="118">
        <v>0</v>
      </c>
      <c r="AJ56" s="118">
        <v>1</v>
      </c>
      <c r="AK56" s="118">
        <v>0</v>
      </c>
      <c r="AL56" s="118">
        <v>3</v>
      </c>
      <c r="AM56" s="118">
        <v>5</v>
      </c>
      <c r="AN56" s="118">
        <v>5</v>
      </c>
      <c r="AO56" s="118">
        <v>0</v>
      </c>
      <c r="AP56" s="118">
        <v>0</v>
      </c>
      <c r="AQ56" s="118">
        <v>1</v>
      </c>
      <c r="AR56" s="118">
        <v>0</v>
      </c>
      <c r="AS56" s="118">
        <v>5</v>
      </c>
      <c r="AT56" s="118">
        <v>5</v>
      </c>
      <c r="AU56" s="118">
        <v>0</v>
      </c>
      <c r="AV56" s="118">
        <v>1</v>
      </c>
    </row>
    <row r="57" spans="1:112" s="120" customFormat="1" thickBot="1" x14ac:dyDescent="0.25">
      <c r="A57" s="275" t="s">
        <v>660</v>
      </c>
      <c r="B57" s="118">
        <v>2</v>
      </c>
      <c r="C57" s="118">
        <v>1</v>
      </c>
      <c r="D57" s="118">
        <v>0</v>
      </c>
      <c r="E57" s="118">
        <v>0</v>
      </c>
      <c r="F57" s="118">
        <v>1</v>
      </c>
      <c r="G57" s="118">
        <v>0</v>
      </c>
      <c r="H57" s="118">
        <v>1</v>
      </c>
      <c r="I57" s="118">
        <v>1</v>
      </c>
      <c r="J57" s="118">
        <v>0</v>
      </c>
      <c r="K57" s="118">
        <v>1</v>
      </c>
      <c r="L57" s="118">
        <v>1</v>
      </c>
      <c r="M57" s="118">
        <v>1</v>
      </c>
      <c r="N57" s="118">
        <v>0</v>
      </c>
      <c r="O57" s="118">
        <v>0</v>
      </c>
      <c r="P57" s="118">
        <v>0</v>
      </c>
      <c r="Q57" s="118">
        <v>0</v>
      </c>
      <c r="R57" s="118">
        <v>0</v>
      </c>
      <c r="S57" s="118">
        <v>0</v>
      </c>
      <c r="T57" s="118">
        <v>0</v>
      </c>
      <c r="U57" s="118">
        <v>5</v>
      </c>
      <c r="V57" s="118">
        <v>1</v>
      </c>
      <c r="W57" s="118">
        <v>4</v>
      </c>
      <c r="X57" s="118">
        <v>1</v>
      </c>
      <c r="Y57" s="118">
        <v>5</v>
      </c>
      <c r="Z57" s="118">
        <v>2</v>
      </c>
      <c r="AA57" s="118">
        <v>1</v>
      </c>
      <c r="AB57" s="118">
        <v>2</v>
      </c>
      <c r="AC57" s="118">
        <v>1</v>
      </c>
      <c r="AD57" s="118">
        <v>1</v>
      </c>
      <c r="AE57" s="118">
        <v>1</v>
      </c>
      <c r="AF57" s="118">
        <v>0</v>
      </c>
      <c r="AG57" s="118">
        <v>1</v>
      </c>
      <c r="AH57" s="118">
        <v>1</v>
      </c>
      <c r="AI57" s="118">
        <v>0</v>
      </c>
      <c r="AJ57" s="118">
        <v>0</v>
      </c>
      <c r="AK57" s="118">
        <v>0</v>
      </c>
      <c r="AL57" s="118">
        <v>0</v>
      </c>
      <c r="AM57" s="118">
        <v>0</v>
      </c>
      <c r="AN57" s="118">
        <v>1</v>
      </c>
      <c r="AO57" s="118">
        <v>0</v>
      </c>
      <c r="AP57" s="118">
        <v>0</v>
      </c>
      <c r="AQ57" s="118">
        <v>0</v>
      </c>
      <c r="AR57" s="118">
        <v>0</v>
      </c>
      <c r="AS57" s="118">
        <v>1</v>
      </c>
      <c r="AT57" s="118">
        <v>2</v>
      </c>
      <c r="AU57" s="118">
        <v>0</v>
      </c>
      <c r="AV57" s="118">
        <v>0</v>
      </c>
    </row>
    <row r="58" spans="1:112" s="120" customFormat="1" ht="13.5" thickBot="1" x14ac:dyDescent="0.25">
      <c r="A58" s="275" t="s">
        <v>661</v>
      </c>
      <c r="B58" s="118">
        <v>-1</v>
      </c>
      <c r="C58" s="118">
        <v>-1</v>
      </c>
      <c r="D58" s="118">
        <v>-1</v>
      </c>
      <c r="E58" s="118">
        <v>-1</v>
      </c>
      <c r="F58" s="118">
        <v>0</v>
      </c>
      <c r="G58" s="118">
        <v>0</v>
      </c>
      <c r="H58" s="118">
        <v>-2</v>
      </c>
      <c r="I58" s="118">
        <v>-2</v>
      </c>
      <c r="J58" s="118">
        <v>0</v>
      </c>
      <c r="K58" s="118">
        <v>-2</v>
      </c>
      <c r="L58" s="118">
        <v>-2</v>
      </c>
      <c r="M58" s="118">
        <v>0</v>
      </c>
      <c r="N58" s="118">
        <v>0</v>
      </c>
      <c r="O58" s="118">
        <v>0</v>
      </c>
      <c r="P58" s="118">
        <v>0</v>
      </c>
      <c r="Q58" s="118">
        <v>0</v>
      </c>
      <c r="R58" s="118">
        <v>0</v>
      </c>
      <c r="S58" s="118">
        <v>0</v>
      </c>
      <c r="T58" s="118">
        <v>0</v>
      </c>
      <c r="U58" s="118">
        <v>0</v>
      </c>
      <c r="V58" s="118">
        <v>0</v>
      </c>
      <c r="W58" s="118">
        <v>0</v>
      </c>
      <c r="X58" s="118">
        <v>0</v>
      </c>
      <c r="Y58" s="118">
        <v>-1</v>
      </c>
      <c r="Z58" s="118">
        <v>0</v>
      </c>
      <c r="AA58" s="118">
        <v>0</v>
      </c>
      <c r="AB58" s="118">
        <v>0</v>
      </c>
      <c r="AC58" s="118">
        <v>0</v>
      </c>
      <c r="AD58" s="118">
        <v>0</v>
      </c>
      <c r="AE58" s="118">
        <v>0</v>
      </c>
      <c r="AF58" s="118">
        <v>0</v>
      </c>
      <c r="AG58" s="118">
        <v>1</v>
      </c>
      <c r="AH58" s="118">
        <v>1</v>
      </c>
      <c r="AI58" s="118">
        <v>1</v>
      </c>
      <c r="AJ58" s="118">
        <v>0</v>
      </c>
      <c r="AK58" s="118">
        <v>1</v>
      </c>
      <c r="AL58" s="118">
        <v>-1</v>
      </c>
      <c r="AM58" s="118">
        <v>3</v>
      </c>
      <c r="AN58" s="118">
        <v>0</v>
      </c>
      <c r="AO58" s="118">
        <v>5</v>
      </c>
      <c r="AP58" s="118">
        <v>0</v>
      </c>
      <c r="AQ58" s="118">
        <v>0</v>
      </c>
      <c r="AR58" s="118">
        <v>0</v>
      </c>
      <c r="AS58" s="118">
        <v>1</v>
      </c>
      <c r="AT58" s="118">
        <v>1</v>
      </c>
      <c r="AU58" s="118">
        <v>0</v>
      </c>
      <c r="AV58" s="118">
        <v>1</v>
      </c>
      <c r="DD58" s="122"/>
      <c r="DE58" s="122"/>
      <c r="DF58" s="122"/>
      <c r="DG58" s="122"/>
      <c r="DH58" s="122"/>
    </row>
    <row r="59" spans="1:112" s="120" customFormat="1" thickBot="1" x14ac:dyDescent="0.25">
      <c r="A59" s="275" t="s">
        <v>739</v>
      </c>
      <c r="B59" s="118">
        <v>0</v>
      </c>
      <c r="C59" s="118">
        <v>0</v>
      </c>
      <c r="D59" s="118">
        <v>0</v>
      </c>
      <c r="E59" s="118">
        <v>0</v>
      </c>
      <c r="F59" s="118">
        <v>5</v>
      </c>
      <c r="G59" s="118">
        <v>0</v>
      </c>
      <c r="H59" s="118">
        <v>0</v>
      </c>
      <c r="I59" s="118">
        <v>0</v>
      </c>
      <c r="J59" s="118">
        <v>0</v>
      </c>
      <c r="K59" s="118">
        <v>0</v>
      </c>
      <c r="L59" s="118">
        <v>0</v>
      </c>
      <c r="M59" s="118">
        <v>0</v>
      </c>
      <c r="N59" s="118">
        <v>0</v>
      </c>
      <c r="O59" s="118">
        <v>0</v>
      </c>
      <c r="P59" s="118">
        <v>0</v>
      </c>
      <c r="Q59" s="118">
        <v>0</v>
      </c>
      <c r="R59" s="118">
        <v>0</v>
      </c>
      <c r="S59" s="118">
        <v>0</v>
      </c>
      <c r="T59" s="118">
        <v>0</v>
      </c>
      <c r="U59" s="118">
        <v>2</v>
      </c>
      <c r="V59" s="118">
        <v>0</v>
      </c>
      <c r="W59" s="118">
        <v>0</v>
      </c>
      <c r="X59" s="118">
        <v>0</v>
      </c>
      <c r="Y59" s="118">
        <v>2</v>
      </c>
      <c r="Z59" s="118">
        <v>0</v>
      </c>
      <c r="AA59" s="118">
        <v>0</v>
      </c>
      <c r="AB59" s="118">
        <v>0</v>
      </c>
      <c r="AC59" s="118">
        <v>0</v>
      </c>
      <c r="AD59" s="118">
        <v>0</v>
      </c>
      <c r="AE59" s="118">
        <v>0</v>
      </c>
      <c r="AF59" s="118">
        <v>4</v>
      </c>
      <c r="AG59" s="118">
        <v>0</v>
      </c>
      <c r="AH59" s="118">
        <v>1</v>
      </c>
      <c r="AI59" s="118">
        <v>0</v>
      </c>
      <c r="AJ59" s="118">
        <v>0</v>
      </c>
      <c r="AK59" s="118">
        <v>0</v>
      </c>
      <c r="AL59" s="118">
        <v>4</v>
      </c>
      <c r="AM59" s="118">
        <v>4</v>
      </c>
      <c r="AN59" s="118">
        <v>4</v>
      </c>
      <c r="AO59" s="118">
        <v>0</v>
      </c>
      <c r="AP59" s="118">
        <v>0</v>
      </c>
      <c r="AQ59" s="118">
        <v>0</v>
      </c>
      <c r="AR59" s="118">
        <v>0</v>
      </c>
      <c r="AS59" s="118">
        <v>3</v>
      </c>
      <c r="AT59" s="118">
        <v>5</v>
      </c>
      <c r="AU59" s="118">
        <v>0</v>
      </c>
      <c r="AV59" s="118">
        <v>0</v>
      </c>
    </row>
    <row r="60" spans="1:112" s="120" customFormat="1" thickBot="1" x14ac:dyDescent="0.25">
      <c r="A60" s="275" t="s">
        <v>624</v>
      </c>
      <c r="B60" s="118">
        <v>0</v>
      </c>
      <c r="C60" s="118">
        <v>0</v>
      </c>
      <c r="D60" s="118">
        <v>0</v>
      </c>
      <c r="E60" s="118">
        <v>0</v>
      </c>
      <c r="F60" s="118">
        <v>0</v>
      </c>
      <c r="G60" s="118">
        <v>0</v>
      </c>
      <c r="H60" s="118">
        <v>0</v>
      </c>
      <c r="I60" s="118">
        <v>0</v>
      </c>
      <c r="J60" s="118">
        <v>0</v>
      </c>
      <c r="K60" s="118">
        <v>0</v>
      </c>
      <c r="L60" s="118">
        <v>0</v>
      </c>
      <c r="M60" s="118">
        <v>1</v>
      </c>
      <c r="N60" s="118">
        <v>0</v>
      </c>
      <c r="O60" s="118">
        <v>0</v>
      </c>
      <c r="P60" s="118">
        <v>0</v>
      </c>
      <c r="Q60" s="118">
        <v>0</v>
      </c>
      <c r="R60" s="118">
        <v>0</v>
      </c>
      <c r="S60" s="118">
        <v>0</v>
      </c>
      <c r="T60" s="118">
        <v>0</v>
      </c>
      <c r="U60" s="118">
        <v>0</v>
      </c>
      <c r="V60" s="118">
        <v>0</v>
      </c>
      <c r="W60" s="118">
        <v>0</v>
      </c>
      <c r="X60" s="118">
        <v>0</v>
      </c>
      <c r="Y60" s="118">
        <v>0</v>
      </c>
      <c r="Z60" s="118">
        <v>0</v>
      </c>
      <c r="AA60" s="118">
        <v>0</v>
      </c>
      <c r="AB60" s="118">
        <v>0</v>
      </c>
      <c r="AC60" s="118">
        <v>0</v>
      </c>
      <c r="AD60" s="118">
        <v>0</v>
      </c>
      <c r="AE60" s="118">
        <v>0</v>
      </c>
      <c r="AF60" s="118">
        <v>3</v>
      </c>
      <c r="AG60" s="118">
        <v>0</v>
      </c>
      <c r="AH60" s="118">
        <v>0</v>
      </c>
      <c r="AI60" s="118">
        <v>0</v>
      </c>
      <c r="AJ60" s="118">
        <v>0</v>
      </c>
      <c r="AK60" s="118">
        <v>0</v>
      </c>
      <c r="AL60" s="118">
        <v>0</v>
      </c>
      <c r="AM60" s="118">
        <v>0</v>
      </c>
      <c r="AN60" s="118">
        <v>0</v>
      </c>
      <c r="AO60" s="118">
        <v>0</v>
      </c>
      <c r="AP60" s="118">
        <v>0</v>
      </c>
      <c r="AQ60" s="118">
        <v>0</v>
      </c>
      <c r="AR60" s="118">
        <v>0</v>
      </c>
      <c r="AS60" s="118">
        <v>2</v>
      </c>
      <c r="AT60" s="118">
        <v>5</v>
      </c>
      <c r="AU60" s="118">
        <v>0</v>
      </c>
      <c r="AV60" s="118">
        <v>0</v>
      </c>
      <c r="DD60" s="119"/>
      <c r="DE60" s="119"/>
      <c r="DF60" s="119"/>
      <c r="DG60" s="119"/>
      <c r="DH60" s="119"/>
    </row>
    <row r="61" spans="1:112" s="120" customFormat="1" thickBot="1" x14ac:dyDescent="0.25">
      <c r="A61" s="275" t="s">
        <v>623</v>
      </c>
      <c r="B61" s="118">
        <v>0</v>
      </c>
      <c r="C61" s="118">
        <v>0</v>
      </c>
      <c r="D61" s="118">
        <v>0</v>
      </c>
      <c r="E61" s="118">
        <v>0</v>
      </c>
      <c r="F61" s="118">
        <v>0</v>
      </c>
      <c r="G61" s="118">
        <v>0</v>
      </c>
      <c r="H61" s="118">
        <v>0</v>
      </c>
      <c r="I61" s="118">
        <v>0</v>
      </c>
      <c r="J61" s="118">
        <v>0</v>
      </c>
      <c r="K61" s="118">
        <v>0</v>
      </c>
      <c r="L61" s="118">
        <v>0</v>
      </c>
      <c r="M61" s="118">
        <v>1</v>
      </c>
      <c r="N61" s="118">
        <v>0</v>
      </c>
      <c r="O61" s="118">
        <v>0</v>
      </c>
      <c r="P61" s="118">
        <v>0</v>
      </c>
      <c r="Q61" s="118">
        <v>0</v>
      </c>
      <c r="R61" s="118">
        <v>0</v>
      </c>
      <c r="S61" s="118">
        <v>0</v>
      </c>
      <c r="T61" s="118">
        <v>0</v>
      </c>
      <c r="U61" s="118">
        <v>-2</v>
      </c>
      <c r="V61" s="118">
        <v>-2</v>
      </c>
      <c r="W61" s="118">
        <v>-2</v>
      </c>
      <c r="X61" s="118">
        <v>0</v>
      </c>
      <c r="Y61" s="118">
        <v>0</v>
      </c>
      <c r="Z61" s="118">
        <v>0</v>
      </c>
      <c r="AA61" s="118">
        <v>0</v>
      </c>
      <c r="AB61" s="118">
        <v>0</v>
      </c>
      <c r="AC61" s="118">
        <v>0</v>
      </c>
      <c r="AD61" s="118">
        <v>0</v>
      </c>
      <c r="AE61" s="118">
        <v>0</v>
      </c>
      <c r="AF61" s="118">
        <v>-2</v>
      </c>
      <c r="AG61" s="118">
        <v>0</v>
      </c>
      <c r="AH61" s="118">
        <v>0</v>
      </c>
      <c r="AI61" s="118">
        <v>0</v>
      </c>
      <c r="AJ61" s="118">
        <v>0</v>
      </c>
      <c r="AK61" s="118">
        <v>0</v>
      </c>
      <c r="AL61" s="118">
        <v>1</v>
      </c>
      <c r="AM61" s="118">
        <v>0</v>
      </c>
      <c r="AN61" s="118">
        <v>1</v>
      </c>
      <c r="AO61" s="118">
        <v>0</v>
      </c>
      <c r="AP61" s="118">
        <v>0</v>
      </c>
      <c r="AQ61" s="118">
        <v>2</v>
      </c>
      <c r="AR61" s="118">
        <v>0</v>
      </c>
      <c r="AS61" s="118">
        <v>0</v>
      </c>
      <c r="AT61" s="118">
        <v>2</v>
      </c>
      <c r="AU61" s="118">
        <v>0</v>
      </c>
      <c r="AV61" s="118">
        <v>0</v>
      </c>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row>
    <row r="62" spans="1:112" s="120" customFormat="1" thickBot="1" x14ac:dyDescent="0.25">
      <c r="A62" s="275" t="s">
        <v>662</v>
      </c>
      <c r="B62" s="118">
        <v>0</v>
      </c>
      <c r="C62" s="118">
        <v>0</v>
      </c>
      <c r="D62" s="118">
        <v>0</v>
      </c>
      <c r="E62" s="118">
        <v>0</v>
      </c>
      <c r="F62" s="118">
        <v>0</v>
      </c>
      <c r="G62" s="118">
        <v>0</v>
      </c>
      <c r="H62" s="118">
        <v>0</v>
      </c>
      <c r="I62" s="118">
        <v>0</v>
      </c>
      <c r="J62" s="118">
        <v>0</v>
      </c>
      <c r="K62" s="118">
        <v>0</v>
      </c>
      <c r="L62" s="118">
        <v>0</v>
      </c>
      <c r="M62" s="118">
        <v>0</v>
      </c>
      <c r="N62" s="118">
        <v>0</v>
      </c>
      <c r="O62" s="118">
        <v>0</v>
      </c>
      <c r="P62" s="118">
        <v>0</v>
      </c>
      <c r="Q62" s="118">
        <v>0</v>
      </c>
      <c r="R62" s="118">
        <v>0</v>
      </c>
      <c r="S62" s="118">
        <v>0</v>
      </c>
      <c r="T62" s="118">
        <v>0</v>
      </c>
      <c r="U62" s="118">
        <v>-1</v>
      </c>
      <c r="V62" s="118">
        <v>0</v>
      </c>
      <c r="W62" s="118">
        <v>-1</v>
      </c>
      <c r="X62" s="118">
        <v>0</v>
      </c>
      <c r="Y62" s="118">
        <v>0</v>
      </c>
      <c r="Z62" s="118">
        <v>0</v>
      </c>
      <c r="AA62" s="118">
        <v>0</v>
      </c>
      <c r="AB62" s="118">
        <v>0</v>
      </c>
      <c r="AC62" s="118">
        <v>0</v>
      </c>
      <c r="AD62" s="118">
        <v>-1</v>
      </c>
      <c r="AE62" s="118">
        <v>0</v>
      </c>
      <c r="AF62" s="118">
        <v>-1</v>
      </c>
      <c r="AG62" s="118">
        <v>0</v>
      </c>
      <c r="AH62" s="118">
        <v>0</v>
      </c>
      <c r="AI62" s="118">
        <v>0</v>
      </c>
      <c r="AJ62" s="118">
        <v>0</v>
      </c>
      <c r="AK62" s="118">
        <v>0</v>
      </c>
      <c r="AL62" s="118">
        <v>0</v>
      </c>
      <c r="AM62" s="118">
        <v>0</v>
      </c>
      <c r="AN62" s="118">
        <v>0</v>
      </c>
      <c r="AO62" s="118">
        <v>0</v>
      </c>
      <c r="AP62" s="118">
        <v>4</v>
      </c>
      <c r="AQ62" s="118">
        <v>4</v>
      </c>
      <c r="AR62" s="118">
        <v>4</v>
      </c>
      <c r="AS62" s="118">
        <v>0</v>
      </c>
      <c r="AT62" s="118">
        <v>4</v>
      </c>
      <c r="AU62" s="118">
        <v>0</v>
      </c>
      <c r="AV62" s="118">
        <v>0</v>
      </c>
    </row>
    <row r="63" spans="1:112" s="119" customFormat="1" thickBot="1" x14ac:dyDescent="0.25">
      <c r="A63" s="275" t="s">
        <v>663</v>
      </c>
      <c r="B63" s="118">
        <v>0</v>
      </c>
      <c r="C63" s="118">
        <v>0</v>
      </c>
      <c r="D63" s="118">
        <v>0</v>
      </c>
      <c r="E63" s="118">
        <v>0</v>
      </c>
      <c r="F63" s="118">
        <v>0</v>
      </c>
      <c r="G63" s="118">
        <v>0</v>
      </c>
      <c r="H63" s="118">
        <v>0</v>
      </c>
      <c r="I63" s="118">
        <v>0</v>
      </c>
      <c r="J63" s="118">
        <v>0</v>
      </c>
      <c r="K63" s="118">
        <v>0</v>
      </c>
      <c r="L63" s="118">
        <v>0</v>
      </c>
      <c r="M63" s="118">
        <v>0</v>
      </c>
      <c r="N63" s="118">
        <v>0</v>
      </c>
      <c r="O63" s="118">
        <v>0</v>
      </c>
      <c r="P63" s="118">
        <v>0</v>
      </c>
      <c r="Q63" s="118">
        <v>0</v>
      </c>
      <c r="R63" s="118">
        <v>0</v>
      </c>
      <c r="S63" s="118">
        <v>0</v>
      </c>
      <c r="T63" s="118">
        <v>0</v>
      </c>
      <c r="U63" s="118">
        <v>0</v>
      </c>
      <c r="V63" s="118">
        <v>0</v>
      </c>
      <c r="W63" s="118">
        <v>0</v>
      </c>
      <c r="X63" s="118">
        <v>0</v>
      </c>
      <c r="Y63" s="118">
        <v>0</v>
      </c>
      <c r="Z63" s="118">
        <v>0</v>
      </c>
      <c r="AA63" s="118">
        <v>0</v>
      </c>
      <c r="AB63" s="118">
        <v>0</v>
      </c>
      <c r="AC63" s="118">
        <v>0</v>
      </c>
      <c r="AD63" s="118">
        <v>0</v>
      </c>
      <c r="AE63" s="118">
        <v>0</v>
      </c>
      <c r="AF63" s="118">
        <v>0</v>
      </c>
      <c r="AG63" s="118">
        <v>0</v>
      </c>
      <c r="AH63" s="118">
        <v>1</v>
      </c>
      <c r="AI63" s="118">
        <v>0</v>
      </c>
      <c r="AJ63" s="118">
        <v>0</v>
      </c>
      <c r="AK63" s="118">
        <v>0</v>
      </c>
      <c r="AL63" s="118">
        <v>4</v>
      </c>
      <c r="AM63" s="118">
        <v>4</v>
      </c>
      <c r="AN63" s="118">
        <v>4</v>
      </c>
      <c r="AO63" s="118">
        <v>0</v>
      </c>
      <c r="AP63" s="118">
        <v>0</v>
      </c>
      <c r="AQ63" s="118">
        <v>0</v>
      </c>
      <c r="AR63" s="118">
        <v>3</v>
      </c>
      <c r="AS63" s="118">
        <v>0</v>
      </c>
      <c r="AT63" s="118">
        <v>5</v>
      </c>
      <c r="AU63" s="118">
        <v>0</v>
      </c>
      <c r="AV63" s="118">
        <v>0</v>
      </c>
      <c r="DD63" s="120"/>
      <c r="DE63" s="120"/>
      <c r="DF63" s="120"/>
      <c r="DG63" s="120"/>
      <c r="DH63" s="120"/>
    </row>
    <row r="64" spans="1:112" s="119" customFormat="1" thickBot="1" x14ac:dyDescent="0.25">
      <c r="A64" s="275" t="s">
        <v>625</v>
      </c>
      <c r="B64" s="118">
        <v>0</v>
      </c>
      <c r="C64" s="118">
        <v>0</v>
      </c>
      <c r="D64" s="118">
        <v>0</v>
      </c>
      <c r="E64" s="118">
        <v>0</v>
      </c>
      <c r="F64" s="118">
        <v>0</v>
      </c>
      <c r="G64" s="118">
        <v>0</v>
      </c>
      <c r="H64" s="118">
        <v>0</v>
      </c>
      <c r="I64" s="118">
        <v>0</v>
      </c>
      <c r="J64" s="118">
        <v>0</v>
      </c>
      <c r="K64" s="118">
        <v>0</v>
      </c>
      <c r="L64" s="118">
        <v>0</v>
      </c>
      <c r="M64" s="118">
        <v>0</v>
      </c>
      <c r="N64" s="118">
        <v>0</v>
      </c>
      <c r="O64" s="118">
        <v>0</v>
      </c>
      <c r="P64" s="118">
        <v>0</v>
      </c>
      <c r="Q64" s="118">
        <v>0</v>
      </c>
      <c r="R64" s="118">
        <v>0</v>
      </c>
      <c r="S64" s="118">
        <v>0</v>
      </c>
      <c r="T64" s="118">
        <v>0</v>
      </c>
      <c r="U64" s="118">
        <v>2</v>
      </c>
      <c r="V64" s="118">
        <v>0</v>
      </c>
      <c r="W64" s="118">
        <v>2</v>
      </c>
      <c r="X64" s="118">
        <v>0</v>
      </c>
      <c r="Y64" s="118">
        <v>0</v>
      </c>
      <c r="Z64" s="118">
        <v>0</v>
      </c>
      <c r="AA64" s="118">
        <v>0</v>
      </c>
      <c r="AB64" s="118">
        <v>0</v>
      </c>
      <c r="AC64" s="118">
        <v>0</v>
      </c>
      <c r="AD64" s="118">
        <v>0</v>
      </c>
      <c r="AE64" s="118">
        <v>0</v>
      </c>
      <c r="AF64" s="118">
        <v>0</v>
      </c>
      <c r="AG64" s="118">
        <v>0</v>
      </c>
      <c r="AH64" s="118">
        <v>0</v>
      </c>
      <c r="AI64" s="118">
        <v>0</v>
      </c>
      <c r="AJ64" s="118">
        <v>0</v>
      </c>
      <c r="AK64" s="118">
        <v>0</v>
      </c>
      <c r="AL64" s="118">
        <v>0</v>
      </c>
      <c r="AM64" s="118">
        <v>0</v>
      </c>
      <c r="AN64" s="118">
        <v>0</v>
      </c>
      <c r="AO64" s="118">
        <v>0</v>
      </c>
      <c r="AP64" s="118">
        <v>0</v>
      </c>
      <c r="AQ64" s="118">
        <v>2</v>
      </c>
      <c r="AR64" s="118">
        <v>3</v>
      </c>
      <c r="AS64" s="118">
        <v>0</v>
      </c>
      <c r="AT64" s="118">
        <v>4</v>
      </c>
      <c r="AU64" s="118">
        <v>0</v>
      </c>
      <c r="AV64" s="118">
        <v>0</v>
      </c>
      <c r="DD64" s="120"/>
      <c r="DE64" s="120"/>
      <c r="DF64" s="120"/>
      <c r="DG64" s="120"/>
      <c r="DH64" s="120"/>
    </row>
    <row r="65" spans="1:112" s="119" customFormat="1" thickBot="1" x14ac:dyDescent="0.25">
      <c r="A65" s="275" t="s">
        <v>643</v>
      </c>
      <c r="B65" s="118">
        <v>0</v>
      </c>
      <c r="C65" s="118">
        <v>0</v>
      </c>
      <c r="D65" s="118">
        <v>0</v>
      </c>
      <c r="E65" s="118">
        <v>2</v>
      </c>
      <c r="F65" s="118">
        <v>1</v>
      </c>
      <c r="G65" s="118">
        <v>0</v>
      </c>
      <c r="H65" s="118">
        <v>0</v>
      </c>
      <c r="I65" s="118">
        <v>0</v>
      </c>
      <c r="J65" s="118">
        <v>-1</v>
      </c>
      <c r="K65" s="118">
        <v>1</v>
      </c>
      <c r="L65" s="118">
        <v>2</v>
      </c>
      <c r="M65" s="118">
        <v>4</v>
      </c>
      <c r="N65" s="118">
        <v>-1</v>
      </c>
      <c r="O65" s="118">
        <v>-2</v>
      </c>
      <c r="P65" s="118">
        <v>0</v>
      </c>
      <c r="Q65" s="118">
        <v>0</v>
      </c>
      <c r="R65" s="118">
        <v>2</v>
      </c>
      <c r="S65" s="118">
        <v>1</v>
      </c>
      <c r="T65" s="118">
        <v>2</v>
      </c>
      <c r="U65" s="118">
        <v>0</v>
      </c>
      <c r="V65" s="118">
        <v>-1</v>
      </c>
      <c r="W65" s="118">
        <v>-2</v>
      </c>
      <c r="X65" s="118">
        <v>0</v>
      </c>
      <c r="Y65" s="118">
        <v>2</v>
      </c>
      <c r="Z65" s="118">
        <v>0</v>
      </c>
      <c r="AA65" s="118">
        <v>0</v>
      </c>
      <c r="AB65" s="118">
        <v>0</v>
      </c>
      <c r="AC65" s="118">
        <v>0</v>
      </c>
      <c r="AD65" s="118">
        <v>0</v>
      </c>
      <c r="AE65" s="118">
        <v>0</v>
      </c>
      <c r="AF65" s="118">
        <v>0</v>
      </c>
      <c r="AG65" s="118">
        <v>0</v>
      </c>
      <c r="AH65" s="118">
        <v>0</v>
      </c>
      <c r="AI65" s="118">
        <v>0</v>
      </c>
      <c r="AJ65" s="118">
        <v>0</v>
      </c>
      <c r="AK65" s="118">
        <v>0</v>
      </c>
      <c r="AL65" s="118">
        <v>0</v>
      </c>
      <c r="AM65" s="118">
        <v>0</v>
      </c>
      <c r="AN65" s="118">
        <v>0</v>
      </c>
      <c r="AO65" s="118">
        <v>0</v>
      </c>
      <c r="AP65" s="118">
        <v>0</v>
      </c>
      <c r="AQ65" s="118">
        <v>0</v>
      </c>
      <c r="AR65" s="118">
        <v>4</v>
      </c>
      <c r="AS65" s="118">
        <v>1</v>
      </c>
      <c r="AT65" s="118">
        <v>2</v>
      </c>
      <c r="AU65" s="118">
        <v>0</v>
      </c>
      <c r="AV65" s="118">
        <v>0</v>
      </c>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row>
    <row r="66" spans="1:112" s="120" customFormat="1" thickBot="1" x14ac:dyDescent="0.25">
      <c r="A66" s="275" t="s">
        <v>669</v>
      </c>
      <c r="B66" s="118">
        <v>0</v>
      </c>
      <c r="C66" s="118">
        <v>0</v>
      </c>
      <c r="D66" s="118">
        <v>0</v>
      </c>
      <c r="E66" s="118">
        <v>2</v>
      </c>
      <c r="F66" s="118">
        <v>2</v>
      </c>
      <c r="G66" s="118">
        <v>0</v>
      </c>
      <c r="H66" s="118">
        <v>0</v>
      </c>
      <c r="I66" s="118">
        <v>0</v>
      </c>
      <c r="J66" s="118">
        <v>0</v>
      </c>
      <c r="K66" s="118">
        <v>2</v>
      </c>
      <c r="L66" s="118">
        <v>2</v>
      </c>
      <c r="M66" s="118">
        <v>2</v>
      </c>
      <c r="N66" s="118">
        <v>0</v>
      </c>
      <c r="O66" s="118">
        <v>0</v>
      </c>
      <c r="P66" s="118">
        <v>0</v>
      </c>
      <c r="Q66" s="118">
        <v>0</v>
      </c>
      <c r="R66" s="118">
        <v>0</v>
      </c>
      <c r="S66" s="118">
        <v>0</v>
      </c>
      <c r="T66" s="118">
        <v>0</v>
      </c>
      <c r="U66" s="118">
        <v>0</v>
      </c>
      <c r="V66" s="118">
        <v>0</v>
      </c>
      <c r="W66" s="118">
        <v>0</v>
      </c>
      <c r="X66" s="118">
        <v>0</v>
      </c>
      <c r="Y66" s="118">
        <v>2</v>
      </c>
      <c r="Z66" s="118">
        <v>0</v>
      </c>
      <c r="AA66" s="118">
        <v>0</v>
      </c>
      <c r="AB66" s="118">
        <v>0</v>
      </c>
      <c r="AC66" s="118">
        <v>0</v>
      </c>
      <c r="AD66" s="118">
        <v>0</v>
      </c>
      <c r="AE66" s="118">
        <v>0</v>
      </c>
      <c r="AF66" s="118">
        <v>0</v>
      </c>
      <c r="AG66" s="118">
        <v>0</v>
      </c>
      <c r="AH66" s="118">
        <v>0</v>
      </c>
      <c r="AI66" s="118">
        <v>0</v>
      </c>
      <c r="AJ66" s="118">
        <v>0</v>
      </c>
      <c r="AK66" s="118">
        <v>0</v>
      </c>
      <c r="AL66" s="118">
        <v>0</v>
      </c>
      <c r="AM66" s="118">
        <v>0</v>
      </c>
      <c r="AN66" s="118">
        <v>0</v>
      </c>
      <c r="AO66" s="118">
        <v>0</v>
      </c>
      <c r="AP66" s="118">
        <v>0</v>
      </c>
      <c r="AQ66" s="118">
        <v>0</v>
      </c>
      <c r="AR66" s="118">
        <v>0</v>
      </c>
      <c r="AS66" s="118">
        <v>1</v>
      </c>
      <c r="AT66" s="118">
        <v>1</v>
      </c>
      <c r="AU66" s="118">
        <v>0</v>
      </c>
      <c r="AV66" s="118">
        <v>0</v>
      </c>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row>
    <row r="67" spans="1:112" s="119" customFormat="1" thickBot="1" x14ac:dyDescent="0.25">
      <c r="A67" s="275" t="s">
        <v>670</v>
      </c>
      <c r="B67" s="118">
        <v>0</v>
      </c>
      <c r="C67" s="118">
        <v>0</v>
      </c>
      <c r="D67" s="118">
        <v>5</v>
      </c>
      <c r="E67" s="118">
        <v>4</v>
      </c>
      <c r="F67" s="118">
        <v>1</v>
      </c>
      <c r="G67" s="118">
        <v>0</v>
      </c>
      <c r="H67" s="118">
        <v>0</v>
      </c>
      <c r="I67" s="118">
        <v>3</v>
      </c>
      <c r="J67" s="118">
        <v>-1</v>
      </c>
      <c r="K67" s="118">
        <v>2</v>
      </c>
      <c r="L67" s="118">
        <v>3</v>
      </c>
      <c r="M67" s="118">
        <v>3</v>
      </c>
      <c r="N67" s="118">
        <v>2</v>
      </c>
      <c r="O67" s="118">
        <v>0</v>
      </c>
      <c r="P67" s="118">
        <v>0</v>
      </c>
      <c r="Q67" s="118">
        <v>0</v>
      </c>
      <c r="R67" s="118">
        <v>1</v>
      </c>
      <c r="S67" s="118">
        <v>-1</v>
      </c>
      <c r="T67" s="118">
        <v>0</v>
      </c>
      <c r="U67" s="118">
        <v>2</v>
      </c>
      <c r="V67" s="118">
        <v>0</v>
      </c>
      <c r="W67" s="118">
        <v>1</v>
      </c>
      <c r="X67" s="118">
        <v>0</v>
      </c>
      <c r="Y67" s="118">
        <v>5</v>
      </c>
      <c r="Z67" s="118">
        <v>2</v>
      </c>
      <c r="AA67" s="118">
        <v>0</v>
      </c>
      <c r="AB67" s="118">
        <v>1</v>
      </c>
      <c r="AC67" s="118">
        <v>0</v>
      </c>
      <c r="AD67" s="118">
        <v>0</v>
      </c>
      <c r="AE67" s="118">
        <v>0</v>
      </c>
      <c r="AF67" s="118">
        <v>0</v>
      </c>
      <c r="AG67" s="118">
        <v>0</v>
      </c>
      <c r="AH67" s="118">
        <v>1</v>
      </c>
      <c r="AI67" s="118">
        <v>0</v>
      </c>
      <c r="AJ67" s="118">
        <v>0</v>
      </c>
      <c r="AK67" s="118">
        <v>0</v>
      </c>
      <c r="AL67" s="118">
        <v>4</v>
      </c>
      <c r="AM67" s="118">
        <v>5</v>
      </c>
      <c r="AN67" s="118">
        <v>4</v>
      </c>
      <c r="AO67" s="118">
        <v>0</v>
      </c>
      <c r="AP67" s="118">
        <v>1</v>
      </c>
      <c r="AQ67" s="118">
        <v>0</v>
      </c>
      <c r="AR67" s="118">
        <v>0</v>
      </c>
      <c r="AS67" s="118">
        <v>1</v>
      </c>
      <c r="AT67" s="118">
        <v>1</v>
      </c>
      <c r="AU67" s="118">
        <v>0</v>
      </c>
      <c r="AV67" s="118">
        <v>-3</v>
      </c>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row>
    <row r="68" spans="1:112" s="120" customFormat="1" thickBot="1" x14ac:dyDescent="0.25">
      <c r="A68" s="275" t="s">
        <v>611</v>
      </c>
      <c r="B68" s="118">
        <v>2</v>
      </c>
      <c r="C68" s="118">
        <v>0</v>
      </c>
      <c r="D68" s="118">
        <v>0</v>
      </c>
      <c r="E68" s="118">
        <v>0</v>
      </c>
      <c r="F68" s="118">
        <v>0</v>
      </c>
      <c r="G68" s="118">
        <v>0</v>
      </c>
      <c r="H68" s="118">
        <v>0</v>
      </c>
      <c r="I68" s="118">
        <v>0</v>
      </c>
      <c r="J68" s="118">
        <v>0</v>
      </c>
      <c r="K68" s="118">
        <v>0</v>
      </c>
      <c r="L68" s="118">
        <v>0</v>
      </c>
      <c r="M68" s="118">
        <v>0</v>
      </c>
      <c r="N68" s="118">
        <v>0</v>
      </c>
      <c r="O68" s="118">
        <v>0</v>
      </c>
      <c r="P68" s="118">
        <v>0</v>
      </c>
      <c r="Q68" s="118">
        <v>0</v>
      </c>
      <c r="R68" s="118">
        <v>0</v>
      </c>
      <c r="S68" s="118">
        <v>0</v>
      </c>
      <c r="T68" s="118">
        <v>0</v>
      </c>
      <c r="U68" s="118">
        <v>1</v>
      </c>
      <c r="V68" s="118">
        <v>0</v>
      </c>
      <c r="W68" s="118">
        <v>0</v>
      </c>
      <c r="X68" s="118">
        <v>0</v>
      </c>
      <c r="Y68" s="118">
        <v>1</v>
      </c>
      <c r="Z68" s="118">
        <v>1</v>
      </c>
      <c r="AA68" s="118">
        <v>1</v>
      </c>
      <c r="AB68" s="118">
        <v>0</v>
      </c>
      <c r="AC68" s="118">
        <v>0</v>
      </c>
      <c r="AD68" s="118">
        <v>1</v>
      </c>
      <c r="AE68" s="118">
        <v>0</v>
      </c>
      <c r="AF68" s="118">
        <v>4</v>
      </c>
      <c r="AG68" s="118">
        <v>0</v>
      </c>
      <c r="AH68" s="118">
        <v>3</v>
      </c>
      <c r="AI68" s="118">
        <v>0</v>
      </c>
      <c r="AJ68" s="118">
        <v>0</v>
      </c>
      <c r="AK68" s="118">
        <v>0</v>
      </c>
      <c r="AL68" s="118">
        <v>0</v>
      </c>
      <c r="AM68" s="118">
        <v>1</v>
      </c>
      <c r="AN68" s="118">
        <v>2</v>
      </c>
      <c r="AO68" s="118">
        <v>0</v>
      </c>
      <c r="AP68" s="118">
        <v>0</v>
      </c>
      <c r="AQ68" s="118">
        <v>0</v>
      </c>
      <c r="AR68" s="118">
        <v>0</v>
      </c>
      <c r="AS68" s="118">
        <v>5</v>
      </c>
      <c r="AT68" s="118">
        <v>2</v>
      </c>
      <c r="AU68" s="118">
        <v>0</v>
      </c>
      <c r="AV68" s="118">
        <v>0</v>
      </c>
    </row>
    <row r="69" spans="1:112" s="119" customFormat="1" thickBot="1" x14ac:dyDescent="0.25">
      <c r="A69" s="275" t="s">
        <v>674</v>
      </c>
      <c r="B69" s="118">
        <v>0</v>
      </c>
      <c r="C69" s="118">
        <v>1</v>
      </c>
      <c r="D69" s="118">
        <v>0</v>
      </c>
      <c r="E69" s="118">
        <v>0</v>
      </c>
      <c r="F69" s="118">
        <v>0</v>
      </c>
      <c r="G69" s="118">
        <v>0</v>
      </c>
      <c r="H69" s="118">
        <v>1</v>
      </c>
      <c r="I69" s="118">
        <v>2</v>
      </c>
      <c r="J69" s="118">
        <v>0</v>
      </c>
      <c r="K69" s="118">
        <v>0</v>
      </c>
      <c r="L69" s="118">
        <v>0</v>
      </c>
      <c r="M69" s="118">
        <v>0</v>
      </c>
      <c r="N69" s="118">
        <v>0</v>
      </c>
      <c r="O69" s="118">
        <v>0</v>
      </c>
      <c r="P69" s="118">
        <v>2</v>
      </c>
      <c r="Q69" s="118">
        <v>0</v>
      </c>
      <c r="R69" s="118">
        <v>0</v>
      </c>
      <c r="S69" s="118">
        <v>0</v>
      </c>
      <c r="T69" s="118">
        <v>0</v>
      </c>
      <c r="U69" s="118">
        <v>2</v>
      </c>
      <c r="V69" s="118">
        <v>0</v>
      </c>
      <c r="W69" s="118">
        <v>0</v>
      </c>
      <c r="X69" s="118">
        <v>0</v>
      </c>
      <c r="Y69" s="118">
        <v>0</v>
      </c>
      <c r="Z69" s="118">
        <v>1</v>
      </c>
      <c r="AA69" s="118">
        <v>0</v>
      </c>
      <c r="AB69" s="118">
        <v>0</v>
      </c>
      <c r="AC69" s="118">
        <v>0</v>
      </c>
      <c r="AD69" s="118">
        <v>0</v>
      </c>
      <c r="AE69" s="118">
        <v>0</v>
      </c>
      <c r="AF69" s="118">
        <v>1</v>
      </c>
      <c r="AG69" s="118">
        <v>2</v>
      </c>
      <c r="AH69" s="118">
        <v>1</v>
      </c>
      <c r="AI69" s="118">
        <v>0</v>
      </c>
      <c r="AJ69" s="118">
        <v>2</v>
      </c>
      <c r="AK69" s="118">
        <v>2</v>
      </c>
      <c r="AL69" s="118">
        <v>4</v>
      </c>
      <c r="AM69" s="118">
        <v>2</v>
      </c>
      <c r="AN69" s="118">
        <v>5</v>
      </c>
      <c r="AO69" s="118">
        <v>0</v>
      </c>
      <c r="AP69" s="118">
        <v>0</v>
      </c>
      <c r="AQ69" s="118">
        <v>1</v>
      </c>
      <c r="AR69" s="118">
        <v>0</v>
      </c>
      <c r="AS69" s="118">
        <v>2</v>
      </c>
      <c r="AT69" s="118">
        <v>0</v>
      </c>
      <c r="AU69" s="118">
        <v>0</v>
      </c>
      <c r="AV69" s="118">
        <v>0</v>
      </c>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row>
    <row r="70" spans="1:112" s="120" customFormat="1" thickBot="1" x14ac:dyDescent="0.25">
      <c r="A70" s="275" t="s">
        <v>678</v>
      </c>
      <c r="B70" s="118">
        <v>2</v>
      </c>
      <c r="C70" s="118">
        <v>0</v>
      </c>
      <c r="D70" s="118">
        <v>2</v>
      </c>
      <c r="E70" s="118">
        <v>2</v>
      </c>
      <c r="F70" s="118">
        <v>1</v>
      </c>
      <c r="G70" s="118">
        <v>0</v>
      </c>
      <c r="H70" s="118">
        <v>0</v>
      </c>
      <c r="I70" s="118">
        <v>0</v>
      </c>
      <c r="J70" s="118">
        <v>0</v>
      </c>
      <c r="K70" s="118">
        <v>0</v>
      </c>
      <c r="L70" s="118">
        <v>0</v>
      </c>
      <c r="M70" s="118">
        <v>2</v>
      </c>
      <c r="N70" s="118">
        <v>0</v>
      </c>
      <c r="O70" s="118">
        <v>0</v>
      </c>
      <c r="P70" s="118">
        <v>0</v>
      </c>
      <c r="Q70" s="118">
        <v>1</v>
      </c>
      <c r="R70" s="118">
        <v>-1</v>
      </c>
      <c r="S70" s="118">
        <v>1</v>
      </c>
      <c r="T70" s="118">
        <v>0</v>
      </c>
      <c r="U70" s="118">
        <v>-1</v>
      </c>
      <c r="V70" s="118">
        <v>-1</v>
      </c>
      <c r="W70" s="118">
        <v>-2</v>
      </c>
      <c r="X70" s="118">
        <v>0</v>
      </c>
      <c r="Y70" s="118">
        <v>2</v>
      </c>
      <c r="Z70" s="118">
        <v>1</v>
      </c>
      <c r="AA70" s="118">
        <v>0</v>
      </c>
      <c r="AB70" s="118">
        <v>-1</v>
      </c>
      <c r="AC70" s="118">
        <v>0</v>
      </c>
      <c r="AD70" s="118">
        <v>0</v>
      </c>
      <c r="AE70" s="118">
        <v>0</v>
      </c>
      <c r="AF70" s="118">
        <v>0</v>
      </c>
      <c r="AG70" s="118">
        <v>0</v>
      </c>
      <c r="AH70" s="118">
        <v>0</v>
      </c>
      <c r="AI70" s="118">
        <v>0</v>
      </c>
      <c r="AJ70" s="118">
        <v>0</v>
      </c>
      <c r="AK70" s="118">
        <v>0</v>
      </c>
      <c r="AL70" s="118">
        <v>0</v>
      </c>
      <c r="AM70" s="118">
        <v>1</v>
      </c>
      <c r="AN70" s="118">
        <v>0</v>
      </c>
      <c r="AO70" s="118">
        <v>0</v>
      </c>
      <c r="AP70" s="118">
        <v>0</v>
      </c>
      <c r="AQ70" s="118">
        <v>0</v>
      </c>
      <c r="AR70" s="118">
        <v>0</v>
      </c>
      <c r="AS70" s="118">
        <v>0</v>
      </c>
      <c r="AT70" s="118">
        <v>0</v>
      </c>
      <c r="AU70" s="118">
        <v>0</v>
      </c>
      <c r="AV70" s="118">
        <v>0</v>
      </c>
    </row>
    <row r="71" spans="1:112" s="119" customFormat="1" thickBot="1" x14ac:dyDescent="0.25">
      <c r="A71" s="275" t="s">
        <v>681</v>
      </c>
      <c r="B71" s="118">
        <v>0</v>
      </c>
      <c r="C71" s="118">
        <v>0</v>
      </c>
      <c r="D71" s="118">
        <v>0</v>
      </c>
      <c r="E71" s="118">
        <v>0</v>
      </c>
      <c r="F71" s="118">
        <v>0</v>
      </c>
      <c r="G71" s="118">
        <v>0</v>
      </c>
      <c r="H71" s="118">
        <v>0</v>
      </c>
      <c r="I71" s="118">
        <v>0</v>
      </c>
      <c r="J71" s="118">
        <v>0</v>
      </c>
      <c r="K71" s="118">
        <v>0</v>
      </c>
      <c r="L71" s="118">
        <v>0</v>
      </c>
      <c r="M71" s="118">
        <v>1</v>
      </c>
      <c r="N71" s="118">
        <v>-1</v>
      </c>
      <c r="O71" s="118">
        <v>1</v>
      </c>
      <c r="P71" s="118">
        <v>0</v>
      </c>
      <c r="Q71" s="118">
        <v>0</v>
      </c>
      <c r="R71" s="118">
        <v>0</v>
      </c>
      <c r="S71" s="118">
        <v>0</v>
      </c>
      <c r="T71" s="118">
        <v>4</v>
      </c>
      <c r="U71" s="118">
        <v>1</v>
      </c>
      <c r="V71" s="118">
        <v>1</v>
      </c>
      <c r="W71" s="118">
        <v>-1</v>
      </c>
      <c r="X71" s="118">
        <v>1</v>
      </c>
      <c r="Y71" s="118">
        <v>1</v>
      </c>
      <c r="Z71" s="118">
        <v>0</v>
      </c>
      <c r="AA71" s="118">
        <v>0</v>
      </c>
      <c r="AB71" s="118">
        <v>-1</v>
      </c>
      <c r="AC71" s="118">
        <v>1</v>
      </c>
      <c r="AD71" s="118">
        <v>1</v>
      </c>
      <c r="AE71" s="118">
        <v>2</v>
      </c>
      <c r="AF71" s="118">
        <v>0</v>
      </c>
      <c r="AG71" s="118">
        <v>0</v>
      </c>
      <c r="AH71" s="118">
        <v>0</v>
      </c>
      <c r="AI71" s="118">
        <v>0</v>
      </c>
      <c r="AJ71" s="118">
        <v>0</v>
      </c>
      <c r="AK71" s="118">
        <v>0</v>
      </c>
      <c r="AL71" s="118">
        <v>0</v>
      </c>
      <c r="AM71" s="118">
        <v>2</v>
      </c>
      <c r="AN71" s="118">
        <v>0</v>
      </c>
      <c r="AO71" s="118">
        <v>0</v>
      </c>
      <c r="AP71" s="118">
        <v>0</v>
      </c>
      <c r="AQ71" s="118">
        <v>0</v>
      </c>
      <c r="AR71" s="118">
        <v>0</v>
      </c>
      <c r="AS71" s="118">
        <v>0</v>
      </c>
      <c r="AT71" s="118">
        <v>0</v>
      </c>
      <c r="AU71" s="118">
        <v>2</v>
      </c>
      <c r="AV71" s="118">
        <v>0</v>
      </c>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row>
    <row r="72" spans="1:112" s="119" customFormat="1" thickBot="1" x14ac:dyDescent="0.25">
      <c r="A72" s="275" t="s">
        <v>684</v>
      </c>
      <c r="B72" s="118">
        <v>0</v>
      </c>
      <c r="C72" s="118">
        <v>0</v>
      </c>
      <c r="D72" s="118">
        <v>0</v>
      </c>
      <c r="E72" s="118">
        <v>2</v>
      </c>
      <c r="F72" s="118">
        <v>0</v>
      </c>
      <c r="G72" s="118">
        <v>0</v>
      </c>
      <c r="H72" s="118">
        <v>0</v>
      </c>
      <c r="I72" s="118">
        <v>0</v>
      </c>
      <c r="J72" s="118">
        <v>0</v>
      </c>
      <c r="K72" s="118">
        <v>0</v>
      </c>
      <c r="L72" s="118">
        <v>0</v>
      </c>
      <c r="M72" s="118">
        <v>0</v>
      </c>
      <c r="N72" s="118">
        <v>1</v>
      </c>
      <c r="O72" s="118">
        <v>1</v>
      </c>
      <c r="P72" s="118">
        <v>0</v>
      </c>
      <c r="Q72" s="118">
        <v>0</v>
      </c>
      <c r="R72" s="118">
        <v>0</v>
      </c>
      <c r="S72" s="118">
        <v>0</v>
      </c>
      <c r="T72" s="118">
        <v>3</v>
      </c>
      <c r="U72" s="118">
        <v>1</v>
      </c>
      <c r="V72" s="118">
        <v>0</v>
      </c>
      <c r="W72" s="118">
        <v>1</v>
      </c>
      <c r="X72" s="118">
        <v>1</v>
      </c>
      <c r="Y72" s="118">
        <v>1</v>
      </c>
      <c r="Z72" s="118">
        <v>0</v>
      </c>
      <c r="AA72" s="118">
        <v>0</v>
      </c>
      <c r="AB72" s="118">
        <v>0</v>
      </c>
      <c r="AC72" s="118">
        <v>1</v>
      </c>
      <c r="AD72" s="118">
        <v>1</v>
      </c>
      <c r="AE72" s="118">
        <v>2</v>
      </c>
      <c r="AF72" s="118">
        <v>0</v>
      </c>
      <c r="AG72" s="118">
        <v>0</v>
      </c>
      <c r="AH72" s="118">
        <v>0</v>
      </c>
      <c r="AI72" s="118">
        <v>0</v>
      </c>
      <c r="AJ72" s="118">
        <v>0</v>
      </c>
      <c r="AK72" s="118">
        <v>0</v>
      </c>
      <c r="AL72" s="118">
        <v>0</v>
      </c>
      <c r="AM72" s="118">
        <v>2</v>
      </c>
      <c r="AN72" s="118">
        <v>0</v>
      </c>
      <c r="AO72" s="118">
        <v>0</v>
      </c>
      <c r="AP72" s="118">
        <v>0</v>
      </c>
      <c r="AQ72" s="118">
        <v>0</v>
      </c>
      <c r="AR72" s="118">
        <v>0</v>
      </c>
      <c r="AS72" s="118">
        <v>0</v>
      </c>
      <c r="AT72" s="118">
        <v>0</v>
      </c>
      <c r="AU72" s="118">
        <v>3</v>
      </c>
      <c r="AV72" s="118">
        <v>0</v>
      </c>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row>
    <row r="73" spans="1:112" s="120" customFormat="1" thickBot="1" x14ac:dyDescent="0.25">
      <c r="A73" s="275" t="s">
        <v>650</v>
      </c>
      <c r="B73" s="118">
        <v>0</v>
      </c>
      <c r="C73" s="118">
        <v>0</v>
      </c>
      <c r="D73" s="118">
        <v>0</v>
      </c>
      <c r="E73" s="118">
        <v>0</v>
      </c>
      <c r="F73" s="118">
        <v>0</v>
      </c>
      <c r="G73" s="118">
        <v>0</v>
      </c>
      <c r="H73" s="118">
        <v>0</v>
      </c>
      <c r="I73" s="118">
        <v>0</v>
      </c>
      <c r="J73" s="118">
        <v>0</v>
      </c>
      <c r="K73" s="118">
        <v>0</v>
      </c>
      <c r="L73" s="118">
        <v>0</v>
      </c>
      <c r="M73" s="118">
        <v>1</v>
      </c>
      <c r="N73" s="118">
        <v>0</v>
      </c>
      <c r="O73" s="118">
        <v>0</v>
      </c>
      <c r="P73" s="118">
        <v>0</v>
      </c>
      <c r="Q73" s="118">
        <v>4</v>
      </c>
      <c r="R73" s="118">
        <v>-1</v>
      </c>
      <c r="S73" s="118">
        <v>0</v>
      </c>
      <c r="T73" s="118">
        <v>4</v>
      </c>
      <c r="U73" s="118">
        <v>0</v>
      </c>
      <c r="V73" s="118">
        <v>0</v>
      </c>
      <c r="W73" s="118">
        <v>0</v>
      </c>
      <c r="X73" s="118">
        <v>0</v>
      </c>
      <c r="Y73" s="118">
        <v>0</v>
      </c>
      <c r="Z73" s="118">
        <v>0</v>
      </c>
      <c r="AA73" s="118">
        <v>0</v>
      </c>
      <c r="AB73" s="118">
        <v>0</v>
      </c>
      <c r="AC73" s="118">
        <v>0</v>
      </c>
      <c r="AD73" s="118">
        <v>0</v>
      </c>
      <c r="AE73" s="118">
        <v>0</v>
      </c>
      <c r="AF73" s="118">
        <v>0</v>
      </c>
      <c r="AG73" s="118">
        <v>0</v>
      </c>
      <c r="AH73" s="118">
        <v>0</v>
      </c>
      <c r="AI73" s="118">
        <v>0</v>
      </c>
      <c r="AJ73" s="118">
        <v>0</v>
      </c>
      <c r="AK73" s="118">
        <v>0</v>
      </c>
      <c r="AL73" s="118">
        <v>0</v>
      </c>
      <c r="AM73" s="118">
        <v>2</v>
      </c>
      <c r="AN73" s="118">
        <v>0</v>
      </c>
      <c r="AO73" s="118">
        <v>3</v>
      </c>
      <c r="AP73" s="118">
        <v>0</v>
      </c>
      <c r="AQ73" s="118">
        <v>0</v>
      </c>
      <c r="AR73" s="118">
        <v>2</v>
      </c>
      <c r="AS73" s="118">
        <v>0</v>
      </c>
      <c r="AT73" s="118">
        <v>-1</v>
      </c>
      <c r="AU73" s="118">
        <v>0</v>
      </c>
      <c r="AV73" s="118">
        <v>0</v>
      </c>
    </row>
    <row r="74" spans="1:112" s="120" customFormat="1" thickBot="1" x14ac:dyDescent="0.25">
      <c r="A74" s="275" t="s">
        <v>685</v>
      </c>
      <c r="B74" s="118">
        <v>0</v>
      </c>
      <c r="C74" s="118">
        <v>0</v>
      </c>
      <c r="D74" s="118">
        <v>0</v>
      </c>
      <c r="E74" s="118">
        <v>2</v>
      </c>
      <c r="F74" s="118">
        <v>1</v>
      </c>
      <c r="G74" s="118">
        <v>0</v>
      </c>
      <c r="H74" s="118">
        <v>0</v>
      </c>
      <c r="I74" s="118">
        <v>0</v>
      </c>
      <c r="J74" s="118">
        <v>0</v>
      </c>
      <c r="K74" s="118">
        <v>0</v>
      </c>
      <c r="L74" s="118">
        <v>0</v>
      </c>
      <c r="M74" s="118">
        <v>2</v>
      </c>
      <c r="N74" s="118">
        <v>-1</v>
      </c>
      <c r="O74" s="118">
        <v>-1</v>
      </c>
      <c r="P74" s="118">
        <v>0</v>
      </c>
      <c r="Q74" s="118">
        <v>0</v>
      </c>
      <c r="R74" s="118">
        <v>0</v>
      </c>
      <c r="S74" s="118">
        <v>0</v>
      </c>
      <c r="T74" s="118">
        <v>2</v>
      </c>
      <c r="U74" s="118">
        <v>0</v>
      </c>
      <c r="V74" s="118">
        <v>-1</v>
      </c>
      <c r="W74" s="118">
        <v>0</v>
      </c>
      <c r="X74" s="118">
        <v>0</v>
      </c>
      <c r="Y74" s="118">
        <v>2</v>
      </c>
      <c r="Z74" s="118">
        <v>0</v>
      </c>
      <c r="AA74" s="118">
        <v>0</v>
      </c>
      <c r="AB74" s="118">
        <v>0</v>
      </c>
      <c r="AC74" s="118">
        <v>0</v>
      </c>
      <c r="AD74" s="118">
        <v>0</v>
      </c>
      <c r="AE74" s="118">
        <v>0</v>
      </c>
      <c r="AF74" s="118">
        <v>0</v>
      </c>
      <c r="AG74" s="118">
        <v>0</v>
      </c>
      <c r="AH74" s="118">
        <v>0</v>
      </c>
      <c r="AI74" s="118">
        <v>0</v>
      </c>
      <c r="AJ74" s="118">
        <v>0</v>
      </c>
      <c r="AK74" s="118">
        <v>0</v>
      </c>
      <c r="AL74" s="118">
        <v>0</v>
      </c>
      <c r="AM74" s="118">
        <v>2</v>
      </c>
      <c r="AN74" s="118">
        <v>0</v>
      </c>
      <c r="AO74" s="118">
        <v>0</v>
      </c>
      <c r="AP74" s="118">
        <v>0</v>
      </c>
      <c r="AQ74" s="118">
        <v>0</v>
      </c>
      <c r="AR74" s="118">
        <v>4</v>
      </c>
      <c r="AS74" s="118">
        <v>0</v>
      </c>
      <c r="AT74" s="118">
        <v>0</v>
      </c>
      <c r="AU74" s="118">
        <v>2</v>
      </c>
      <c r="AV74" s="118">
        <v>0</v>
      </c>
    </row>
    <row r="75" spans="1:112" s="120" customFormat="1" thickBot="1" x14ac:dyDescent="0.25">
      <c r="A75" s="275" t="s">
        <v>686</v>
      </c>
      <c r="B75" s="118">
        <v>0</v>
      </c>
      <c r="C75" s="118">
        <v>0</v>
      </c>
      <c r="D75" s="118">
        <v>0</v>
      </c>
      <c r="E75" s="118">
        <v>0</v>
      </c>
      <c r="F75" s="118">
        <v>0</v>
      </c>
      <c r="G75" s="118">
        <v>0</v>
      </c>
      <c r="H75" s="118">
        <v>0</v>
      </c>
      <c r="I75" s="118">
        <v>0</v>
      </c>
      <c r="J75" s="118">
        <v>1</v>
      </c>
      <c r="K75" s="118">
        <v>0</v>
      </c>
      <c r="L75" s="118">
        <v>0</v>
      </c>
      <c r="M75" s="118">
        <v>2</v>
      </c>
      <c r="N75" s="118">
        <v>2</v>
      </c>
      <c r="O75" s="118">
        <v>2</v>
      </c>
      <c r="P75" s="118">
        <v>0</v>
      </c>
      <c r="Q75" s="118">
        <v>0</v>
      </c>
      <c r="R75" s="118">
        <v>0</v>
      </c>
      <c r="S75" s="118">
        <v>0</v>
      </c>
      <c r="T75" s="118">
        <v>4</v>
      </c>
      <c r="U75" s="118">
        <v>2</v>
      </c>
      <c r="V75" s="118">
        <v>2</v>
      </c>
      <c r="W75" s="118">
        <v>2</v>
      </c>
      <c r="X75" s="118">
        <v>1</v>
      </c>
      <c r="Y75" s="118">
        <v>1</v>
      </c>
      <c r="Z75" s="118">
        <v>2</v>
      </c>
      <c r="AA75" s="118">
        <v>2</v>
      </c>
      <c r="AB75" s="118">
        <v>1</v>
      </c>
      <c r="AC75" s="118">
        <v>1</v>
      </c>
      <c r="AD75" s="118">
        <v>0</v>
      </c>
      <c r="AE75" s="118">
        <v>2</v>
      </c>
      <c r="AF75" s="118">
        <v>0</v>
      </c>
      <c r="AG75" s="118">
        <v>1</v>
      </c>
      <c r="AH75" s="118">
        <v>1</v>
      </c>
      <c r="AI75" s="118">
        <v>0</v>
      </c>
      <c r="AJ75" s="118">
        <v>0</v>
      </c>
      <c r="AK75" s="118">
        <v>0</v>
      </c>
      <c r="AL75" s="118">
        <v>1</v>
      </c>
      <c r="AM75" s="118">
        <v>2</v>
      </c>
      <c r="AN75" s="118">
        <v>0</v>
      </c>
      <c r="AO75" s="118">
        <v>0</v>
      </c>
      <c r="AP75" s="118">
        <v>4</v>
      </c>
      <c r="AQ75" s="118">
        <v>0</v>
      </c>
      <c r="AR75" s="118">
        <v>0</v>
      </c>
      <c r="AS75" s="118">
        <v>0</v>
      </c>
      <c r="AT75" s="118">
        <v>0</v>
      </c>
      <c r="AU75" s="118">
        <v>3</v>
      </c>
      <c r="AV75" s="118">
        <v>0</v>
      </c>
    </row>
    <row r="76" spans="1:112" s="120" customFormat="1" thickBot="1" x14ac:dyDescent="0.25">
      <c r="A76" s="275" t="s">
        <v>736</v>
      </c>
      <c r="B76" s="118">
        <v>0</v>
      </c>
      <c r="C76" s="118">
        <v>2</v>
      </c>
      <c r="D76" s="118">
        <v>0</v>
      </c>
      <c r="E76" s="118">
        <v>0</v>
      </c>
      <c r="F76" s="118">
        <v>0</v>
      </c>
      <c r="G76" s="118">
        <v>0</v>
      </c>
      <c r="H76" s="118">
        <v>-1</v>
      </c>
      <c r="I76" s="118">
        <v>0</v>
      </c>
      <c r="J76" s="118">
        <v>2</v>
      </c>
      <c r="K76" s="118">
        <v>0</v>
      </c>
      <c r="L76" s="118">
        <v>0</v>
      </c>
      <c r="M76" s="118">
        <v>2</v>
      </c>
      <c r="N76" s="118">
        <v>1</v>
      </c>
      <c r="O76" s="118">
        <v>0</v>
      </c>
      <c r="P76" s="118">
        <v>0</v>
      </c>
      <c r="Q76" s="118">
        <v>0</v>
      </c>
      <c r="R76" s="118">
        <v>0</v>
      </c>
      <c r="S76" s="118">
        <v>0</v>
      </c>
      <c r="T76" s="118">
        <v>5</v>
      </c>
      <c r="U76" s="118">
        <v>2</v>
      </c>
      <c r="V76" s="118">
        <v>1</v>
      </c>
      <c r="W76" s="118">
        <v>2</v>
      </c>
      <c r="X76" s="118">
        <v>1</v>
      </c>
      <c r="Y76" s="118">
        <v>1</v>
      </c>
      <c r="Z76" s="118">
        <v>2</v>
      </c>
      <c r="AA76" s="118">
        <v>2</v>
      </c>
      <c r="AB76" s="118">
        <v>1</v>
      </c>
      <c r="AC76" s="118">
        <v>1</v>
      </c>
      <c r="AD76" s="118">
        <v>2</v>
      </c>
      <c r="AE76" s="118">
        <v>2</v>
      </c>
      <c r="AF76" s="118">
        <v>0</v>
      </c>
      <c r="AG76" s="118">
        <v>3</v>
      </c>
      <c r="AH76" s="118">
        <v>1</v>
      </c>
      <c r="AI76" s="118">
        <v>0</v>
      </c>
      <c r="AJ76" s="118">
        <v>0</v>
      </c>
      <c r="AK76" s="118">
        <v>0</v>
      </c>
      <c r="AL76" s="118">
        <v>1</v>
      </c>
      <c r="AM76" s="118">
        <v>2</v>
      </c>
      <c r="AN76" s="118">
        <v>0</v>
      </c>
      <c r="AO76" s="118">
        <v>0</v>
      </c>
      <c r="AP76" s="118">
        <v>4</v>
      </c>
      <c r="AQ76" s="118">
        <v>0</v>
      </c>
      <c r="AR76" s="118">
        <v>0</v>
      </c>
      <c r="AS76" s="118">
        <v>0</v>
      </c>
      <c r="AT76" s="118">
        <v>0</v>
      </c>
      <c r="AU76" s="118">
        <v>2</v>
      </c>
      <c r="AV76" s="118">
        <v>0</v>
      </c>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row>
    <row r="77" spans="1:112" s="120" customFormat="1" thickBot="1" x14ac:dyDescent="0.25">
      <c r="A77" s="275" t="s">
        <v>687</v>
      </c>
      <c r="B77" s="118">
        <v>0</v>
      </c>
      <c r="C77" s="118">
        <v>1</v>
      </c>
      <c r="D77" s="118">
        <v>0</v>
      </c>
      <c r="E77" s="118">
        <v>-1</v>
      </c>
      <c r="F77" s="118">
        <v>-1</v>
      </c>
      <c r="G77" s="118">
        <v>0</v>
      </c>
      <c r="H77" s="118">
        <v>-1</v>
      </c>
      <c r="I77" s="118">
        <v>0</v>
      </c>
      <c r="J77" s="118">
        <v>0</v>
      </c>
      <c r="K77" s="118">
        <v>0</v>
      </c>
      <c r="L77" s="118">
        <v>0</v>
      </c>
      <c r="M77" s="118">
        <v>1</v>
      </c>
      <c r="N77" s="118">
        <v>1</v>
      </c>
      <c r="O77" s="118">
        <v>1</v>
      </c>
      <c r="P77" s="118">
        <v>0</v>
      </c>
      <c r="Q77" s="118">
        <v>0</v>
      </c>
      <c r="R77" s="118">
        <v>0</v>
      </c>
      <c r="S77" s="118">
        <v>0</v>
      </c>
      <c r="T77" s="118">
        <v>2</v>
      </c>
      <c r="U77" s="118">
        <v>1</v>
      </c>
      <c r="V77" s="118">
        <v>1</v>
      </c>
      <c r="W77" s="118">
        <v>1</v>
      </c>
      <c r="X77" s="118">
        <v>1</v>
      </c>
      <c r="Y77" s="118">
        <v>0</v>
      </c>
      <c r="Z77" s="118">
        <v>1</v>
      </c>
      <c r="AA77" s="118">
        <v>1</v>
      </c>
      <c r="AB77" s="118">
        <v>1</v>
      </c>
      <c r="AC77" s="118">
        <v>1</v>
      </c>
      <c r="AD77" s="118">
        <v>1</v>
      </c>
      <c r="AE77" s="118">
        <v>1</v>
      </c>
      <c r="AF77" s="118">
        <v>0</v>
      </c>
      <c r="AG77" s="118">
        <v>1</v>
      </c>
      <c r="AH77" s="118">
        <v>1</v>
      </c>
      <c r="AI77" s="118">
        <v>0</v>
      </c>
      <c r="AJ77" s="118">
        <v>0</v>
      </c>
      <c r="AK77" s="118">
        <v>0</v>
      </c>
      <c r="AL77" s="118">
        <v>1</v>
      </c>
      <c r="AM77" s="118">
        <v>2</v>
      </c>
      <c r="AN77" s="118">
        <v>0</v>
      </c>
      <c r="AO77" s="118">
        <v>0</v>
      </c>
      <c r="AP77" s="118">
        <v>4</v>
      </c>
      <c r="AQ77" s="118">
        <v>0</v>
      </c>
      <c r="AR77" s="118">
        <v>0</v>
      </c>
      <c r="AS77" s="118">
        <v>0</v>
      </c>
      <c r="AT77" s="118">
        <v>0</v>
      </c>
      <c r="AU77" s="118">
        <v>1</v>
      </c>
      <c r="AV77" s="118">
        <v>0</v>
      </c>
      <c r="DD77" s="119"/>
      <c r="DE77" s="119"/>
      <c r="DF77" s="119"/>
      <c r="DG77" s="119"/>
      <c r="DH77" s="119"/>
    </row>
    <row r="78" spans="1:112" s="120" customFormat="1" thickBot="1" x14ac:dyDescent="0.25">
      <c r="A78" s="275" t="s">
        <v>688</v>
      </c>
      <c r="B78" s="118">
        <v>0</v>
      </c>
      <c r="C78" s="118">
        <v>0</v>
      </c>
      <c r="D78" s="118">
        <v>1</v>
      </c>
      <c r="E78" s="118">
        <v>1</v>
      </c>
      <c r="F78" s="118">
        <v>1</v>
      </c>
      <c r="G78" s="118">
        <v>0</v>
      </c>
      <c r="H78" s="118">
        <v>-1</v>
      </c>
      <c r="I78" s="118">
        <v>0</v>
      </c>
      <c r="J78" s="118">
        <v>-1</v>
      </c>
      <c r="K78" s="118">
        <v>0</v>
      </c>
      <c r="L78" s="118">
        <v>0</v>
      </c>
      <c r="M78" s="118">
        <v>2</v>
      </c>
      <c r="N78" s="118">
        <v>-1</v>
      </c>
      <c r="O78" s="118">
        <v>-1</v>
      </c>
      <c r="P78" s="118">
        <v>0</v>
      </c>
      <c r="Q78" s="118">
        <v>0</v>
      </c>
      <c r="R78" s="118">
        <v>0</v>
      </c>
      <c r="S78" s="118">
        <v>0</v>
      </c>
      <c r="T78" s="118">
        <v>4</v>
      </c>
      <c r="U78" s="118">
        <v>2</v>
      </c>
      <c r="V78" s="118">
        <v>-1</v>
      </c>
      <c r="W78" s="118">
        <v>1</v>
      </c>
      <c r="X78" s="118">
        <v>0</v>
      </c>
      <c r="Y78" s="118">
        <v>1</v>
      </c>
      <c r="Z78" s="118">
        <v>2</v>
      </c>
      <c r="AA78" s="118">
        <v>2</v>
      </c>
      <c r="AB78" s="118">
        <v>4</v>
      </c>
      <c r="AC78" s="118">
        <v>-1</v>
      </c>
      <c r="AD78" s="118">
        <v>1</v>
      </c>
      <c r="AE78" s="118">
        <v>-1</v>
      </c>
      <c r="AF78" s="118">
        <v>0</v>
      </c>
      <c r="AG78" s="118">
        <v>0</v>
      </c>
      <c r="AH78" s="118">
        <v>0</v>
      </c>
      <c r="AI78" s="118">
        <v>0</v>
      </c>
      <c r="AJ78" s="118">
        <v>0</v>
      </c>
      <c r="AK78" s="118">
        <v>0</v>
      </c>
      <c r="AL78" s="118">
        <v>0</v>
      </c>
      <c r="AM78" s="118">
        <v>2</v>
      </c>
      <c r="AN78" s="118">
        <v>0</v>
      </c>
      <c r="AO78" s="118">
        <v>0</v>
      </c>
      <c r="AP78" s="118">
        <v>0</v>
      </c>
      <c r="AQ78" s="118">
        <v>0</v>
      </c>
      <c r="AR78" s="118">
        <v>0</v>
      </c>
      <c r="AS78" s="118">
        <v>0</v>
      </c>
      <c r="AT78" s="118">
        <v>0</v>
      </c>
      <c r="AU78" s="118">
        <v>1</v>
      </c>
      <c r="AV78" s="118">
        <v>0</v>
      </c>
    </row>
    <row r="79" spans="1:112" s="120" customFormat="1" thickBot="1" x14ac:dyDescent="0.25">
      <c r="A79" s="275" t="s">
        <v>689</v>
      </c>
      <c r="B79" s="118">
        <v>0</v>
      </c>
      <c r="C79" s="118">
        <v>2</v>
      </c>
      <c r="D79" s="118">
        <v>0</v>
      </c>
      <c r="E79" s="118">
        <v>0</v>
      </c>
      <c r="F79" s="118">
        <v>0</v>
      </c>
      <c r="G79" s="118">
        <v>0</v>
      </c>
      <c r="H79" s="118">
        <v>0</v>
      </c>
      <c r="I79" s="118">
        <v>1</v>
      </c>
      <c r="J79" s="118">
        <v>2</v>
      </c>
      <c r="K79" s="118">
        <v>0</v>
      </c>
      <c r="L79" s="118">
        <v>0</v>
      </c>
      <c r="M79" s="118">
        <v>1</v>
      </c>
      <c r="N79" s="118">
        <v>1</v>
      </c>
      <c r="O79" s="118">
        <v>0</v>
      </c>
      <c r="P79" s="118">
        <v>0</v>
      </c>
      <c r="Q79" s="118">
        <v>0</v>
      </c>
      <c r="R79" s="118">
        <v>0</v>
      </c>
      <c r="S79" s="118">
        <v>0</v>
      </c>
      <c r="T79" s="118">
        <v>5</v>
      </c>
      <c r="U79" s="118">
        <v>2</v>
      </c>
      <c r="V79" s="118">
        <v>2</v>
      </c>
      <c r="W79" s="118">
        <v>2</v>
      </c>
      <c r="X79" s="118">
        <v>2</v>
      </c>
      <c r="Y79" s="118">
        <v>2</v>
      </c>
      <c r="Z79" s="118">
        <v>2</v>
      </c>
      <c r="AA79" s="118">
        <v>2</v>
      </c>
      <c r="AB79" s="118">
        <v>2</v>
      </c>
      <c r="AC79" s="118">
        <v>2</v>
      </c>
      <c r="AD79" s="118">
        <v>2</v>
      </c>
      <c r="AE79" s="118">
        <v>2</v>
      </c>
      <c r="AF79" s="118">
        <v>0</v>
      </c>
      <c r="AG79" s="118">
        <v>2</v>
      </c>
      <c r="AH79" s="118">
        <v>1</v>
      </c>
      <c r="AI79" s="118">
        <v>0</v>
      </c>
      <c r="AJ79" s="118">
        <v>0</v>
      </c>
      <c r="AK79" s="118">
        <v>0</v>
      </c>
      <c r="AL79" s="118">
        <v>1</v>
      </c>
      <c r="AM79" s="118">
        <v>2</v>
      </c>
      <c r="AN79" s="118">
        <v>0</v>
      </c>
      <c r="AO79" s="118">
        <v>0</v>
      </c>
      <c r="AP79" s="118">
        <v>4</v>
      </c>
      <c r="AQ79" s="118">
        <v>0</v>
      </c>
      <c r="AR79" s="118">
        <v>0</v>
      </c>
      <c r="AS79" s="118">
        <v>0</v>
      </c>
      <c r="AT79" s="118">
        <v>0</v>
      </c>
      <c r="AU79" s="118">
        <v>3</v>
      </c>
      <c r="AV79" s="118">
        <v>0</v>
      </c>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row>
    <row r="80" spans="1:112" s="120" customFormat="1" thickBot="1" x14ac:dyDescent="0.25">
      <c r="A80" s="275" t="s">
        <v>622</v>
      </c>
      <c r="B80" s="118">
        <v>2</v>
      </c>
      <c r="C80" s="118">
        <v>2</v>
      </c>
      <c r="D80" s="118">
        <v>2</v>
      </c>
      <c r="E80" s="118">
        <v>0</v>
      </c>
      <c r="F80" s="118">
        <v>0</v>
      </c>
      <c r="G80" s="118">
        <v>0</v>
      </c>
      <c r="H80" s="118">
        <v>2</v>
      </c>
      <c r="I80" s="118">
        <v>0</v>
      </c>
      <c r="J80" s="118">
        <v>0</v>
      </c>
      <c r="K80" s="118">
        <v>0</v>
      </c>
      <c r="L80" s="118">
        <v>0</v>
      </c>
      <c r="M80" s="118">
        <v>1</v>
      </c>
      <c r="N80" s="118">
        <v>0</v>
      </c>
      <c r="O80" s="118">
        <v>0</v>
      </c>
      <c r="P80" s="118">
        <v>0</v>
      </c>
      <c r="Q80" s="118">
        <v>1</v>
      </c>
      <c r="R80" s="118">
        <v>0</v>
      </c>
      <c r="S80" s="118">
        <v>0</v>
      </c>
      <c r="T80" s="118">
        <v>1</v>
      </c>
      <c r="U80" s="118">
        <v>2</v>
      </c>
      <c r="V80" s="118">
        <v>-1</v>
      </c>
      <c r="W80" s="118">
        <v>0</v>
      </c>
      <c r="X80" s="118">
        <v>0</v>
      </c>
      <c r="Y80" s="118">
        <v>4</v>
      </c>
      <c r="Z80" s="118">
        <v>2</v>
      </c>
      <c r="AA80" s="118">
        <v>-1</v>
      </c>
      <c r="AB80" s="118">
        <v>1</v>
      </c>
      <c r="AC80" s="118">
        <v>0</v>
      </c>
      <c r="AD80" s="118">
        <v>0</v>
      </c>
      <c r="AE80" s="118">
        <v>0</v>
      </c>
      <c r="AF80" s="118">
        <v>0</v>
      </c>
      <c r="AG80" s="118">
        <v>2</v>
      </c>
      <c r="AH80" s="118">
        <v>0</v>
      </c>
      <c r="AI80" s="118">
        <v>0</v>
      </c>
      <c r="AJ80" s="118">
        <v>0</v>
      </c>
      <c r="AK80" s="118">
        <v>0</v>
      </c>
      <c r="AL80" s="118">
        <v>0</v>
      </c>
      <c r="AM80" s="118">
        <v>0</v>
      </c>
      <c r="AN80" s="118">
        <v>0</v>
      </c>
      <c r="AO80" s="118">
        <v>0</v>
      </c>
      <c r="AP80" s="118">
        <v>0</v>
      </c>
      <c r="AQ80" s="118">
        <v>0</v>
      </c>
      <c r="AR80" s="118">
        <v>0</v>
      </c>
      <c r="AS80" s="118">
        <v>0</v>
      </c>
      <c r="AT80" s="118">
        <v>0</v>
      </c>
      <c r="AU80" s="118">
        <v>1</v>
      </c>
      <c r="AV80" s="118">
        <v>1</v>
      </c>
    </row>
    <row r="81" spans="1:112" s="119" customFormat="1" thickBot="1" x14ac:dyDescent="0.25">
      <c r="A81" s="275" t="s">
        <v>694</v>
      </c>
      <c r="B81" s="118">
        <v>2</v>
      </c>
      <c r="C81" s="118">
        <v>2</v>
      </c>
      <c r="D81" s="118">
        <v>2</v>
      </c>
      <c r="E81" s="118">
        <v>0</v>
      </c>
      <c r="F81" s="118">
        <v>0</v>
      </c>
      <c r="G81" s="118">
        <v>0</v>
      </c>
      <c r="H81" s="118">
        <v>0</v>
      </c>
      <c r="I81" s="118">
        <v>2</v>
      </c>
      <c r="J81" s="118">
        <v>0</v>
      </c>
      <c r="K81" s="118">
        <v>0</v>
      </c>
      <c r="L81" s="118">
        <v>0</v>
      </c>
      <c r="M81" s="118">
        <v>2</v>
      </c>
      <c r="N81" s="118">
        <v>2</v>
      </c>
      <c r="O81" s="118">
        <v>2</v>
      </c>
      <c r="P81" s="118">
        <v>0</v>
      </c>
      <c r="Q81" s="118">
        <v>0</v>
      </c>
      <c r="R81" s="118">
        <v>0</v>
      </c>
      <c r="S81" s="118">
        <v>0</v>
      </c>
      <c r="T81" s="118">
        <v>0</v>
      </c>
      <c r="U81" s="118">
        <v>0</v>
      </c>
      <c r="V81" s="118">
        <v>0</v>
      </c>
      <c r="W81" s="118">
        <v>1</v>
      </c>
      <c r="X81" s="118">
        <v>0</v>
      </c>
      <c r="Y81" s="118">
        <v>4</v>
      </c>
      <c r="Z81" s="118">
        <v>0</v>
      </c>
      <c r="AA81" s="118">
        <v>0</v>
      </c>
      <c r="AB81" s="118">
        <v>4</v>
      </c>
      <c r="AC81" s="118">
        <v>0</v>
      </c>
      <c r="AD81" s="118">
        <v>0</v>
      </c>
      <c r="AE81" s="118">
        <v>0</v>
      </c>
      <c r="AF81" s="118">
        <v>0</v>
      </c>
      <c r="AG81" s="118">
        <v>0</v>
      </c>
      <c r="AH81" s="118">
        <v>0</v>
      </c>
      <c r="AI81" s="118">
        <v>0</v>
      </c>
      <c r="AJ81" s="118">
        <v>0</v>
      </c>
      <c r="AK81" s="118">
        <v>0</v>
      </c>
      <c r="AL81" s="118">
        <v>4</v>
      </c>
      <c r="AM81" s="118">
        <v>4</v>
      </c>
      <c r="AN81" s="118">
        <v>5</v>
      </c>
      <c r="AO81" s="118">
        <v>0</v>
      </c>
      <c r="AP81" s="118">
        <v>0</v>
      </c>
      <c r="AQ81" s="118">
        <v>0</v>
      </c>
      <c r="AR81" s="118">
        <v>0</v>
      </c>
      <c r="AS81" s="118">
        <v>0</v>
      </c>
      <c r="AT81" s="118">
        <v>0</v>
      </c>
      <c r="AU81" s="118">
        <v>0</v>
      </c>
      <c r="AV81" s="118">
        <v>0</v>
      </c>
      <c r="DD81" s="120"/>
      <c r="DE81" s="120"/>
      <c r="DF81" s="120"/>
      <c r="DG81" s="120"/>
      <c r="DH81" s="120"/>
    </row>
    <row r="82" spans="1:112" s="119" customFormat="1" thickBot="1" x14ac:dyDescent="0.25">
      <c r="A82" s="275" t="s">
        <v>695</v>
      </c>
      <c r="B82" s="118">
        <v>2</v>
      </c>
      <c r="C82" s="118">
        <v>2</v>
      </c>
      <c r="D82" s="118">
        <v>2</v>
      </c>
      <c r="E82" s="118">
        <v>0</v>
      </c>
      <c r="F82" s="118">
        <v>0</v>
      </c>
      <c r="G82" s="118">
        <v>0</v>
      </c>
      <c r="H82" s="118">
        <v>0</v>
      </c>
      <c r="I82" s="118">
        <v>0</v>
      </c>
      <c r="J82" s="118">
        <v>2</v>
      </c>
      <c r="K82" s="118">
        <v>0</v>
      </c>
      <c r="L82" s="118">
        <v>0</v>
      </c>
      <c r="M82" s="118">
        <v>1</v>
      </c>
      <c r="N82" s="118">
        <v>2</v>
      </c>
      <c r="O82" s="118">
        <v>2</v>
      </c>
      <c r="P82" s="118">
        <v>0</v>
      </c>
      <c r="Q82" s="118">
        <v>0</v>
      </c>
      <c r="R82" s="118">
        <v>0</v>
      </c>
      <c r="S82" s="118">
        <v>0</v>
      </c>
      <c r="T82" s="118">
        <v>0</v>
      </c>
      <c r="U82" s="118">
        <v>0</v>
      </c>
      <c r="V82" s="118">
        <v>0</v>
      </c>
      <c r="W82" s="118">
        <v>0</v>
      </c>
      <c r="X82" s="118">
        <v>0</v>
      </c>
      <c r="Y82" s="118">
        <v>0</v>
      </c>
      <c r="Z82" s="118">
        <v>0</v>
      </c>
      <c r="AA82" s="118">
        <v>0</v>
      </c>
      <c r="AB82" s="118">
        <v>4</v>
      </c>
      <c r="AC82" s="118">
        <v>2</v>
      </c>
      <c r="AD82" s="118">
        <v>0</v>
      </c>
      <c r="AE82" s="118">
        <v>2</v>
      </c>
      <c r="AF82" s="118">
        <v>0</v>
      </c>
      <c r="AG82" s="118">
        <v>0</v>
      </c>
      <c r="AH82" s="118">
        <v>0</v>
      </c>
      <c r="AI82" s="118">
        <v>0</v>
      </c>
      <c r="AJ82" s="118">
        <v>0</v>
      </c>
      <c r="AK82" s="118">
        <v>0</v>
      </c>
      <c r="AL82" s="118">
        <v>4</v>
      </c>
      <c r="AM82" s="118">
        <v>4</v>
      </c>
      <c r="AN82" s="118">
        <v>5</v>
      </c>
      <c r="AO82" s="118">
        <v>0</v>
      </c>
      <c r="AP82" s="118">
        <v>0</v>
      </c>
      <c r="AQ82" s="118">
        <v>0</v>
      </c>
      <c r="AR82" s="118">
        <v>0</v>
      </c>
      <c r="AS82" s="118">
        <v>0</v>
      </c>
      <c r="AT82" s="118">
        <v>0</v>
      </c>
      <c r="AU82" s="118">
        <v>0</v>
      </c>
      <c r="AV82" s="118">
        <v>0</v>
      </c>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row>
    <row r="83" spans="1:112" s="120" customFormat="1" thickBot="1" x14ac:dyDescent="0.25">
      <c r="A83" s="275" t="s">
        <v>700</v>
      </c>
      <c r="B83" s="118">
        <v>0</v>
      </c>
      <c r="C83" s="118">
        <v>0</v>
      </c>
      <c r="D83" s="118">
        <v>0</v>
      </c>
      <c r="E83" s="118">
        <v>0</v>
      </c>
      <c r="F83" s="118">
        <v>0</v>
      </c>
      <c r="G83" s="118">
        <v>2</v>
      </c>
      <c r="H83" s="118">
        <v>0</v>
      </c>
      <c r="I83" s="118">
        <v>0</v>
      </c>
      <c r="J83" s="118">
        <v>0</v>
      </c>
      <c r="K83" s="118">
        <v>0</v>
      </c>
      <c r="L83" s="118">
        <v>0</v>
      </c>
      <c r="M83" s="118">
        <v>0</v>
      </c>
      <c r="N83" s="118">
        <v>2</v>
      </c>
      <c r="O83" s="118">
        <v>0</v>
      </c>
      <c r="P83" s="118">
        <v>0</v>
      </c>
      <c r="Q83" s="118">
        <v>0</v>
      </c>
      <c r="R83" s="118">
        <v>0</v>
      </c>
      <c r="S83" s="118">
        <v>0</v>
      </c>
      <c r="T83" s="118">
        <v>0</v>
      </c>
      <c r="U83" s="118">
        <v>0</v>
      </c>
      <c r="V83" s="118">
        <v>0</v>
      </c>
      <c r="W83" s="118">
        <v>0</v>
      </c>
      <c r="X83" s="118">
        <v>0</v>
      </c>
      <c r="Y83" s="118">
        <v>0</v>
      </c>
      <c r="Z83" s="118">
        <v>0</v>
      </c>
      <c r="AA83" s="118">
        <v>0</v>
      </c>
      <c r="AB83" s="118">
        <v>2</v>
      </c>
      <c r="AC83" s="118">
        <v>1</v>
      </c>
      <c r="AD83" s="118">
        <v>0</v>
      </c>
      <c r="AE83" s="118">
        <v>2</v>
      </c>
      <c r="AF83" s="118">
        <v>0</v>
      </c>
      <c r="AG83" s="118">
        <v>0</v>
      </c>
      <c r="AH83" s="118">
        <v>1</v>
      </c>
      <c r="AI83" s="118">
        <v>0</v>
      </c>
      <c r="AJ83" s="118">
        <v>1</v>
      </c>
      <c r="AK83" s="118">
        <v>0</v>
      </c>
      <c r="AL83" s="118">
        <v>0</v>
      </c>
      <c r="AM83" s="118">
        <v>0</v>
      </c>
      <c r="AN83" s="118">
        <v>0</v>
      </c>
      <c r="AO83" s="118">
        <v>0</v>
      </c>
      <c r="AP83" s="118">
        <v>0</v>
      </c>
      <c r="AQ83" s="118">
        <v>0</v>
      </c>
      <c r="AR83" s="118">
        <v>0</v>
      </c>
      <c r="AS83" s="118">
        <v>0</v>
      </c>
      <c r="AT83" s="118">
        <v>0</v>
      </c>
      <c r="AU83" s="118">
        <v>0</v>
      </c>
      <c r="AV83" s="118">
        <v>0</v>
      </c>
      <c r="DD83" s="116"/>
      <c r="DE83" s="116"/>
      <c r="DF83" s="116"/>
      <c r="DG83" s="116"/>
      <c r="DH83" s="116"/>
    </row>
    <row r="84" spans="1:112" s="120" customFormat="1" thickBot="1" x14ac:dyDescent="0.25">
      <c r="A84" s="275" t="s">
        <v>691</v>
      </c>
      <c r="B84" s="118">
        <v>0</v>
      </c>
      <c r="C84" s="118">
        <v>0</v>
      </c>
      <c r="D84" s="118">
        <v>0</v>
      </c>
      <c r="E84" s="118">
        <v>0</v>
      </c>
      <c r="F84" s="118">
        <v>0</v>
      </c>
      <c r="G84" s="118">
        <v>0</v>
      </c>
      <c r="H84" s="118">
        <v>-1</v>
      </c>
      <c r="I84" s="118">
        <v>-3</v>
      </c>
      <c r="J84" s="118">
        <v>0</v>
      </c>
      <c r="K84" s="118">
        <v>-3</v>
      </c>
      <c r="L84" s="118">
        <v>-4</v>
      </c>
      <c r="M84" s="118">
        <v>-1</v>
      </c>
      <c r="N84" s="118">
        <v>0</v>
      </c>
      <c r="O84" s="118">
        <v>0</v>
      </c>
      <c r="P84" s="118">
        <v>0</v>
      </c>
      <c r="Q84" s="118">
        <v>0</v>
      </c>
      <c r="R84" s="118">
        <v>1</v>
      </c>
      <c r="S84" s="118">
        <v>-2</v>
      </c>
      <c r="T84" s="118">
        <v>0</v>
      </c>
      <c r="U84" s="118">
        <v>-1</v>
      </c>
      <c r="V84" s="118">
        <v>0</v>
      </c>
      <c r="W84" s="118">
        <v>-1</v>
      </c>
      <c r="X84" s="118">
        <v>0</v>
      </c>
      <c r="Y84" s="118">
        <v>-1</v>
      </c>
      <c r="Z84" s="118">
        <v>-1</v>
      </c>
      <c r="AA84" s="118">
        <v>0</v>
      </c>
      <c r="AB84" s="118">
        <v>-1</v>
      </c>
      <c r="AC84" s="118">
        <v>0</v>
      </c>
      <c r="AD84" s="118">
        <v>0</v>
      </c>
      <c r="AE84" s="118">
        <v>0</v>
      </c>
      <c r="AF84" s="118">
        <v>-2</v>
      </c>
      <c r="AG84" s="118">
        <v>-1</v>
      </c>
      <c r="AH84" s="118">
        <v>-1</v>
      </c>
      <c r="AI84" s="118">
        <v>0</v>
      </c>
      <c r="AJ84" s="118">
        <v>0</v>
      </c>
      <c r="AK84" s="118">
        <v>0</v>
      </c>
      <c r="AL84" s="118">
        <v>-2</v>
      </c>
      <c r="AM84" s="118">
        <v>2</v>
      </c>
      <c r="AN84" s="118">
        <v>0</v>
      </c>
      <c r="AO84" s="118">
        <v>4</v>
      </c>
      <c r="AP84" s="118">
        <v>0</v>
      </c>
      <c r="AQ84" s="118">
        <v>-2</v>
      </c>
      <c r="AR84" s="118">
        <v>0</v>
      </c>
      <c r="AS84" s="118">
        <v>-2</v>
      </c>
      <c r="AT84" s="118">
        <v>-1</v>
      </c>
      <c r="AU84" s="118">
        <v>0</v>
      </c>
      <c r="AV84" s="118">
        <v>1</v>
      </c>
    </row>
    <row r="85" spans="1:112" s="120" customFormat="1" thickBot="1" x14ac:dyDescent="0.25">
      <c r="A85" s="275" t="s">
        <v>712</v>
      </c>
      <c r="B85" s="118">
        <v>0</v>
      </c>
      <c r="C85" s="118">
        <v>0</v>
      </c>
      <c r="D85" s="118">
        <v>2</v>
      </c>
      <c r="E85" s="118">
        <v>4</v>
      </c>
      <c r="F85" s="118">
        <v>0</v>
      </c>
      <c r="G85" s="118">
        <v>0</v>
      </c>
      <c r="H85" s="118">
        <v>-1</v>
      </c>
      <c r="I85" s="118">
        <v>-2</v>
      </c>
      <c r="J85" s="118">
        <v>1</v>
      </c>
      <c r="K85" s="118">
        <v>-3</v>
      </c>
      <c r="L85" s="118">
        <v>-3</v>
      </c>
      <c r="M85" s="118">
        <v>4</v>
      </c>
      <c r="N85" s="118">
        <v>2</v>
      </c>
      <c r="O85" s="118">
        <v>2</v>
      </c>
      <c r="P85" s="118">
        <v>0</v>
      </c>
      <c r="Q85" s="118">
        <v>2</v>
      </c>
      <c r="R85" s="118">
        <v>0</v>
      </c>
      <c r="S85" s="118">
        <v>0</v>
      </c>
      <c r="T85" s="118">
        <v>0</v>
      </c>
      <c r="U85" s="118">
        <v>1</v>
      </c>
      <c r="V85" s="118">
        <v>2</v>
      </c>
      <c r="W85" s="118">
        <v>0</v>
      </c>
      <c r="X85" s="118">
        <v>1</v>
      </c>
      <c r="Y85" s="118">
        <v>1</v>
      </c>
      <c r="Z85" s="118">
        <v>1</v>
      </c>
      <c r="AA85" s="118">
        <v>1</v>
      </c>
      <c r="AB85" s="118">
        <v>1</v>
      </c>
      <c r="AC85" s="118">
        <v>1</v>
      </c>
      <c r="AD85" s="118">
        <v>0</v>
      </c>
      <c r="AE85" s="118">
        <v>1</v>
      </c>
      <c r="AF85" s="118">
        <v>0</v>
      </c>
      <c r="AG85" s="118">
        <v>0</v>
      </c>
      <c r="AH85" s="118">
        <v>-1</v>
      </c>
      <c r="AI85" s="118">
        <v>0</v>
      </c>
      <c r="AJ85" s="118">
        <v>0</v>
      </c>
      <c r="AK85" s="118">
        <v>0</v>
      </c>
      <c r="AL85" s="118">
        <v>0</v>
      </c>
      <c r="AM85" s="118">
        <v>4</v>
      </c>
      <c r="AN85" s="118">
        <v>0</v>
      </c>
      <c r="AO85" s="118">
        <v>0</v>
      </c>
      <c r="AP85" s="118">
        <v>0</v>
      </c>
      <c r="AQ85" s="118">
        <v>0</v>
      </c>
      <c r="AR85" s="118">
        <v>0</v>
      </c>
      <c r="AS85" s="118">
        <v>0</v>
      </c>
      <c r="AT85" s="118">
        <v>0</v>
      </c>
      <c r="AU85" s="118">
        <v>1</v>
      </c>
      <c r="AV85" s="118">
        <v>1</v>
      </c>
    </row>
    <row r="86" spans="1:112" s="120" customFormat="1" thickBot="1" x14ac:dyDescent="0.25">
      <c r="A86" s="275" t="s">
        <v>683</v>
      </c>
      <c r="B86" s="118">
        <v>1</v>
      </c>
      <c r="C86" s="118">
        <v>0</v>
      </c>
      <c r="D86" s="118">
        <v>1</v>
      </c>
      <c r="E86" s="118">
        <v>0</v>
      </c>
      <c r="F86" s="118">
        <v>0</v>
      </c>
      <c r="G86" s="118">
        <v>0</v>
      </c>
      <c r="H86" s="118">
        <v>-2</v>
      </c>
      <c r="I86" s="118">
        <v>-2</v>
      </c>
      <c r="J86" s="118">
        <v>-1</v>
      </c>
      <c r="K86" s="118">
        <v>0</v>
      </c>
      <c r="L86" s="118">
        <v>0</v>
      </c>
      <c r="M86" s="118">
        <v>1</v>
      </c>
      <c r="N86" s="118">
        <v>2</v>
      </c>
      <c r="O86" s="118">
        <v>0</v>
      </c>
      <c r="P86" s="118">
        <v>0</v>
      </c>
      <c r="Q86" s="118">
        <v>0</v>
      </c>
      <c r="R86" s="118">
        <v>0</v>
      </c>
      <c r="S86" s="118">
        <v>0</v>
      </c>
      <c r="T86" s="118">
        <v>4</v>
      </c>
      <c r="U86" s="118">
        <v>2</v>
      </c>
      <c r="V86" s="118">
        <v>2</v>
      </c>
      <c r="W86" s="118">
        <v>2</v>
      </c>
      <c r="X86" s="118">
        <v>2</v>
      </c>
      <c r="Y86" s="118">
        <v>1</v>
      </c>
      <c r="Z86" s="118">
        <v>2</v>
      </c>
      <c r="AA86" s="118">
        <v>2</v>
      </c>
      <c r="AB86" s="118">
        <v>1</v>
      </c>
      <c r="AC86" s="118">
        <v>1</v>
      </c>
      <c r="AD86" s="118">
        <v>0</v>
      </c>
      <c r="AE86" s="118">
        <v>2</v>
      </c>
      <c r="AF86" s="118">
        <v>0</v>
      </c>
      <c r="AG86" s="118">
        <v>0</v>
      </c>
      <c r="AH86" s="118">
        <v>0</v>
      </c>
      <c r="AI86" s="118">
        <v>0</v>
      </c>
      <c r="AJ86" s="118">
        <v>0</v>
      </c>
      <c r="AK86" s="118">
        <v>0</v>
      </c>
      <c r="AL86" s="118">
        <v>1</v>
      </c>
      <c r="AM86" s="118">
        <v>2</v>
      </c>
      <c r="AN86" s="118">
        <v>0</v>
      </c>
      <c r="AO86" s="118">
        <v>0</v>
      </c>
      <c r="AP86" s="118">
        <v>0</v>
      </c>
      <c r="AQ86" s="118">
        <v>0</v>
      </c>
      <c r="AR86" s="118">
        <v>0</v>
      </c>
      <c r="AS86" s="118">
        <v>0</v>
      </c>
      <c r="AT86" s="118">
        <v>0</v>
      </c>
      <c r="AU86" s="118">
        <v>1</v>
      </c>
      <c r="AV86" s="118">
        <v>0</v>
      </c>
    </row>
    <row r="87" spans="1:112" s="120" customFormat="1" thickBot="1" x14ac:dyDescent="0.25">
      <c r="A87" s="275" t="s">
        <v>697</v>
      </c>
      <c r="B87" s="118">
        <v>0</v>
      </c>
      <c r="C87" s="118">
        <v>0</v>
      </c>
      <c r="D87" s="118">
        <v>5</v>
      </c>
      <c r="E87" s="118">
        <v>3</v>
      </c>
      <c r="F87" s="118">
        <v>0</v>
      </c>
      <c r="G87" s="118">
        <v>0</v>
      </c>
      <c r="H87" s="118">
        <v>0</v>
      </c>
      <c r="I87" s="118">
        <v>0</v>
      </c>
      <c r="J87" s="118">
        <v>0</v>
      </c>
      <c r="K87" s="118">
        <v>0</v>
      </c>
      <c r="L87" s="118">
        <v>1</v>
      </c>
      <c r="M87" s="118">
        <v>3</v>
      </c>
      <c r="N87" s="118">
        <v>2</v>
      </c>
      <c r="O87" s="118">
        <v>2</v>
      </c>
      <c r="P87" s="118">
        <v>0</v>
      </c>
      <c r="Q87" s="118">
        <v>0</v>
      </c>
      <c r="R87" s="118">
        <v>0</v>
      </c>
      <c r="S87" s="118">
        <v>-1</v>
      </c>
      <c r="T87" s="118">
        <v>0</v>
      </c>
      <c r="U87" s="118">
        <v>0</v>
      </c>
      <c r="V87" s="118">
        <v>2</v>
      </c>
      <c r="W87" s="118">
        <v>0</v>
      </c>
      <c r="X87" s="118">
        <v>0</v>
      </c>
      <c r="Y87" s="118">
        <v>5</v>
      </c>
      <c r="Z87" s="118">
        <v>0</v>
      </c>
      <c r="AA87" s="118">
        <v>0</v>
      </c>
      <c r="AB87" s="118">
        <v>1</v>
      </c>
      <c r="AC87" s="118">
        <v>0</v>
      </c>
      <c r="AD87" s="118">
        <v>0</v>
      </c>
      <c r="AE87" s="118">
        <v>0</v>
      </c>
      <c r="AF87" s="118">
        <v>0</v>
      </c>
      <c r="AG87" s="118">
        <v>0</v>
      </c>
      <c r="AH87" s="118">
        <v>0</v>
      </c>
      <c r="AI87" s="118">
        <v>0</v>
      </c>
      <c r="AJ87" s="118">
        <v>0</v>
      </c>
      <c r="AK87" s="118">
        <v>0</v>
      </c>
      <c r="AL87" s="118">
        <v>0</v>
      </c>
      <c r="AM87" s="118">
        <v>0</v>
      </c>
      <c r="AN87" s="118">
        <v>0</v>
      </c>
      <c r="AO87" s="118">
        <v>0</v>
      </c>
      <c r="AP87" s="118">
        <v>0</v>
      </c>
      <c r="AQ87" s="118">
        <v>0</v>
      </c>
      <c r="AR87" s="118">
        <v>0</v>
      </c>
      <c r="AS87" s="118">
        <v>-1</v>
      </c>
      <c r="AT87" s="118">
        <v>0</v>
      </c>
      <c r="AU87" s="118">
        <v>0</v>
      </c>
      <c r="AV87" s="118">
        <v>1</v>
      </c>
    </row>
    <row r="88" spans="1:112" s="119" customFormat="1" thickBot="1" x14ac:dyDescent="0.25">
      <c r="A88" s="275" t="s">
        <v>613</v>
      </c>
      <c r="B88" s="118">
        <v>3</v>
      </c>
      <c r="C88" s="118">
        <v>1</v>
      </c>
      <c r="D88" s="118">
        <v>4</v>
      </c>
      <c r="E88" s="118">
        <v>4</v>
      </c>
      <c r="F88" s="118">
        <v>5</v>
      </c>
      <c r="G88" s="118">
        <v>0</v>
      </c>
      <c r="H88" s="118">
        <v>4</v>
      </c>
      <c r="I88" s="118">
        <v>1</v>
      </c>
      <c r="J88" s="118">
        <v>0</v>
      </c>
      <c r="K88" s="118">
        <v>1</v>
      </c>
      <c r="L88" s="118">
        <v>1</v>
      </c>
      <c r="M88" s="118">
        <v>1</v>
      </c>
      <c r="N88" s="118">
        <v>2</v>
      </c>
      <c r="O88" s="118">
        <v>1</v>
      </c>
      <c r="P88" s="118">
        <v>0</v>
      </c>
      <c r="Q88" s="118">
        <v>3</v>
      </c>
      <c r="R88" s="118">
        <v>0</v>
      </c>
      <c r="S88" s="118">
        <v>0</v>
      </c>
      <c r="T88" s="118">
        <v>0</v>
      </c>
      <c r="U88" s="118">
        <v>1</v>
      </c>
      <c r="V88" s="118">
        <v>1</v>
      </c>
      <c r="W88" s="118">
        <v>1</v>
      </c>
      <c r="X88" s="118">
        <v>1</v>
      </c>
      <c r="Y88" s="118">
        <v>3</v>
      </c>
      <c r="Z88" s="118">
        <v>1</v>
      </c>
      <c r="AA88" s="118">
        <v>0</v>
      </c>
      <c r="AB88" s="118">
        <v>1</v>
      </c>
      <c r="AC88" s="118">
        <v>1</v>
      </c>
      <c r="AD88" s="118">
        <v>0</v>
      </c>
      <c r="AE88" s="118">
        <v>0</v>
      </c>
      <c r="AF88" s="118">
        <v>3</v>
      </c>
      <c r="AG88" s="118">
        <v>2</v>
      </c>
      <c r="AH88" s="118">
        <v>1</v>
      </c>
      <c r="AI88" s="118">
        <v>1</v>
      </c>
      <c r="AJ88" s="118">
        <v>0</v>
      </c>
      <c r="AK88" s="118">
        <v>0</v>
      </c>
      <c r="AL88" s="118">
        <v>5</v>
      </c>
      <c r="AM88" s="118">
        <v>3</v>
      </c>
      <c r="AN88" s="118">
        <v>4</v>
      </c>
      <c r="AO88" s="118">
        <v>3</v>
      </c>
      <c r="AP88" s="118">
        <v>3</v>
      </c>
      <c r="AQ88" s="118">
        <v>1</v>
      </c>
      <c r="AR88" s="118">
        <v>0</v>
      </c>
      <c r="AS88" s="118">
        <v>4</v>
      </c>
      <c r="AT88" s="118">
        <v>1</v>
      </c>
      <c r="AU88" s="118">
        <v>0</v>
      </c>
      <c r="AV88" s="118">
        <v>0</v>
      </c>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row>
    <row r="89" spans="1:112" s="120" customFormat="1" thickBot="1" x14ac:dyDescent="0.25">
      <c r="A89" s="275" t="s">
        <v>702</v>
      </c>
      <c r="B89" s="118">
        <v>4</v>
      </c>
      <c r="C89" s="118">
        <v>4</v>
      </c>
      <c r="D89" s="118">
        <v>0</v>
      </c>
      <c r="E89" s="118">
        <v>0</v>
      </c>
      <c r="F89" s="118">
        <v>2</v>
      </c>
      <c r="G89" s="118">
        <v>0</v>
      </c>
      <c r="H89" s="118">
        <v>1</v>
      </c>
      <c r="I89" s="118">
        <v>1</v>
      </c>
      <c r="J89" s="118">
        <v>1</v>
      </c>
      <c r="K89" s="118">
        <v>2</v>
      </c>
      <c r="L89" s="118">
        <v>0</v>
      </c>
      <c r="M89" s="118">
        <v>0</v>
      </c>
      <c r="N89" s="118">
        <v>0</v>
      </c>
      <c r="O89" s="118">
        <v>0</v>
      </c>
      <c r="P89" s="118">
        <v>0</v>
      </c>
      <c r="Q89" s="118">
        <v>4</v>
      </c>
      <c r="R89" s="118">
        <v>0</v>
      </c>
      <c r="S89" s="118">
        <v>0</v>
      </c>
      <c r="T89" s="118">
        <v>3</v>
      </c>
      <c r="U89" s="118">
        <v>2</v>
      </c>
      <c r="V89" s="118">
        <v>0</v>
      </c>
      <c r="W89" s="118">
        <v>0</v>
      </c>
      <c r="X89" s="118">
        <v>0</v>
      </c>
      <c r="Y89" s="118">
        <v>2</v>
      </c>
      <c r="Z89" s="118">
        <v>1</v>
      </c>
      <c r="AA89" s="118">
        <v>0</v>
      </c>
      <c r="AB89" s="118">
        <v>0</v>
      </c>
      <c r="AC89" s="118">
        <v>0</v>
      </c>
      <c r="AD89" s="118">
        <v>1</v>
      </c>
      <c r="AE89" s="118">
        <v>0</v>
      </c>
      <c r="AF89" s="118">
        <v>0</v>
      </c>
      <c r="AG89" s="118">
        <v>4</v>
      </c>
      <c r="AH89" s="118">
        <v>0</v>
      </c>
      <c r="AI89" s="118">
        <v>0</v>
      </c>
      <c r="AJ89" s="118">
        <v>0</v>
      </c>
      <c r="AK89" s="118">
        <v>0</v>
      </c>
      <c r="AL89" s="118">
        <v>2</v>
      </c>
      <c r="AM89" s="118">
        <v>4</v>
      </c>
      <c r="AN89" s="118">
        <v>0</v>
      </c>
      <c r="AO89" s="118">
        <v>0</v>
      </c>
      <c r="AP89" s="118">
        <v>0</v>
      </c>
      <c r="AQ89" s="118">
        <v>0</v>
      </c>
      <c r="AR89" s="118">
        <v>0</v>
      </c>
      <c r="AS89" s="118">
        <v>1</v>
      </c>
      <c r="AT89" s="118">
        <v>0</v>
      </c>
      <c r="AU89" s="118">
        <v>0</v>
      </c>
      <c r="AV89" s="118">
        <v>0</v>
      </c>
    </row>
    <row r="90" spans="1:112" s="120" customFormat="1" thickBot="1" x14ac:dyDescent="0.25">
      <c r="A90" s="275" t="s">
        <v>752</v>
      </c>
      <c r="B90" s="118">
        <v>-1</v>
      </c>
      <c r="C90" s="118">
        <v>-1</v>
      </c>
      <c r="D90" s="118">
        <v>-2</v>
      </c>
      <c r="E90" s="118">
        <v>-1</v>
      </c>
      <c r="F90" s="118">
        <v>0</v>
      </c>
      <c r="G90" s="118">
        <v>0</v>
      </c>
      <c r="H90" s="118">
        <v>-1</v>
      </c>
      <c r="I90" s="118">
        <v>-2</v>
      </c>
      <c r="J90" s="118">
        <v>0</v>
      </c>
      <c r="K90" s="118">
        <v>-1</v>
      </c>
      <c r="L90" s="118">
        <v>-1</v>
      </c>
      <c r="M90" s="118">
        <v>1</v>
      </c>
      <c r="N90" s="118">
        <v>0</v>
      </c>
      <c r="O90" s="118">
        <v>0</v>
      </c>
      <c r="P90" s="118">
        <v>0</v>
      </c>
      <c r="Q90" s="118">
        <v>2</v>
      </c>
      <c r="R90" s="118">
        <v>0</v>
      </c>
      <c r="S90" s="118">
        <v>0</v>
      </c>
      <c r="T90" s="118">
        <v>0</v>
      </c>
      <c r="U90" s="118">
        <v>0</v>
      </c>
      <c r="V90" s="118">
        <v>0</v>
      </c>
      <c r="W90" s="118">
        <v>0</v>
      </c>
      <c r="X90" s="118">
        <v>0</v>
      </c>
      <c r="Y90" s="118">
        <v>-1</v>
      </c>
      <c r="Z90" s="118">
        <v>-1</v>
      </c>
      <c r="AA90" s="118">
        <v>-1</v>
      </c>
      <c r="AB90" s="118">
        <v>0</v>
      </c>
      <c r="AC90" s="118">
        <v>0</v>
      </c>
      <c r="AD90" s="118">
        <v>0</v>
      </c>
      <c r="AE90" s="118">
        <v>0</v>
      </c>
      <c r="AF90" s="118">
        <v>0</v>
      </c>
      <c r="AG90" s="118">
        <v>0</v>
      </c>
      <c r="AH90" s="118">
        <v>0</v>
      </c>
      <c r="AI90" s="118">
        <v>0</v>
      </c>
      <c r="AJ90" s="118">
        <v>0</v>
      </c>
      <c r="AK90" s="118">
        <v>0</v>
      </c>
      <c r="AL90" s="118">
        <v>5</v>
      </c>
      <c r="AM90" s="118">
        <v>5</v>
      </c>
      <c r="AN90" s="118">
        <v>5</v>
      </c>
      <c r="AO90" s="118">
        <v>3</v>
      </c>
      <c r="AP90" s="118">
        <v>0</v>
      </c>
      <c r="AQ90" s="118">
        <v>0</v>
      </c>
      <c r="AR90" s="118">
        <v>0</v>
      </c>
      <c r="AS90" s="118">
        <v>0</v>
      </c>
      <c r="AT90" s="118">
        <v>0</v>
      </c>
      <c r="AU90" s="118">
        <v>0</v>
      </c>
      <c r="AV90" s="118">
        <v>0</v>
      </c>
    </row>
    <row r="91" spans="1:112" s="120" customFormat="1" thickBot="1" x14ac:dyDescent="0.25">
      <c r="A91" s="275" t="s">
        <v>705</v>
      </c>
      <c r="B91" s="118">
        <v>0</v>
      </c>
      <c r="C91" s="118">
        <v>0</v>
      </c>
      <c r="D91" s="118">
        <v>0</v>
      </c>
      <c r="E91" s="118">
        <v>0</v>
      </c>
      <c r="F91" s="118">
        <v>0</v>
      </c>
      <c r="G91" s="118">
        <v>0</v>
      </c>
      <c r="H91" s="118">
        <v>-1</v>
      </c>
      <c r="I91" s="118">
        <v>1</v>
      </c>
      <c r="J91" s="118">
        <v>0</v>
      </c>
      <c r="K91" s="118">
        <v>0</v>
      </c>
      <c r="L91" s="118">
        <v>0</v>
      </c>
      <c r="M91" s="118">
        <v>0</v>
      </c>
      <c r="N91" s="118">
        <v>0</v>
      </c>
      <c r="O91" s="118">
        <v>0</v>
      </c>
      <c r="P91" s="118">
        <v>2</v>
      </c>
      <c r="Q91" s="118">
        <v>0</v>
      </c>
      <c r="R91" s="118">
        <v>0</v>
      </c>
      <c r="S91" s="118">
        <v>0</v>
      </c>
      <c r="T91" s="118">
        <v>0</v>
      </c>
      <c r="U91" s="118">
        <v>0</v>
      </c>
      <c r="V91" s="118">
        <v>0</v>
      </c>
      <c r="W91" s="118">
        <v>0</v>
      </c>
      <c r="X91" s="118">
        <v>0</v>
      </c>
      <c r="Y91" s="118">
        <v>0</v>
      </c>
      <c r="Z91" s="118">
        <v>0</v>
      </c>
      <c r="AA91" s="118">
        <v>0</v>
      </c>
      <c r="AB91" s="118">
        <v>0</v>
      </c>
      <c r="AC91" s="118">
        <v>0</v>
      </c>
      <c r="AD91" s="118">
        <v>0</v>
      </c>
      <c r="AE91" s="118">
        <v>0</v>
      </c>
      <c r="AF91" s="118">
        <v>0</v>
      </c>
      <c r="AG91" s="118">
        <v>0</v>
      </c>
      <c r="AH91" s="118">
        <v>0</v>
      </c>
      <c r="AI91" s="118">
        <v>0</v>
      </c>
      <c r="AJ91" s="118">
        <v>0</v>
      </c>
      <c r="AK91" s="118">
        <v>0</v>
      </c>
      <c r="AL91" s="118">
        <v>0</v>
      </c>
      <c r="AM91" s="118">
        <v>0</v>
      </c>
      <c r="AN91" s="118">
        <v>0</v>
      </c>
      <c r="AO91" s="118">
        <v>0</v>
      </c>
      <c r="AP91" s="118">
        <v>2</v>
      </c>
      <c r="AQ91" s="118">
        <v>-1</v>
      </c>
      <c r="AR91" s="118">
        <v>0</v>
      </c>
      <c r="AS91" s="118">
        <v>0</v>
      </c>
      <c r="AT91" s="118">
        <v>0</v>
      </c>
      <c r="AU91" s="118">
        <v>0</v>
      </c>
      <c r="AV91" s="118">
        <v>0</v>
      </c>
    </row>
    <row r="92" spans="1:112" s="120" customFormat="1" thickBot="1" x14ac:dyDescent="0.25">
      <c r="A92" s="275" t="s">
        <v>665</v>
      </c>
      <c r="B92" s="118">
        <v>1</v>
      </c>
      <c r="C92" s="118">
        <v>1</v>
      </c>
      <c r="D92" s="118">
        <v>0</v>
      </c>
      <c r="E92" s="118">
        <v>0</v>
      </c>
      <c r="F92" s="118">
        <v>0</v>
      </c>
      <c r="G92" s="118">
        <v>0</v>
      </c>
      <c r="H92" s="118">
        <v>3</v>
      </c>
      <c r="I92" s="118">
        <v>3</v>
      </c>
      <c r="J92" s="118">
        <v>0</v>
      </c>
      <c r="K92" s="118">
        <v>3</v>
      </c>
      <c r="L92" s="118">
        <v>1</v>
      </c>
      <c r="M92" s="118">
        <v>1</v>
      </c>
      <c r="N92" s="118">
        <v>0</v>
      </c>
      <c r="O92" s="118">
        <v>0</v>
      </c>
      <c r="P92" s="118">
        <v>0</v>
      </c>
      <c r="Q92" s="118">
        <v>1</v>
      </c>
      <c r="R92" s="118">
        <v>1</v>
      </c>
      <c r="S92" s="118">
        <v>1</v>
      </c>
      <c r="T92" s="118">
        <v>1</v>
      </c>
      <c r="U92" s="118">
        <v>1</v>
      </c>
      <c r="V92" s="118">
        <v>0</v>
      </c>
      <c r="W92" s="118">
        <v>1</v>
      </c>
      <c r="X92" s="118">
        <v>0</v>
      </c>
      <c r="Y92" s="118">
        <v>0</v>
      </c>
      <c r="Z92" s="118">
        <v>2</v>
      </c>
      <c r="AA92" s="118">
        <v>0</v>
      </c>
      <c r="AB92" s="118">
        <v>1</v>
      </c>
      <c r="AC92" s="118">
        <v>0</v>
      </c>
      <c r="AD92" s="118">
        <v>0</v>
      </c>
      <c r="AE92" s="118">
        <v>0</v>
      </c>
      <c r="AF92" s="118">
        <v>0</v>
      </c>
      <c r="AG92" s="118">
        <v>0</v>
      </c>
      <c r="AH92" s="118">
        <v>0</v>
      </c>
      <c r="AI92" s="118">
        <v>0</v>
      </c>
      <c r="AJ92" s="118">
        <v>0</v>
      </c>
      <c r="AK92" s="118">
        <v>0</v>
      </c>
      <c r="AL92" s="118">
        <v>4</v>
      </c>
      <c r="AM92" s="118">
        <v>4</v>
      </c>
      <c r="AN92" s="118">
        <v>2</v>
      </c>
      <c r="AO92" s="118">
        <v>0</v>
      </c>
      <c r="AP92" s="118">
        <v>4</v>
      </c>
      <c r="AQ92" s="118">
        <v>0</v>
      </c>
      <c r="AR92" s="118">
        <v>0</v>
      </c>
      <c r="AS92" s="118">
        <v>1</v>
      </c>
      <c r="AT92" s="118">
        <v>0</v>
      </c>
      <c r="AU92" s="118">
        <v>0</v>
      </c>
      <c r="AV92" s="118">
        <v>0</v>
      </c>
    </row>
    <row r="93" spans="1:112" s="120" customFormat="1" thickBot="1" x14ac:dyDescent="0.25">
      <c r="A93" s="275" t="s">
        <v>664</v>
      </c>
      <c r="B93" s="118">
        <v>4</v>
      </c>
      <c r="C93" s="118">
        <v>4</v>
      </c>
      <c r="D93" s="118">
        <v>3</v>
      </c>
      <c r="E93" s="118">
        <v>1</v>
      </c>
      <c r="F93" s="118">
        <v>0</v>
      </c>
      <c r="G93" s="118">
        <v>0</v>
      </c>
      <c r="H93" s="118">
        <v>2</v>
      </c>
      <c r="I93" s="118">
        <v>4</v>
      </c>
      <c r="J93" s="118">
        <v>0</v>
      </c>
      <c r="K93" s="118">
        <v>4</v>
      </c>
      <c r="L93" s="118">
        <v>4</v>
      </c>
      <c r="M93" s="118">
        <v>1</v>
      </c>
      <c r="N93" s="118">
        <v>0</v>
      </c>
      <c r="O93" s="118">
        <v>0</v>
      </c>
      <c r="P93" s="118">
        <v>0</v>
      </c>
      <c r="Q93" s="118">
        <v>0</v>
      </c>
      <c r="R93" s="118">
        <v>3</v>
      </c>
      <c r="S93" s="118">
        <v>3</v>
      </c>
      <c r="T93" s="118">
        <v>0</v>
      </c>
      <c r="U93" s="118">
        <v>1</v>
      </c>
      <c r="V93" s="118">
        <v>0</v>
      </c>
      <c r="W93" s="118">
        <v>1</v>
      </c>
      <c r="X93" s="118">
        <v>0</v>
      </c>
      <c r="Y93" s="118">
        <v>1</v>
      </c>
      <c r="Z93" s="118">
        <v>1</v>
      </c>
      <c r="AA93" s="118">
        <v>0</v>
      </c>
      <c r="AB93" s="118">
        <v>1</v>
      </c>
      <c r="AC93" s="118">
        <v>0</v>
      </c>
      <c r="AD93" s="118">
        <v>0</v>
      </c>
      <c r="AE93" s="118">
        <v>0</v>
      </c>
      <c r="AF93" s="118">
        <v>0</v>
      </c>
      <c r="AG93" s="118">
        <v>3</v>
      </c>
      <c r="AH93" s="118">
        <v>4</v>
      </c>
      <c r="AI93" s="118">
        <v>0</v>
      </c>
      <c r="AJ93" s="118">
        <v>0</v>
      </c>
      <c r="AK93" s="118">
        <v>0</v>
      </c>
      <c r="AL93" s="118">
        <v>0</v>
      </c>
      <c r="AM93" s="118">
        <v>4</v>
      </c>
      <c r="AN93" s="118">
        <v>4</v>
      </c>
      <c r="AO93" s="118">
        <v>0</v>
      </c>
      <c r="AP93" s="118">
        <v>5</v>
      </c>
      <c r="AQ93" s="118">
        <v>0</v>
      </c>
      <c r="AR93" s="118">
        <v>0</v>
      </c>
      <c r="AS93" s="118">
        <v>4</v>
      </c>
      <c r="AT93" s="118">
        <v>0</v>
      </c>
      <c r="AU93" s="118">
        <v>0</v>
      </c>
      <c r="AV93" s="118">
        <v>0</v>
      </c>
    </row>
    <row r="94" spans="1:112" s="120" customFormat="1" thickBot="1" x14ac:dyDescent="0.25">
      <c r="A94" s="275" t="s">
        <v>698</v>
      </c>
      <c r="B94" s="118">
        <v>0</v>
      </c>
      <c r="C94" s="118">
        <v>0</v>
      </c>
      <c r="D94" s="118">
        <v>0</v>
      </c>
      <c r="E94" s="118">
        <v>0</v>
      </c>
      <c r="F94" s="118">
        <v>0</v>
      </c>
      <c r="G94" s="118">
        <v>0</v>
      </c>
      <c r="H94" s="118">
        <v>0</v>
      </c>
      <c r="I94" s="118">
        <v>0</v>
      </c>
      <c r="J94" s="118">
        <v>0</v>
      </c>
      <c r="K94" s="118">
        <v>0</v>
      </c>
      <c r="L94" s="118">
        <v>0</v>
      </c>
      <c r="M94" s="118">
        <v>0</v>
      </c>
      <c r="N94" s="118">
        <v>0</v>
      </c>
      <c r="O94" s="118">
        <v>0</v>
      </c>
      <c r="P94" s="118">
        <v>0</v>
      </c>
      <c r="Q94" s="118">
        <v>0</v>
      </c>
      <c r="R94" s="118">
        <v>0</v>
      </c>
      <c r="S94" s="118">
        <v>0</v>
      </c>
      <c r="T94" s="118">
        <v>0</v>
      </c>
      <c r="U94" s="118">
        <v>0</v>
      </c>
      <c r="V94" s="118">
        <v>0</v>
      </c>
      <c r="W94" s="118">
        <v>0</v>
      </c>
      <c r="X94" s="118">
        <v>0</v>
      </c>
      <c r="Y94" s="118">
        <v>0</v>
      </c>
      <c r="Z94" s="118">
        <v>0</v>
      </c>
      <c r="AA94" s="118">
        <v>0</v>
      </c>
      <c r="AB94" s="118">
        <v>0</v>
      </c>
      <c r="AC94" s="118">
        <v>0</v>
      </c>
      <c r="AD94" s="118">
        <v>0</v>
      </c>
      <c r="AE94" s="118">
        <v>0</v>
      </c>
      <c r="AF94" s="118">
        <v>0</v>
      </c>
      <c r="AG94" s="118">
        <v>0</v>
      </c>
      <c r="AH94" s="118">
        <v>0</v>
      </c>
      <c r="AI94" s="118">
        <v>0</v>
      </c>
      <c r="AJ94" s="118">
        <v>0</v>
      </c>
      <c r="AK94" s="118">
        <v>0</v>
      </c>
      <c r="AL94" s="118">
        <v>0</v>
      </c>
      <c r="AM94" s="118">
        <v>2</v>
      </c>
      <c r="AN94" s="118">
        <v>0</v>
      </c>
      <c r="AO94" s="118">
        <v>0</v>
      </c>
      <c r="AP94" s="118">
        <v>0</v>
      </c>
      <c r="AQ94" s="118">
        <v>0</v>
      </c>
      <c r="AR94" s="118">
        <v>5</v>
      </c>
      <c r="AS94" s="118">
        <v>0</v>
      </c>
      <c r="AT94" s="118">
        <v>0</v>
      </c>
      <c r="AU94" s="118">
        <v>3</v>
      </c>
      <c r="AV94" s="118">
        <v>0</v>
      </c>
      <c r="DD94" s="119"/>
      <c r="DE94" s="119"/>
      <c r="DF94" s="119"/>
      <c r="DG94" s="119"/>
      <c r="DH94" s="119"/>
    </row>
    <row r="95" spans="1:112" s="120" customFormat="1" thickBot="1" x14ac:dyDescent="0.25">
      <c r="A95" s="275" t="s">
        <v>710</v>
      </c>
      <c r="B95" s="118">
        <v>0</v>
      </c>
      <c r="C95" s="118">
        <v>0</v>
      </c>
      <c r="D95" s="118">
        <v>0</v>
      </c>
      <c r="E95" s="118">
        <v>0</v>
      </c>
      <c r="F95" s="118">
        <v>0</v>
      </c>
      <c r="G95" s="118">
        <v>0</v>
      </c>
      <c r="H95" s="118">
        <v>0</v>
      </c>
      <c r="I95" s="118">
        <v>0</v>
      </c>
      <c r="J95" s="118">
        <v>1</v>
      </c>
      <c r="K95" s="118">
        <v>0</v>
      </c>
      <c r="L95" s="118">
        <v>0</v>
      </c>
      <c r="M95" s="118">
        <v>1</v>
      </c>
      <c r="N95" s="118">
        <v>2</v>
      </c>
      <c r="O95" s="118">
        <v>1</v>
      </c>
      <c r="P95" s="118">
        <v>0</v>
      </c>
      <c r="Q95" s="118">
        <v>2</v>
      </c>
      <c r="R95" s="118">
        <v>0</v>
      </c>
      <c r="S95" s="118">
        <v>0</v>
      </c>
      <c r="T95" s="118">
        <v>2</v>
      </c>
      <c r="U95" s="118">
        <v>2</v>
      </c>
      <c r="V95" s="118">
        <v>2</v>
      </c>
      <c r="W95" s="118">
        <v>0</v>
      </c>
      <c r="X95" s="118">
        <v>2</v>
      </c>
      <c r="Y95" s="118">
        <v>0</v>
      </c>
      <c r="Z95" s="118">
        <v>0</v>
      </c>
      <c r="AA95" s="118">
        <v>0</v>
      </c>
      <c r="AB95" s="118">
        <v>0</v>
      </c>
      <c r="AC95" s="118">
        <v>1</v>
      </c>
      <c r="AD95" s="118">
        <v>0</v>
      </c>
      <c r="AE95" s="118">
        <v>3</v>
      </c>
      <c r="AF95" s="118">
        <v>0</v>
      </c>
      <c r="AG95" s="118">
        <v>0</v>
      </c>
      <c r="AH95" s="118">
        <v>0</v>
      </c>
      <c r="AI95" s="118">
        <v>0</v>
      </c>
      <c r="AJ95" s="118">
        <v>0</v>
      </c>
      <c r="AK95" s="118">
        <v>0</v>
      </c>
      <c r="AL95" s="118">
        <v>0</v>
      </c>
      <c r="AM95" s="118">
        <v>1</v>
      </c>
      <c r="AN95" s="118">
        <v>0</v>
      </c>
      <c r="AO95" s="118">
        <v>0</v>
      </c>
      <c r="AP95" s="118">
        <v>0</v>
      </c>
      <c r="AQ95" s="118">
        <v>0</v>
      </c>
      <c r="AR95" s="118">
        <v>4</v>
      </c>
      <c r="AS95" s="118">
        <v>0</v>
      </c>
      <c r="AT95" s="118">
        <v>0</v>
      </c>
      <c r="AU95" s="118">
        <v>0</v>
      </c>
      <c r="AV95" s="118">
        <v>0</v>
      </c>
    </row>
    <row r="96" spans="1:112" s="120" customFormat="1" ht="24.75" thickBot="1" x14ac:dyDescent="0.25">
      <c r="A96" s="275" t="s">
        <v>791</v>
      </c>
      <c r="B96" s="118">
        <v>0</v>
      </c>
      <c r="C96" s="118">
        <v>0</v>
      </c>
      <c r="D96" s="118">
        <v>0</v>
      </c>
      <c r="E96" s="118">
        <v>0</v>
      </c>
      <c r="F96" s="118">
        <v>0</v>
      </c>
      <c r="G96" s="118">
        <v>0</v>
      </c>
      <c r="H96" s="118">
        <v>0</v>
      </c>
      <c r="I96" s="118">
        <v>0</v>
      </c>
      <c r="J96" s="118">
        <v>1</v>
      </c>
      <c r="K96" s="118">
        <v>0</v>
      </c>
      <c r="L96" s="118">
        <v>0</v>
      </c>
      <c r="M96" s="118">
        <v>1</v>
      </c>
      <c r="N96" s="118">
        <v>2</v>
      </c>
      <c r="O96" s="118">
        <v>1</v>
      </c>
      <c r="P96" s="118">
        <v>0</v>
      </c>
      <c r="Q96" s="118">
        <v>2</v>
      </c>
      <c r="R96" s="118">
        <v>0</v>
      </c>
      <c r="S96" s="118">
        <v>0</v>
      </c>
      <c r="T96" s="118">
        <v>2</v>
      </c>
      <c r="U96" s="118">
        <v>2</v>
      </c>
      <c r="V96" s="118">
        <v>2</v>
      </c>
      <c r="W96" s="118">
        <v>0</v>
      </c>
      <c r="X96" s="118">
        <v>2</v>
      </c>
      <c r="Y96" s="118">
        <v>0</v>
      </c>
      <c r="Z96" s="118">
        <v>0</v>
      </c>
      <c r="AA96" s="118">
        <v>0</v>
      </c>
      <c r="AB96" s="118">
        <v>0</v>
      </c>
      <c r="AC96" s="118">
        <v>1</v>
      </c>
      <c r="AD96" s="118">
        <v>0</v>
      </c>
      <c r="AE96" s="118">
        <v>3</v>
      </c>
      <c r="AF96" s="118">
        <v>0</v>
      </c>
      <c r="AG96" s="118">
        <v>0</v>
      </c>
      <c r="AH96" s="118">
        <v>0</v>
      </c>
      <c r="AI96" s="118">
        <v>0</v>
      </c>
      <c r="AJ96" s="118">
        <v>0</v>
      </c>
      <c r="AK96" s="118">
        <v>0</v>
      </c>
      <c r="AL96" s="118">
        <v>0</v>
      </c>
      <c r="AM96" s="118">
        <v>1</v>
      </c>
      <c r="AN96" s="118">
        <v>0</v>
      </c>
      <c r="AO96" s="118">
        <v>0</v>
      </c>
      <c r="AP96" s="118">
        <v>0</v>
      </c>
      <c r="AQ96" s="118">
        <v>0</v>
      </c>
      <c r="AR96" s="118">
        <v>4</v>
      </c>
      <c r="AS96" s="118">
        <v>0</v>
      </c>
      <c r="AT96" s="118">
        <v>0</v>
      </c>
      <c r="AU96" s="118">
        <v>0</v>
      </c>
      <c r="AV96" s="118">
        <v>0</v>
      </c>
    </row>
    <row r="97" spans="1:112" s="120" customFormat="1" thickBot="1" x14ac:dyDescent="0.25">
      <c r="A97" s="275" t="s">
        <v>709</v>
      </c>
      <c r="B97" s="118">
        <v>0</v>
      </c>
      <c r="C97" s="118">
        <v>0</v>
      </c>
      <c r="D97" s="118">
        <v>0</v>
      </c>
      <c r="E97" s="118">
        <v>0</v>
      </c>
      <c r="F97" s="118">
        <v>0</v>
      </c>
      <c r="G97" s="118">
        <v>0</v>
      </c>
      <c r="H97" s="118">
        <v>0</v>
      </c>
      <c r="I97" s="118">
        <v>0</v>
      </c>
      <c r="J97" s="118">
        <v>1</v>
      </c>
      <c r="K97" s="118">
        <v>0</v>
      </c>
      <c r="L97" s="118">
        <v>0</v>
      </c>
      <c r="M97" s="118">
        <v>1</v>
      </c>
      <c r="N97" s="118">
        <v>2</v>
      </c>
      <c r="O97" s="118">
        <v>1</v>
      </c>
      <c r="P97" s="118">
        <v>0</v>
      </c>
      <c r="Q97" s="118">
        <v>2</v>
      </c>
      <c r="R97" s="118">
        <v>0</v>
      </c>
      <c r="S97" s="118">
        <v>0</v>
      </c>
      <c r="T97" s="118">
        <v>2</v>
      </c>
      <c r="U97" s="118">
        <v>2</v>
      </c>
      <c r="V97" s="118">
        <v>2</v>
      </c>
      <c r="W97" s="118">
        <v>0</v>
      </c>
      <c r="X97" s="118">
        <v>2</v>
      </c>
      <c r="Y97" s="118">
        <v>0</v>
      </c>
      <c r="Z97" s="118">
        <v>0</v>
      </c>
      <c r="AA97" s="118">
        <v>0</v>
      </c>
      <c r="AB97" s="118">
        <v>0</v>
      </c>
      <c r="AC97" s="118">
        <v>1</v>
      </c>
      <c r="AD97" s="118">
        <v>0</v>
      </c>
      <c r="AE97" s="118">
        <v>3</v>
      </c>
      <c r="AF97" s="118">
        <v>0</v>
      </c>
      <c r="AG97" s="118">
        <v>0</v>
      </c>
      <c r="AH97" s="118">
        <v>0</v>
      </c>
      <c r="AI97" s="118">
        <v>0</v>
      </c>
      <c r="AJ97" s="118">
        <v>0</v>
      </c>
      <c r="AK97" s="118">
        <v>0</v>
      </c>
      <c r="AL97" s="118">
        <v>0</v>
      </c>
      <c r="AM97" s="118">
        <v>1</v>
      </c>
      <c r="AN97" s="118">
        <v>0</v>
      </c>
      <c r="AO97" s="118">
        <v>0</v>
      </c>
      <c r="AP97" s="118">
        <v>0</v>
      </c>
      <c r="AQ97" s="118">
        <v>0</v>
      </c>
      <c r="AR97" s="118">
        <v>4</v>
      </c>
      <c r="AS97" s="118">
        <v>0</v>
      </c>
      <c r="AT97" s="118">
        <v>0</v>
      </c>
      <c r="AU97" s="118">
        <v>0</v>
      </c>
      <c r="AV97" s="118">
        <v>0</v>
      </c>
      <c r="DD97" s="119"/>
      <c r="DE97" s="119"/>
      <c r="DF97" s="119"/>
      <c r="DG97" s="119"/>
      <c r="DH97" s="119"/>
    </row>
    <row r="98" spans="1:112" s="120" customFormat="1" thickBot="1" x14ac:dyDescent="0.25">
      <c r="A98" s="275" t="s">
        <v>690</v>
      </c>
      <c r="B98" s="118">
        <v>0</v>
      </c>
      <c r="C98" s="118">
        <v>0</v>
      </c>
      <c r="D98" s="118">
        <v>4</v>
      </c>
      <c r="E98" s="118">
        <v>4</v>
      </c>
      <c r="F98" s="118">
        <v>0</v>
      </c>
      <c r="G98" s="118">
        <v>0</v>
      </c>
      <c r="H98" s="118">
        <v>0</v>
      </c>
      <c r="I98" s="118">
        <v>0</v>
      </c>
      <c r="J98" s="118">
        <v>2</v>
      </c>
      <c r="K98" s="118">
        <v>0</v>
      </c>
      <c r="L98" s="118">
        <v>0</v>
      </c>
      <c r="M98" s="118">
        <v>-2</v>
      </c>
      <c r="N98" s="118">
        <v>0</v>
      </c>
      <c r="O98" s="118">
        <v>0</v>
      </c>
      <c r="P98" s="118">
        <v>0</v>
      </c>
      <c r="Q98" s="118">
        <v>0</v>
      </c>
      <c r="R98" s="118">
        <v>0</v>
      </c>
      <c r="S98" s="118">
        <v>0</v>
      </c>
      <c r="T98" s="118">
        <v>0</v>
      </c>
      <c r="U98" s="118">
        <v>2</v>
      </c>
      <c r="V98" s="118">
        <v>2</v>
      </c>
      <c r="W98" s="118">
        <v>2</v>
      </c>
      <c r="X98" s="118">
        <v>2</v>
      </c>
      <c r="Y98" s="118">
        <v>2</v>
      </c>
      <c r="Z98" s="118">
        <v>2</v>
      </c>
      <c r="AA98" s="118">
        <v>2</v>
      </c>
      <c r="AB98" s="118">
        <v>0</v>
      </c>
      <c r="AC98" s="118">
        <v>2</v>
      </c>
      <c r="AD98" s="118">
        <v>0</v>
      </c>
      <c r="AE98" s="118">
        <v>2</v>
      </c>
      <c r="AF98" s="118">
        <v>0</v>
      </c>
      <c r="AG98" s="118">
        <v>0</v>
      </c>
      <c r="AH98" s="118">
        <v>0</v>
      </c>
      <c r="AI98" s="118">
        <v>0</v>
      </c>
      <c r="AJ98" s="118">
        <v>0</v>
      </c>
      <c r="AK98" s="118">
        <v>0</v>
      </c>
      <c r="AL98" s="118">
        <v>0</v>
      </c>
      <c r="AM98" s="118">
        <v>0</v>
      </c>
      <c r="AN98" s="118">
        <v>0</v>
      </c>
      <c r="AO98" s="118">
        <v>0</v>
      </c>
      <c r="AP98" s="118">
        <v>0</v>
      </c>
      <c r="AQ98" s="118">
        <v>0</v>
      </c>
      <c r="AR98" s="118">
        <v>0</v>
      </c>
      <c r="AS98" s="118">
        <v>0</v>
      </c>
      <c r="AT98" s="118">
        <v>0</v>
      </c>
      <c r="AU98" s="118">
        <v>0</v>
      </c>
      <c r="AV98" s="118">
        <v>0</v>
      </c>
    </row>
    <row r="99" spans="1:112" s="120" customFormat="1" thickBot="1" x14ac:dyDescent="0.25">
      <c r="A99" s="275" t="s">
        <v>714</v>
      </c>
      <c r="B99" s="118">
        <v>4</v>
      </c>
      <c r="C99" s="118">
        <v>4</v>
      </c>
      <c r="D99" s="118">
        <v>3</v>
      </c>
      <c r="E99" s="118">
        <v>1</v>
      </c>
      <c r="F99" s="118">
        <v>3</v>
      </c>
      <c r="G99" s="118">
        <v>0</v>
      </c>
      <c r="H99" s="118">
        <v>2</v>
      </c>
      <c r="I99" s="118">
        <v>4</v>
      </c>
      <c r="J99" s="118">
        <v>2</v>
      </c>
      <c r="K99" s="118">
        <v>2</v>
      </c>
      <c r="L99" s="118">
        <v>2</v>
      </c>
      <c r="M99" s="118">
        <v>2</v>
      </c>
      <c r="N99" s="118">
        <v>0</v>
      </c>
      <c r="O99" s="118">
        <v>0</v>
      </c>
      <c r="P99" s="118">
        <v>0</v>
      </c>
      <c r="Q99" s="118">
        <v>2</v>
      </c>
      <c r="R99" s="118">
        <v>1</v>
      </c>
      <c r="S99" s="118">
        <v>1</v>
      </c>
      <c r="T99" s="118">
        <v>0</v>
      </c>
      <c r="U99" s="118">
        <v>1</v>
      </c>
      <c r="V99" s="118">
        <v>1</v>
      </c>
      <c r="W99" s="118">
        <v>1</v>
      </c>
      <c r="X99" s="118">
        <v>1</v>
      </c>
      <c r="Y99" s="118">
        <v>2</v>
      </c>
      <c r="Z99" s="118">
        <v>2</v>
      </c>
      <c r="AA99" s="118">
        <v>1</v>
      </c>
      <c r="AB99" s="118">
        <v>0</v>
      </c>
      <c r="AC99" s="118">
        <v>0</v>
      </c>
      <c r="AD99" s="118">
        <v>2</v>
      </c>
      <c r="AE99" s="118">
        <v>1</v>
      </c>
      <c r="AF99" s="118">
        <v>1</v>
      </c>
      <c r="AG99" s="118">
        <v>2</v>
      </c>
      <c r="AH99" s="118">
        <v>2</v>
      </c>
      <c r="AI99" s="118">
        <v>0</v>
      </c>
      <c r="AJ99" s="118">
        <v>1</v>
      </c>
      <c r="AK99" s="118">
        <v>0</v>
      </c>
      <c r="AL99" s="118">
        <v>2</v>
      </c>
      <c r="AM99" s="118">
        <v>5</v>
      </c>
      <c r="AN99" s="118">
        <v>4</v>
      </c>
      <c r="AO99" s="118">
        <v>3</v>
      </c>
      <c r="AP99" s="118">
        <v>5</v>
      </c>
      <c r="AQ99" s="118">
        <v>2</v>
      </c>
      <c r="AR99" s="118">
        <v>2</v>
      </c>
      <c r="AS99" s="118">
        <v>2</v>
      </c>
      <c r="AT99" s="118">
        <v>1</v>
      </c>
      <c r="AU99" s="118">
        <v>0</v>
      </c>
      <c r="AV99" s="118">
        <v>1</v>
      </c>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row>
    <row r="100" spans="1:112" s="120" customFormat="1" thickBot="1" x14ac:dyDescent="0.25">
      <c r="A100" s="275" t="s">
        <v>715</v>
      </c>
      <c r="B100" s="118">
        <v>0</v>
      </c>
      <c r="C100" s="118">
        <v>0</v>
      </c>
      <c r="D100" s="118">
        <v>0</v>
      </c>
      <c r="E100" s="118">
        <v>0</v>
      </c>
      <c r="F100" s="118">
        <v>0</v>
      </c>
      <c r="G100" s="118">
        <v>2</v>
      </c>
      <c r="H100" s="118">
        <v>0</v>
      </c>
      <c r="I100" s="118">
        <v>0</v>
      </c>
      <c r="J100" s="118">
        <v>0</v>
      </c>
      <c r="K100" s="118">
        <v>0</v>
      </c>
      <c r="L100" s="118">
        <v>0</v>
      </c>
      <c r="M100" s="118">
        <v>3</v>
      </c>
      <c r="N100" s="118">
        <v>2</v>
      </c>
      <c r="O100" s="118">
        <v>2</v>
      </c>
      <c r="P100" s="118">
        <v>0</v>
      </c>
      <c r="Q100" s="118">
        <v>2</v>
      </c>
      <c r="R100" s="118">
        <v>0</v>
      </c>
      <c r="S100" s="118">
        <v>0</v>
      </c>
      <c r="T100" s="118">
        <v>2</v>
      </c>
      <c r="U100" s="118">
        <v>0</v>
      </c>
      <c r="V100" s="118">
        <v>0</v>
      </c>
      <c r="W100" s="118">
        <v>0</v>
      </c>
      <c r="X100" s="118">
        <v>0</v>
      </c>
      <c r="Y100" s="118">
        <v>0</v>
      </c>
      <c r="Z100" s="118">
        <v>0</v>
      </c>
      <c r="AA100" s="118">
        <v>0</v>
      </c>
      <c r="AB100" s="118">
        <v>0</v>
      </c>
      <c r="AC100" s="118">
        <v>0</v>
      </c>
      <c r="AD100" s="118">
        <v>0</v>
      </c>
      <c r="AE100" s="118">
        <v>0</v>
      </c>
      <c r="AF100" s="118">
        <v>0</v>
      </c>
      <c r="AG100" s="118">
        <v>1</v>
      </c>
      <c r="AH100" s="118">
        <v>1</v>
      </c>
      <c r="AI100" s="118">
        <v>1</v>
      </c>
      <c r="AJ100" s="118">
        <v>0</v>
      </c>
      <c r="AK100" s="118">
        <v>1</v>
      </c>
      <c r="AL100" s="118">
        <v>0</v>
      </c>
      <c r="AM100" s="118">
        <v>2</v>
      </c>
      <c r="AN100" s="118">
        <v>0</v>
      </c>
      <c r="AO100" s="118">
        <v>0</v>
      </c>
      <c r="AP100" s="118">
        <v>0</v>
      </c>
      <c r="AQ100" s="118">
        <v>0</v>
      </c>
      <c r="AR100" s="118">
        <v>5</v>
      </c>
      <c r="AS100" s="118">
        <v>0</v>
      </c>
      <c r="AT100" s="118">
        <v>0</v>
      </c>
      <c r="AU100" s="118">
        <v>4</v>
      </c>
      <c r="AV100" s="118">
        <v>0</v>
      </c>
    </row>
    <row r="101" spans="1:112" s="120" customFormat="1" thickBot="1" x14ac:dyDescent="0.25">
      <c r="A101" s="275" t="s">
        <v>692</v>
      </c>
      <c r="B101" s="118">
        <v>4</v>
      </c>
      <c r="C101" s="118">
        <v>4</v>
      </c>
      <c r="D101" s="118">
        <v>4</v>
      </c>
      <c r="E101" s="118">
        <v>1</v>
      </c>
      <c r="F101" s="118">
        <v>0</v>
      </c>
      <c r="G101" s="118">
        <v>0</v>
      </c>
      <c r="H101" s="118">
        <v>1</v>
      </c>
      <c r="I101" s="118">
        <v>3</v>
      </c>
      <c r="J101" s="118">
        <v>4</v>
      </c>
      <c r="K101" s="118">
        <v>0</v>
      </c>
      <c r="L101" s="118">
        <v>0</v>
      </c>
      <c r="M101" s="118">
        <v>2</v>
      </c>
      <c r="N101" s="118">
        <v>0</v>
      </c>
      <c r="O101" s="118">
        <v>0</v>
      </c>
      <c r="P101" s="118">
        <v>0</v>
      </c>
      <c r="Q101" s="118">
        <v>0</v>
      </c>
      <c r="R101" s="118">
        <v>0</v>
      </c>
      <c r="S101" s="118">
        <v>0</v>
      </c>
      <c r="T101" s="118">
        <v>0</v>
      </c>
      <c r="U101" s="118">
        <v>0</v>
      </c>
      <c r="V101" s="118">
        <v>0</v>
      </c>
      <c r="W101" s="118">
        <v>3</v>
      </c>
      <c r="X101" s="118">
        <v>0</v>
      </c>
      <c r="Y101" s="118">
        <v>4</v>
      </c>
      <c r="Z101" s="118">
        <v>0</v>
      </c>
      <c r="AA101" s="118">
        <v>0</v>
      </c>
      <c r="AB101" s="118">
        <v>0</v>
      </c>
      <c r="AC101" s="118">
        <v>1</v>
      </c>
      <c r="AD101" s="118">
        <v>1</v>
      </c>
      <c r="AE101" s="118">
        <v>1</v>
      </c>
      <c r="AF101" s="118">
        <v>0</v>
      </c>
      <c r="AG101" s="118">
        <v>1</v>
      </c>
      <c r="AH101" s="118">
        <v>1</v>
      </c>
      <c r="AI101" s="118">
        <v>0</v>
      </c>
      <c r="AJ101" s="118">
        <v>0</v>
      </c>
      <c r="AK101" s="118">
        <v>0</v>
      </c>
      <c r="AL101" s="118">
        <v>4</v>
      </c>
      <c r="AM101" s="118">
        <v>4</v>
      </c>
      <c r="AN101" s="118">
        <v>5</v>
      </c>
      <c r="AO101" s="118">
        <v>0</v>
      </c>
      <c r="AP101" s="118">
        <v>4</v>
      </c>
      <c r="AQ101" s="118">
        <v>0</v>
      </c>
      <c r="AR101" s="118">
        <v>0</v>
      </c>
      <c r="AS101" s="118">
        <v>1</v>
      </c>
      <c r="AT101" s="118">
        <v>1</v>
      </c>
      <c r="AU101" s="118">
        <v>0</v>
      </c>
      <c r="AV101" s="118">
        <v>0</v>
      </c>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row>
    <row r="102" spans="1:112" s="119" customFormat="1" thickBot="1" x14ac:dyDescent="0.25">
      <c r="A102" s="275" t="s">
        <v>693</v>
      </c>
      <c r="B102" s="118">
        <v>4</v>
      </c>
      <c r="C102" s="118">
        <v>4</v>
      </c>
      <c r="D102" s="118">
        <v>4</v>
      </c>
      <c r="E102" s="118">
        <v>1</v>
      </c>
      <c r="F102" s="118">
        <v>0</v>
      </c>
      <c r="G102" s="118">
        <v>0</v>
      </c>
      <c r="H102" s="118">
        <v>1</v>
      </c>
      <c r="I102" s="118">
        <v>3</v>
      </c>
      <c r="J102" s="118">
        <v>4</v>
      </c>
      <c r="K102" s="118">
        <v>0</v>
      </c>
      <c r="L102" s="118">
        <v>0</v>
      </c>
      <c r="M102" s="118">
        <v>3</v>
      </c>
      <c r="N102" s="118">
        <v>0</v>
      </c>
      <c r="O102" s="118">
        <v>0</v>
      </c>
      <c r="P102" s="118">
        <v>0</v>
      </c>
      <c r="Q102" s="118">
        <v>0</v>
      </c>
      <c r="R102" s="118">
        <v>0</v>
      </c>
      <c r="S102" s="118">
        <v>0</v>
      </c>
      <c r="T102" s="118">
        <v>0</v>
      </c>
      <c r="U102" s="118">
        <v>0</v>
      </c>
      <c r="V102" s="118">
        <v>0</v>
      </c>
      <c r="W102" s="118">
        <v>3</v>
      </c>
      <c r="X102" s="118">
        <v>0</v>
      </c>
      <c r="Y102" s="118">
        <v>4</v>
      </c>
      <c r="Z102" s="118">
        <v>0</v>
      </c>
      <c r="AA102" s="118">
        <v>0</v>
      </c>
      <c r="AB102" s="118">
        <v>0</v>
      </c>
      <c r="AC102" s="118">
        <v>1</v>
      </c>
      <c r="AD102" s="118">
        <v>1</v>
      </c>
      <c r="AE102" s="118">
        <v>1</v>
      </c>
      <c r="AF102" s="118">
        <v>0</v>
      </c>
      <c r="AG102" s="118">
        <v>1</v>
      </c>
      <c r="AH102" s="118">
        <v>1</v>
      </c>
      <c r="AI102" s="118">
        <v>0</v>
      </c>
      <c r="AJ102" s="118">
        <v>0</v>
      </c>
      <c r="AK102" s="118">
        <v>0</v>
      </c>
      <c r="AL102" s="118">
        <v>4</v>
      </c>
      <c r="AM102" s="118">
        <v>4</v>
      </c>
      <c r="AN102" s="118">
        <v>5</v>
      </c>
      <c r="AO102" s="118">
        <v>0</v>
      </c>
      <c r="AP102" s="118">
        <v>4</v>
      </c>
      <c r="AQ102" s="118">
        <v>0</v>
      </c>
      <c r="AR102" s="118">
        <v>0</v>
      </c>
      <c r="AS102" s="118">
        <v>0</v>
      </c>
      <c r="AT102" s="118">
        <v>0</v>
      </c>
      <c r="AU102" s="118">
        <v>0</v>
      </c>
      <c r="AV102" s="118">
        <v>0</v>
      </c>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c r="CU102" s="120"/>
      <c r="CV102" s="120"/>
      <c r="CW102" s="120"/>
      <c r="CX102" s="120"/>
      <c r="CY102" s="120"/>
      <c r="CZ102" s="120"/>
      <c r="DA102" s="120"/>
      <c r="DB102" s="120"/>
      <c r="DC102" s="120"/>
    </row>
    <row r="103" spans="1:112" s="120" customFormat="1" thickBot="1" x14ac:dyDescent="0.25">
      <c r="A103" s="275" t="s">
        <v>671</v>
      </c>
      <c r="B103" s="118">
        <v>3</v>
      </c>
      <c r="C103" s="118">
        <v>2</v>
      </c>
      <c r="D103" s="118">
        <v>0</v>
      </c>
      <c r="E103" s="118">
        <v>0</v>
      </c>
      <c r="F103" s="118">
        <v>0</v>
      </c>
      <c r="G103" s="118">
        <v>0</v>
      </c>
      <c r="H103" s="118">
        <v>4</v>
      </c>
      <c r="I103" s="118">
        <v>3</v>
      </c>
      <c r="J103" s="118">
        <v>0</v>
      </c>
      <c r="K103" s="118">
        <v>0</v>
      </c>
      <c r="L103" s="118">
        <v>0</v>
      </c>
      <c r="M103" s="118">
        <v>2</v>
      </c>
      <c r="N103" s="118">
        <v>0</v>
      </c>
      <c r="O103" s="118">
        <v>0</v>
      </c>
      <c r="P103" s="118">
        <v>0</v>
      </c>
      <c r="Q103" s="118">
        <v>2</v>
      </c>
      <c r="R103" s="118">
        <v>2</v>
      </c>
      <c r="S103" s="118">
        <v>0</v>
      </c>
      <c r="T103" s="118">
        <v>0</v>
      </c>
      <c r="U103" s="118">
        <v>3</v>
      </c>
      <c r="V103" s="118">
        <v>0</v>
      </c>
      <c r="W103" s="118">
        <v>1</v>
      </c>
      <c r="X103" s="118">
        <v>0</v>
      </c>
      <c r="Y103" s="118">
        <v>4</v>
      </c>
      <c r="Z103" s="118">
        <v>0</v>
      </c>
      <c r="AA103" s="118">
        <v>0</v>
      </c>
      <c r="AB103" s="118">
        <v>0</v>
      </c>
      <c r="AC103" s="118">
        <v>0</v>
      </c>
      <c r="AD103" s="118">
        <v>0</v>
      </c>
      <c r="AE103" s="118">
        <v>0</v>
      </c>
      <c r="AF103" s="118">
        <v>0</v>
      </c>
      <c r="AG103" s="118">
        <v>1</v>
      </c>
      <c r="AH103" s="118">
        <v>2</v>
      </c>
      <c r="AI103" s="118">
        <v>0</v>
      </c>
      <c r="AJ103" s="118">
        <v>0</v>
      </c>
      <c r="AK103" s="118">
        <v>0</v>
      </c>
      <c r="AL103" s="118">
        <v>-1</v>
      </c>
      <c r="AM103" s="118">
        <v>4</v>
      </c>
      <c r="AN103" s="118">
        <v>4</v>
      </c>
      <c r="AO103" s="118">
        <v>0</v>
      </c>
      <c r="AP103" s="118">
        <v>4</v>
      </c>
      <c r="AQ103" s="118">
        <v>0</v>
      </c>
      <c r="AR103" s="118">
        <v>0</v>
      </c>
      <c r="AS103" s="118">
        <v>1</v>
      </c>
      <c r="AT103" s="118">
        <v>0</v>
      </c>
      <c r="AU103" s="118">
        <v>0</v>
      </c>
      <c r="AV103" s="118">
        <v>0</v>
      </c>
    </row>
    <row r="104" spans="1:112" s="120" customFormat="1" thickBot="1" x14ac:dyDescent="0.25">
      <c r="A104" s="275" t="s">
        <v>716</v>
      </c>
      <c r="B104" s="118">
        <v>4</v>
      </c>
      <c r="C104" s="118">
        <v>4</v>
      </c>
      <c r="D104" s="118">
        <v>4</v>
      </c>
      <c r="E104" s="118">
        <v>2</v>
      </c>
      <c r="F104" s="118">
        <v>2</v>
      </c>
      <c r="G104" s="118">
        <v>0</v>
      </c>
      <c r="H104" s="118">
        <v>4</v>
      </c>
      <c r="I104" s="118">
        <v>4</v>
      </c>
      <c r="J104" s="118">
        <v>1</v>
      </c>
      <c r="K104" s="118">
        <v>3</v>
      </c>
      <c r="L104" s="118">
        <v>3</v>
      </c>
      <c r="M104" s="118">
        <v>2</v>
      </c>
      <c r="N104" s="118">
        <v>0</v>
      </c>
      <c r="O104" s="118">
        <v>0</v>
      </c>
      <c r="P104" s="118">
        <v>1</v>
      </c>
      <c r="Q104" s="118">
        <v>2</v>
      </c>
      <c r="R104" s="118">
        <v>0</v>
      </c>
      <c r="S104" s="118">
        <v>0</v>
      </c>
      <c r="T104" s="118">
        <v>0</v>
      </c>
      <c r="U104" s="118">
        <v>1</v>
      </c>
      <c r="V104" s="118">
        <v>1</v>
      </c>
      <c r="W104" s="118">
        <v>1</v>
      </c>
      <c r="X104" s="118">
        <v>1</v>
      </c>
      <c r="Y104" s="118">
        <v>2</v>
      </c>
      <c r="Z104" s="118">
        <v>2</v>
      </c>
      <c r="AA104" s="118">
        <v>2</v>
      </c>
      <c r="AB104" s="118">
        <v>2</v>
      </c>
      <c r="AC104" s="118">
        <v>1</v>
      </c>
      <c r="AD104" s="118">
        <v>1</v>
      </c>
      <c r="AE104" s="118">
        <v>1</v>
      </c>
      <c r="AF104" s="118">
        <v>1</v>
      </c>
      <c r="AG104" s="118">
        <v>3</v>
      </c>
      <c r="AH104" s="118">
        <v>3</v>
      </c>
      <c r="AI104" s="118">
        <v>0</v>
      </c>
      <c r="AJ104" s="118">
        <v>0</v>
      </c>
      <c r="AK104" s="118">
        <v>0</v>
      </c>
      <c r="AL104" s="118">
        <v>4</v>
      </c>
      <c r="AM104" s="118">
        <v>5</v>
      </c>
      <c r="AN104" s="118">
        <v>5</v>
      </c>
      <c r="AO104" s="118">
        <v>0</v>
      </c>
      <c r="AP104" s="118">
        <v>5</v>
      </c>
      <c r="AQ104" s="118">
        <v>0</v>
      </c>
      <c r="AR104" s="118">
        <v>0</v>
      </c>
      <c r="AS104" s="118">
        <v>2</v>
      </c>
      <c r="AT104" s="118">
        <v>1</v>
      </c>
      <c r="AU104" s="118">
        <v>0</v>
      </c>
      <c r="AV104" s="118">
        <v>0</v>
      </c>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row>
    <row r="105" spans="1:112" s="120" customFormat="1" thickBot="1" x14ac:dyDescent="0.25">
      <c r="A105" s="275" t="s">
        <v>649</v>
      </c>
      <c r="B105" s="118">
        <v>0</v>
      </c>
      <c r="C105" s="118">
        <v>2</v>
      </c>
      <c r="D105" s="118">
        <v>0</v>
      </c>
      <c r="E105" s="118">
        <v>0</v>
      </c>
      <c r="F105" s="118">
        <v>0</v>
      </c>
      <c r="G105" s="118">
        <v>2</v>
      </c>
      <c r="H105" s="118">
        <v>-1</v>
      </c>
      <c r="I105" s="118">
        <v>2</v>
      </c>
      <c r="J105" s="118">
        <v>0</v>
      </c>
      <c r="K105" s="118">
        <v>0</v>
      </c>
      <c r="L105" s="118">
        <v>0</v>
      </c>
      <c r="M105" s="118">
        <v>-2</v>
      </c>
      <c r="N105" s="118">
        <v>2</v>
      </c>
      <c r="O105" s="118">
        <v>1</v>
      </c>
      <c r="P105" s="118">
        <v>0</v>
      </c>
      <c r="Q105" s="118">
        <v>0</v>
      </c>
      <c r="R105" s="118">
        <v>0</v>
      </c>
      <c r="S105" s="118">
        <v>0</v>
      </c>
      <c r="T105" s="118">
        <v>0</v>
      </c>
      <c r="U105" s="118">
        <v>1</v>
      </c>
      <c r="V105" s="118">
        <v>-1</v>
      </c>
      <c r="W105" s="118">
        <v>1</v>
      </c>
      <c r="X105" s="118">
        <v>1</v>
      </c>
      <c r="Y105" s="118">
        <v>0</v>
      </c>
      <c r="Z105" s="118">
        <v>2</v>
      </c>
      <c r="AA105" s="118">
        <v>2</v>
      </c>
      <c r="AB105" s="118">
        <v>2</v>
      </c>
      <c r="AC105" s="118">
        <v>0</v>
      </c>
      <c r="AD105" s="118">
        <v>0</v>
      </c>
      <c r="AE105" s="118">
        <v>0</v>
      </c>
      <c r="AF105" s="118">
        <v>0</v>
      </c>
      <c r="AG105" s="118">
        <v>2</v>
      </c>
      <c r="AH105" s="118">
        <v>1</v>
      </c>
      <c r="AI105" s="118">
        <v>0</v>
      </c>
      <c r="AJ105" s="118">
        <v>0</v>
      </c>
      <c r="AK105" s="118">
        <v>0</v>
      </c>
      <c r="AL105" s="118">
        <v>0</v>
      </c>
      <c r="AM105" s="118">
        <v>2</v>
      </c>
      <c r="AN105" s="118">
        <v>0</v>
      </c>
      <c r="AO105" s="118">
        <v>0</v>
      </c>
      <c r="AP105" s="118">
        <v>4</v>
      </c>
      <c r="AQ105" s="118">
        <v>0</v>
      </c>
      <c r="AR105" s="118">
        <v>0</v>
      </c>
      <c r="AS105" s="118">
        <v>0</v>
      </c>
      <c r="AT105" s="118">
        <v>0</v>
      </c>
      <c r="AU105" s="118">
        <v>0</v>
      </c>
      <c r="AV105" s="118">
        <v>0</v>
      </c>
      <c r="DD105" s="119"/>
      <c r="DE105" s="119"/>
      <c r="DF105" s="119"/>
      <c r="DG105" s="119"/>
      <c r="DH105" s="119"/>
    </row>
    <row r="106" spans="1:112" s="119" customFormat="1" thickBot="1" x14ac:dyDescent="0.25">
      <c r="A106" s="275" t="s">
        <v>725</v>
      </c>
      <c r="B106" s="118">
        <v>5</v>
      </c>
      <c r="C106" s="118">
        <v>0</v>
      </c>
      <c r="D106" s="118">
        <v>5</v>
      </c>
      <c r="E106" s="118">
        <v>1</v>
      </c>
      <c r="F106" s="118">
        <v>1</v>
      </c>
      <c r="G106" s="118">
        <v>0</v>
      </c>
      <c r="H106" s="118">
        <v>0</v>
      </c>
      <c r="I106" s="118">
        <v>0</v>
      </c>
      <c r="J106" s="118">
        <v>0</v>
      </c>
      <c r="K106" s="118">
        <v>0</v>
      </c>
      <c r="L106" s="118">
        <v>1</v>
      </c>
      <c r="M106" s="118">
        <v>0</v>
      </c>
      <c r="N106" s="118">
        <v>1</v>
      </c>
      <c r="O106" s="118">
        <v>1</v>
      </c>
      <c r="P106" s="118">
        <v>2</v>
      </c>
      <c r="Q106" s="118">
        <v>0</v>
      </c>
      <c r="R106" s="118">
        <v>0</v>
      </c>
      <c r="S106" s="118">
        <v>0</v>
      </c>
      <c r="T106" s="118">
        <v>0</v>
      </c>
      <c r="U106" s="118">
        <v>0</v>
      </c>
      <c r="V106" s="118">
        <v>0</v>
      </c>
      <c r="W106" s="118">
        <v>1</v>
      </c>
      <c r="X106" s="118">
        <v>0</v>
      </c>
      <c r="Y106" s="118">
        <v>2</v>
      </c>
      <c r="Z106" s="118">
        <v>0</v>
      </c>
      <c r="AA106" s="118">
        <v>0</v>
      </c>
      <c r="AB106" s="118">
        <v>1</v>
      </c>
      <c r="AC106" s="118">
        <v>0</v>
      </c>
      <c r="AD106" s="118">
        <v>1</v>
      </c>
      <c r="AE106" s="118">
        <v>-1</v>
      </c>
      <c r="AF106" s="118">
        <v>0</v>
      </c>
      <c r="AG106" s="118">
        <v>0</v>
      </c>
      <c r="AH106" s="118">
        <v>1</v>
      </c>
      <c r="AI106" s="118">
        <v>0</v>
      </c>
      <c r="AJ106" s="118">
        <v>0</v>
      </c>
      <c r="AK106" s="118">
        <v>0</v>
      </c>
      <c r="AL106" s="118">
        <v>0</v>
      </c>
      <c r="AM106" s="118">
        <v>1</v>
      </c>
      <c r="AN106" s="118">
        <v>0</v>
      </c>
      <c r="AO106" s="118">
        <v>0</v>
      </c>
      <c r="AP106" s="118">
        <v>0</v>
      </c>
      <c r="AQ106" s="118">
        <v>0</v>
      </c>
      <c r="AR106" s="118">
        <v>0</v>
      </c>
      <c r="AS106" s="118">
        <v>0</v>
      </c>
      <c r="AT106" s="118">
        <v>0</v>
      </c>
      <c r="AU106" s="118">
        <v>0</v>
      </c>
      <c r="AV106" s="118">
        <v>0</v>
      </c>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1"/>
      <c r="DE106" s="121"/>
      <c r="DF106" s="121"/>
      <c r="DG106" s="121"/>
      <c r="DH106" s="121"/>
    </row>
    <row r="107" spans="1:112" s="120" customFormat="1" thickBot="1" x14ac:dyDescent="0.25">
      <c r="A107" s="275" t="s">
        <v>728</v>
      </c>
      <c r="B107" s="118">
        <v>3</v>
      </c>
      <c r="C107" s="118">
        <v>1</v>
      </c>
      <c r="D107" s="118">
        <v>3</v>
      </c>
      <c r="E107" s="118">
        <v>0</v>
      </c>
      <c r="F107" s="118">
        <v>0</v>
      </c>
      <c r="G107" s="118">
        <v>0</v>
      </c>
      <c r="H107" s="118">
        <v>0</v>
      </c>
      <c r="I107" s="118">
        <v>1</v>
      </c>
      <c r="J107" s="118">
        <v>1</v>
      </c>
      <c r="K107" s="118">
        <v>-3</v>
      </c>
      <c r="L107" s="118">
        <v>-3</v>
      </c>
      <c r="M107" s="118">
        <v>2</v>
      </c>
      <c r="N107" s="118">
        <v>-1</v>
      </c>
      <c r="O107" s="118">
        <v>-1</v>
      </c>
      <c r="P107" s="118">
        <v>0</v>
      </c>
      <c r="Q107" s="118">
        <v>4</v>
      </c>
      <c r="R107" s="118">
        <v>-1</v>
      </c>
      <c r="S107" s="118">
        <v>2</v>
      </c>
      <c r="T107" s="118">
        <v>4</v>
      </c>
      <c r="U107" s="118">
        <v>-2</v>
      </c>
      <c r="V107" s="118">
        <v>2</v>
      </c>
      <c r="W107" s="118">
        <v>1</v>
      </c>
      <c r="X107" s="118">
        <v>0</v>
      </c>
      <c r="Y107" s="118">
        <v>2</v>
      </c>
      <c r="Z107" s="118">
        <v>1</v>
      </c>
      <c r="AA107" s="118">
        <v>-1</v>
      </c>
      <c r="AB107" s="118">
        <v>0</v>
      </c>
      <c r="AC107" s="118">
        <v>0</v>
      </c>
      <c r="AD107" s="118">
        <v>0</v>
      </c>
      <c r="AE107" s="118">
        <v>0</v>
      </c>
      <c r="AF107" s="118">
        <v>0</v>
      </c>
      <c r="AG107" s="118">
        <v>0</v>
      </c>
      <c r="AH107" s="118">
        <v>0</v>
      </c>
      <c r="AI107" s="118">
        <v>0</v>
      </c>
      <c r="AJ107" s="118">
        <v>0</v>
      </c>
      <c r="AK107" s="118">
        <v>0</v>
      </c>
      <c r="AL107" s="118">
        <v>0</v>
      </c>
      <c r="AM107" s="118">
        <v>1</v>
      </c>
      <c r="AN107" s="118">
        <v>0</v>
      </c>
      <c r="AO107" s="118">
        <v>0</v>
      </c>
      <c r="AP107" s="118">
        <v>0</v>
      </c>
      <c r="AQ107" s="118">
        <v>0</v>
      </c>
      <c r="AR107" s="118">
        <v>0</v>
      </c>
      <c r="AS107" s="118">
        <v>0</v>
      </c>
      <c r="AT107" s="118">
        <v>0</v>
      </c>
      <c r="AU107" s="118">
        <v>0</v>
      </c>
      <c r="AV107" s="118">
        <v>-1</v>
      </c>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row>
    <row r="108" spans="1:112" s="120" customFormat="1" thickBot="1" x14ac:dyDescent="0.25">
      <c r="A108" s="275" t="s">
        <v>726</v>
      </c>
      <c r="B108" s="118">
        <v>1</v>
      </c>
      <c r="C108" s="118">
        <v>0</v>
      </c>
      <c r="D108" s="118">
        <v>3</v>
      </c>
      <c r="E108" s="118">
        <v>1</v>
      </c>
      <c r="F108" s="118">
        <v>1</v>
      </c>
      <c r="G108" s="118">
        <v>0</v>
      </c>
      <c r="H108" s="118">
        <v>0</v>
      </c>
      <c r="I108" s="118">
        <v>0</v>
      </c>
      <c r="J108" s="118">
        <v>0</v>
      </c>
      <c r="K108" s="118">
        <v>0</v>
      </c>
      <c r="L108" s="118">
        <v>0</v>
      </c>
      <c r="M108" s="118">
        <v>-1</v>
      </c>
      <c r="N108" s="118">
        <v>1</v>
      </c>
      <c r="O108" s="118">
        <v>1</v>
      </c>
      <c r="P108" s="118">
        <v>0</v>
      </c>
      <c r="Q108" s="118">
        <v>3</v>
      </c>
      <c r="R108" s="118">
        <v>0</v>
      </c>
      <c r="S108" s="118">
        <v>0</v>
      </c>
      <c r="T108" s="118">
        <v>0</v>
      </c>
      <c r="U108" s="118">
        <v>2</v>
      </c>
      <c r="V108" s="118">
        <v>2</v>
      </c>
      <c r="W108" s="118">
        <v>2</v>
      </c>
      <c r="X108" s="118">
        <v>0</v>
      </c>
      <c r="Y108" s="118">
        <v>1</v>
      </c>
      <c r="Z108" s="118">
        <v>0</v>
      </c>
      <c r="AA108" s="118">
        <v>0</v>
      </c>
      <c r="AB108" s="118">
        <v>0</v>
      </c>
      <c r="AC108" s="118">
        <v>0</v>
      </c>
      <c r="AD108" s="118">
        <v>2</v>
      </c>
      <c r="AE108" s="118">
        <v>0</v>
      </c>
      <c r="AF108" s="118">
        <v>0</v>
      </c>
      <c r="AG108" s="118">
        <v>0</v>
      </c>
      <c r="AH108" s="118">
        <v>0</v>
      </c>
      <c r="AI108" s="118">
        <v>0</v>
      </c>
      <c r="AJ108" s="118">
        <v>0</v>
      </c>
      <c r="AK108" s="118">
        <v>0</v>
      </c>
      <c r="AL108" s="118">
        <v>0</v>
      </c>
      <c r="AM108" s="118">
        <v>0</v>
      </c>
      <c r="AN108" s="118">
        <v>0</v>
      </c>
      <c r="AO108" s="118">
        <v>0</v>
      </c>
      <c r="AP108" s="118">
        <v>0</v>
      </c>
      <c r="AQ108" s="118">
        <v>0</v>
      </c>
      <c r="AR108" s="118">
        <v>2</v>
      </c>
      <c r="AS108" s="118">
        <v>0</v>
      </c>
      <c r="AT108" s="118">
        <v>0</v>
      </c>
      <c r="AU108" s="118">
        <v>0</v>
      </c>
      <c r="AV108" s="118">
        <v>0</v>
      </c>
    </row>
    <row r="109" spans="1:112" s="120" customFormat="1" thickBot="1" x14ac:dyDescent="0.25">
      <c r="A109" s="275" t="s">
        <v>614</v>
      </c>
      <c r="B109" s="118">
        <v>1</v>
      </c>
      <c r="C109" s="118">
        <v>0</v>
      </c>
      <c r="D109" s="118">
        <v>1</v>
      </c>
      <c r="E109" s="118">
        <v>1</v>
      </c>
      <c r="F109" s="118">
        <v>0</v>
      </c>
      <c r="G109" s="118">
        <v>0</v>
      </c>
      <c r="H109" s="118">
        <v>2</v>
      </c>
      <c r="I109" s="118">
        <v>0</v>
      </c>
      <c r="J109" s="118">
        <v>0</v>
      </c>
      <c r="K109" s="118">
        <v>1</v>
      </c>
      <c r="L109" s="118">
        <v>0</v>
      </c>
      <c r="M109" s="118">
        <v>0</v>
      </c>
      <c r="N109" s="118">
        <v>0</v>
      </c>
      <c r="O109" s="118">
        <v>0</v>
      </c>
      <c r="P109" s="118">
        <v>0</v>
      </c>
      <c r="Q109" s="118">
        <v>0</v>
      </c>
      <c r="R109" s="118">
        <v>0</v>
      </c>
      <c r="S109" s="118">
        <v>0</v>
      </c>
      <c r="T109" s="118">
        <v>2</v>
      </c>
      <c r="U109" s="118">
        <v>0</v>
      </c>
      <c r="V109" s="118">
        <v>0</v>
      </c>
      <c r="W109" s="118">
        <v>0</v>
      </c>
      <c r="X109" s="118">
        <v>0</v>
      </c>
      <c r="Y109" s="118">
        <v>1</v>
      </c>
      <c r="Z109" s="118">
        <v>0</v>
      </c>
      <c r="AA109" s="118">
        <v>0</v>
      </c>
      <c r="AB109" s="118">
        <v>0</v>
      </c>
      <c r="AC109" s="118">
        <v>0</v>
      </c>
      <c r="AD109" s="118">
        <v>0</v>
      </c>
      <c r="AE109" s="118">
        <v>0</v>
      </c>
      <c r="AF109" s="118">
        <v>0</v>
      </c>
      <c r="AG109" s="118">
        <v>2</v>
      </c>
      <c r="AH109" s="118">
        <v>0</v>
      </c>
      <c r="AI109" s="118">
        <v>0</v>
      </c>
      <c r="AJ109" s="118">
        <v>0</v>
      </c>
      <c r="AK109" s="118">
        <v>0</v>
      </c>
      <c r="AL109" s="118">
        <v>0</v>
      </c>
      <c r="AM109" s="118">
        <v>2</v>
      </c>
      <c r="AN109" s="118">
        <v>0</v>
      </c>
      <c r="AO109" s="118">
        <v>4</v>
      </c>
      <c r="AP109" s="118">
        <v>0</v>
      </c>
      <c r="AQ109" s="118">
        <v>0</v>
      </c>
      <c r="AR109" s="118">
        <v>0</v>
      </c>
      <c r="AS109" s="118">
        <v>0</v>
      </c>
      <c r="AT109" s="118">
        <v>0</v>
      </c>
      <c r="AU109" s="118">
        <v>0</v>
      </c>
      <c r="AV109" s="118">
        <v>1</v>
      </c>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row>
    <row r="110" spans="1:112" s="120" customFormat="1" thickBot="1" x14ac:dyDescent="0.25">
      <c r="A110" s="275" t="s">
        <v>673</v>
      </c>
      <c r="B110" s="118">
        <v>2</v>
      </c>
      <c r="C110" s="118">
        <v>2</v>
      </c>
      <c r="D110" s="118">
        <v>2</v>
      </c>
      <c r="E110" s="118">
        <v>2</v>
      </c>
      <c r="F110" s="118">
        <v>0</v>
      </c>
      <c r="G110" s="118">
        <v>0</v>
      </c>
      <c r="H110" s="118">
        <v>1</v>
      </c>
      <c r="I110" s="118">
        <v>0</v>
      </c>
      <c r="J110" s="118">
        <v>0</v>
      </c>
      <c r="K110" s="118">
        <v>-2</v>
      </c>
      <c r="L110" s="118">
        <v>1</v>
      </c>
      <c r="M110" s="118">
        <v>-1</v>
      </c>
      <c r="N110" s="118">
        <v>0</v>
      </c>
      <c r="O110" s="118">
        <v>0</v>
      </c>
      <c r="P110" s="118">
        <v>0</v>
      </c>
      <c r="Q110" s="118">
        <v>0</v>
      </c>
      <c r="R110" s="118">
        <v>1</v>
      </c>
      <c r="S110" s="118">
        <v>-1</v>
      </c>
      <c r="T110" s="118">
        <v>0</v>
      </c>
      <c r="U110" s="118">
        <v>1</v>
      </c>
      <c r="V110" s="118">
        <v>0</v>
      </c>
      <c r="W110" s="118">
        <v>2</v>
      </c>
      <c r="X110" s="118">
        <v>0</v>
      </c>
      <c r="Y110" s="118">
        <v>2</v>
      </c>
      <c r="Z110" s="118">
        <v>0</v>
      </c>
      <c r="AA110" s="118">
        <v>0</v>
      </c>
      <c r="AB110" s="118">
        <v>0</v>
      </c>
      <c r="AC110" s="118">
        <v>0</v>
      </c>
      <c r="AD110" s="118">
        <v>0</v>
      </c>
      <c r="AE110" s="118">
        <v>0</v>
      </c>
      <c r="AF110" s="118">
        <v>0</v>
      </c>
      <c r="AG110" s="118">
        <v>2</v>
      </c>
      <c r="AH110" s="118">
        <v>0</v>
      </c>
      <c r="AI110" s="118">
        <v>0</v>
      </c>
      <c r="AJ110" s="118">
        <v>0</v>
      </c>
      <c r="AK110" s="118">
        <v>0</v>
      </c>
      <c r="AL110" s="118">
        <v>0</v>
      </c>
      <c r="AM110" s="118">
        <v>0</v>
      </c>
      <c r="AN110" s="118">
        <v>0</v>
      </c>
      <c r="AO110" s="118">
        <v>0</v>
      </c>
      <c r="AP110" s="118">
        <v>0</v>
      </c>
      <c r="AQ110" s="118">
        <v>0</v>
      </c>
      <c r="AR110" s="118">
        <v>0</v>
      </c>
      <c r="AS110" s="118">
        <v>0</v>
      </c>
      <c r="AT110" s="118">
        <v>0</v>
      </c>
      <c r="AU110" s="118">
        <v>0</v>
      </c>
      <c r="AV110" s="118">
        <v>1</v>
      </c>
    </row>
    <row r="111" spans="1:112" s="120" customFormat="1" thickBot="1" x14ac:dyDescent="0.25">
      <c r="A111" s="275" t="s">
        <v>717</v>
      </c>
      <c r="B111" s="118">
        <v>1</v>
      </c>
      <c r="C111" s="118">
        <v>1</v>
      </c>
      <c r="D111" s="118">
        <v>1</v>
      </c>
      <c r="E111" s="118">
        <v>1</v>
      </c>
      <c r="F111" s="118">
        <v>1</v>
      </c>
      <c r="G111" s="118">
        <v>0</v>
      </c>
      <c r="H111" s="118">
        <v>1</v>
      </c>
      <c r="I111" s="118">
        <v>1</v>
      </c>
      <c r="J111" s="118">
        <v>0</v>
      </c>
      <c r="K111" s="118">
        <v>1</v>
      </c>
      <c r="L111" s="118">
        <v>1</v>
      </c>
      <c r="M111" s="118">
        <v>1</v>
      </c>
      <c r="N111" s="118">
        <v>0</v>
      </c>
      <c r="O111" s="118">
        <v>0</v>
      </c>
      <c r="P111" s="118">
        <v>0</v>
      </c>
      <c r="Q111" s="118">
        <v>0</v>
      </c>
      <c r="R111" s="118">
        <v>0</v>
      </c>
      <c r="S111" s="118">
        <v>0</v>
      </c>
      <c r="T111" s="118">
        <v>0</v>
      </c>
      <c r="U111" s="118">
        <v>0</v>
      </c>
      <c r="V111" s="118">
        <v>0</v>
      </c>
      <c r="W111" s="118">
        <v>0</v>
      </c>
      <c r="X111" s="118">
        <v>0</v>
      </c>
      <c r="Y111" s="118">
        <v>1</v>
      </c>
      <c r="Z111" s="118">
        <v>1</v>
      </c>
      <c r="AA111" s="118">
        <v>1</v>
      </c>
      <c r="AB111" s="118">
        <v>0</v>
      </c>
      <c r="AC111" s="118">
        <v>0</v>
      </c>
      <c r="AD111" s="118">
        <v>0</v>
      </c>
      <c r="AE111" s="118">
        <v>0</v>
      </c>
      <c r="AF111" s="118">
        <v>0</v>
      </c>
      <c r="AG111" s="118">
        <v>1</v>
      </c>
      <c r="AH111" s="118">
        <v>2</v>
      </c>
      <c r="AI111" s="118">
        <v>0</v>
      </c>
      <c r="AJ111" s="118">
        <v>0</v>
      </c>
      <c r="AK111" s="118">
        <v>0</v>
      </c>
      <c r="AL111" s="118">
        <v>3</v>
      </c>
      <c r="AM111" s="118">
        <v>1</v>
      </c>
      <c r="AN111" s="118">
        <v>1</v>
      </c>
      <c r="AO111" s="118">
        <v>3</v>
      </c>
      <c r="AP111" s="118">
        <v>0</v>
      </c>
      <c r="AQ111" s="118">
        <v>0</v>
      </c>
      <c r="AR111" s="118">
        <v>0</v>
      </c>
      <c r="AS111" s="118">
        <v>0</v>
      </c>
      <c r="AT111" s="118">
        <v>0</v>
      </c>
      <c r="AU111" s="118">
        <v>0</v>
      </c>
      <c r="AV111" s="118">
        <v>0</v>
      </c>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row>
    <row r="112" spans="1:112" s="120" customFormat="1" thickBot="1" x14ac:dyDescent="0.25">
      <c r="A112" s="275" t="s">
        <v>718</v>
      </c>
      <c r="B112" s="118">
        <v>0</v>
      </c>
      <c r="C112" s="118">
        <v>0</v>
      </c>
      <c r="D112" s="118">
        <v>0</v>
      </c>
      <c r="E112" s="118">
        <v>4</v>
      </c>
      <c r="F112" s="118">
        <v>2</v>
      </c>
      <c r="G112" s="118">
        <v>0</v>
      </c>
      <c r="H112" s="118">
        <v>0</v>
      </c>
      <c r="I112" s="118">
        <v>1</v>
      </c>
      <c r="J112" s="118">
        <v>0</v>
      </c>
      <c r="K112" s="118">
        <v>-3</v>
      </c>
      <c r="L112" s="118">
        <v>-3</v>
      </c>
      <c r="M112" s="118">
        <v>2</v>
      </c>
      <c r="N112" s="118">
        <v>0</v>
      </c>
      <c r="O112" s="118">
        <v>0</v>
      </c>
      <c r="P112" s="118">
        <v>0</v>
      </c>
      <c r="Q112" s="118">
        <v>0</v>
      </c>
      <c r="R112" s="118">
        <v>0</v>
      </c>
      <c r="S112" s="118">
        <v>0</v>
      </c>
      <c r="T112" s="118">
        <v>0</v>
      </c>
      <c r="U112" s="118">
        <v>0</v>
      </c>
      <c r="V112" s="118">
        <v>0</v>
      </c>
      <c r="W112" s="118">
        <v>0</v>
      </c>
      <c r="X112" s="118">
        <v>0</v>
      </c>
      <c r="Y112" s="118">
        <v>2</v>
      </c>
      <c r="Z112" s="118">
        <v>0</v>
      </c>
      <c r="AA112" s="118">
        <v>0</v>
      </c>
      <c r="AB112" s="118">
        <v>0</v>
      </c>
      <c r="AC112" s="118">
        <v>0</v>
      </c>
      <c r="AD112" s="118">
        <v>0</v>
      </c>
      <c r="AE112" s="118">
        <v>0</v>
      </c>
      <c r="AF112" s="118">
        <v>0</v>
      </c>
      <c r="AG112" s="118">
        <v>0</v>
      </c>
      <c r="AH112" s="118">
        <v>-1</v>
      </c>
      <c r="AI112" s="118">
        <v>0</v>
      </c>
      <c r="AJ112" s="118">
        <v>0</v>
      </c>
      <c r="AK112" s="118">
        <v>0</v>
      </c>
      <c r="AL112" s="118">
        <v>4</v>
      </c>
      <c r="AM112" s="118">
        <v>3</v>
      </c>
      <c r="AN112" s="118">
        <v>0</v>
      </c>
      <c r="AO112" s="118">
        <v>0</v>
      </c>
      <c r="AP112" s="118">
        <v>0</v>
      </c>
      <c r="AQ112" s="118">
        <v>0</v>
      </c>
      <c r="AR112" s="118">
        <v>0</v>
      </c>
      <c r="AS112" s="118">
        <v>-2</v>
      </c>
      <c r="AT112" s="118">
        <v>0</v>
      </c>
      <c r="AU112" s="118">
        <v>0</v>
      </c>
      <c r="AV112" s="118">
        <v>0</v>
      </c>
    </row>
    <row r="113" spans="1:112" s="120" customFormat="1" thickBot="1" x14ac:dyDescent="0.25">
      <c r="A113" s="275" t="s">
        <v>737</v>
      </c>
      <c r="B113" s="118">
        <v>0</v>
      </c>
      <c r="C113" s="118">
        <v>0</v>
      </c>
      <c r="D113" s="118">
        <v>2</v>
      </c>
      <c r="E113" s="118">
        <v>0</v>
      </c>
      <c r="F113" s="118">
        <v>3</v>
      </c>
      <c r="G113" s="118">
        <v>0</v>
      </c>
      <c r="H113" s="118">
        <v>1</v>
      </c>
      <c r="I113" s="118">
        <v>0</v>
      </c>
      <c r="J113" s="118">
        <v>0</v>
      </c>
      <c r="K113" s="118">
        <v>0</v>
      </c>
      <c r="L113" s="118">
        <v>0</v>
      </c>
      <c r="M113" s="118">
        <v>4</v>
      </c>
      <c r="N113" s="118">
        <v>-1</v>
      </c>
      <c r="O113" s="118">
        <v>-1</v>
      </c>
      <c r="P113" s="118">
        <v>0</v>
      </c>
      <c r="Q113" s="118">
        <v>0</v>
      </c>
      <c r="R113" s="118">
        <v>-1</v>
      </c>
      <c r="S113" s="118">
        <v>2</v>
      </c>
      <c r="T113" s="118">
        <v>0</v>
      </c>
      <c r="U113" s="118">
        <v>2</v>
      </c>
      <c r="V113" s="118">
        <v>0</v>
      </c>
      <c r="W113" s="118">
        <v>0</v>
      </c>
      <c r="X113" s="118">
        <v>0</v>
      </c>
      <c r="Y113" s="118">
        <v>4</v>
      </c>
      <c r="Z113" s="118">
        <v>0</v>
      </c>
      <c r="AA113" s="118">
        <v>0</v>
      </c>
      <c r="AB113" s="118">
        <v>2</v>
      </c>
      <c r="AC113" s="118">
        <v>0</v>
      </c>
      <c r="AD113" s="118">
        <v>0</v>
      </c>
      <c r="AE113" s="118">
        <v>0</v>
      </c>
      <c r="AF113" s="118">
        <v>0</v>
      </c>
      <c r="AG113" s="118">
        <v>0</v>
      </c>
      <c r="AH113" s="118">
        <v>0</v>
      </c>
      <c r="AI113" s="118">
        <v>0</v>
      </c>
      <c r="AJ113" s="118">
        <v>0</v>
      </c>
      <c r="AK113" s="118">
        <v>0</v>
      </c>
      <c r="AL113" s="118">
        <v>0</v>
      </c>
      <c r="AM113" s="118">
        <v>0</v>
      </c>
      <c r="AN113" s="118">
        <v>0</v>
      </c>
      <c r="AO113" s="118">
        <v>0</v>
      </c>
      <c r="AP113" s="118">
        <v>0</v>
      </c>
      <c r="AQ113" s="118">
        <v>0</v>
      </c>
      <c r="AR113" s="118">
        <v>0</v>
      </c>
      <c r="AS113" s="118">
        <v>0</v>
      </c>
      <c r="AT113" s="118">
        <v>0</v>
      </c>
      <c r="AU113" s="118">
        <v>0</v>
      </c>
      <c r="AV113" s="118">
        <v>0</v>
      </c>
    </row>
    <row r="114" spans="1:112" s="119" customFormat="1" thickBot="1" x14ac:dyDescent="0.25">
      <c r="A114" s="275" t="s">
        <v>734</v>
      </c>
      <c r="B114" s="118">
        <v>0</v>
      </c>
      <c r="C114" s="118">
        <v>0</v>
      </c>
      <c r="D114" s="118">
        <v>0</v>
      </c>
      <c r="E114" s="118">
        <v>0</v>
      </c>
      <c r="F114" s="118">
        <v>0</v>
      </c>
      <c r="G114" s="118">
        <v>0</v>
      </c>
      <c r="H114" s="118">
        <v>-1</v>
      </c>
      <c r="I114" s="118">
        <v>1</v>
      </c>
      <c r="J114" s="118">
        <v>0</v>
      </c>
      <c r="K114" s="118">
        <v>0</v>
      </c>
      <c r="L114" s="118">
        <v>0</v>
      </c>
      <c r="M114" s="118">
        <v>0</v>
      </c>
      <c r="N114" s="118">
        <v>0</v>
      </c>
      <c r="O114" s="118">
        <v>0</v>
      </c>
      <c r="P114" s="118">
        <v>0</v>
      </c>
      <c r="Q114" s="118">
        <v>0</v>
      </c>
      <c r="R114" s="118">
        <v>0</v>
      </c>
      <c r="S114" s="118">
        <v>0</v>
      </c>
      <c r="T114" s="118">
        <v>0</v>
      </c>
      <c r="U114" s="118">
        <v>0</v>
      </c>
      <c r="V114" s="118">
        <v>0</v>
      </c>
      <c r="W114" s="118">
        <v>0</v>
      </c>
      <c r="X114" s="118">
        <v>0</v>
      </c>
      <c r="Y114" s="118">
        <v>2</v>
      </c>
      <c r="Z114" s="118">
        <v>0</v>
      </c>
      <c r="AA114" s="118">
        <v>0</v>
      </c>
      <c r="AB114" s="118">
        <v>0</v>
      </c>
      <c r="AC114" s="118">
        <v>0</v>
      </c>
      <c r="AD114" s="118">
        <v>0</v>
      </c>
      <c r="AE114" s="118">
        <v>0</v>
      </c>
      <c r="AF114" s="118">
        <v>0</v>
      </c>
      <c r="AG114" s="118">
        <v>0</v>
      </c>
      <c r="AH114" s="118">
        <v>0</v>
      </c>
      <c r="AI114" s="118">
        <v>0</v>
      </c>
      <c r="AJ114" s="118">
        <v>0</v>
      </c>
      <c r="AK114" s="118">
        <v>0</v>
      </c>
      <c r="AL114" s="118">
        <v>0</v>
      </c>
      <c r="AM114" s="118">
        <v>2</v>
      </c>
      <c r="AN114" s="118">
        <v>4</v>
      </c>
      <c r="AO114" s="118">
        <v>0</v>
      </c>
      <c r="AP114" s="118">
        <v>1</v>
      </c>
      <c r="AQ114" s="118">
        <v>0</v>
      </c>
      <c r="AR114" s="118">
        <v>0</v>
      </c>
      <c r="AS114" s="118">
        <v>0</v>
      </c>
      <c r="AT114" s="118">
        <v>0</v>
      </c>
      <c r="AU114" s="118">
        <v>0</v>
      </c>
      <c r="AV114" s="118">
        <v>0</v>
      </c>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20"/>
      <c r="CY114" s="120"/>
      <c r="CZ114" s="120"/>
      <c r="DA114" s="120"/>
      <c r="DB114" s="120"/>
      <c r="DC114" s="120"/>
      <c r="DD114" s="120"/>
      <c r="DE114" s="120"/>
      <c r="DF114" s="120"/>
      <c r="DG114" s="120"/>
      <c r="DH114" s="120"/>
    </row>
    <row r="115" spans="1:112" s="120" customFormat="1" thickBot="1" x14ac:dyDescent="0.25">
      <c r="A115" s="275" t="s">
        <v>735</v>
      </c>
      <c r="B115" s="118">
        <v>0</v>
      </c>
      <c r="C115" s="118">
        <v>0</v>
      </c>
      <c r="D115" s="118">
        <v>0</v>
      </c>
      <c r="E115" s="118">
        <v>1</v>
      </c>
      <c r="F115" s="118">
        <v>1</v>
      </c>
      <c r="G115" s="118">
        <v>0</v>
      </c>
      <c r="H115" s="118">
        <v>-1</v>
      </c>
      <c r="I115" s="118">
        <v>0</v>
      </c>
      <c r="J115" s="118">
        <v>0</v>
      </c>
      <c r="K115" s="118">
        <v>0</v>
      </c>
      <c r="L115" s="118">
        <v>0</v>
      </c>
      <c r="M115" s="118">
        <v>1</v>
      </c>
      <c r="N115" s="118">
        <v>2</v>
      </c>
      <c r="O115" s="118">
        <v>2</v>
      </c>
      <c r="P115" s="118">
        <v>0</v>
      </c>
      <c r="Q115" s="118">
        <v>2</v>
      </c>
      <c r="R115" s="118">
        <v>0</v>
      </c>
      <c r="S115" s="118">
        <v>0</v>
      </c>
      <c r="T115" s="118">
        <v>2</v>
      </c>
      <c r="U115" s="118">
        <v>0</v>
      </c>
      <c r="V115" s="118">
        <v>0</v>
      </c>
      <c r="W115" s="118">
        <v>1</v>
      </c>
      <c r="X115" s="118">
        <v>0</v>
      </c>
      <c r="Y115" s="118">
        <v>1</v>
      </c>
      <c r="Z115" s="118">
        <v>0</v>
      </c>
      <c r="AA115" s="118">
        <v>0</v>
      </c>
      <c r="AB115" s="118">
        <v>2</v>
      </c>
      <c r="AC115" s="118">
        <v>0</v>
      </c>
      <c r="AD115" s="118">
        <v>1</v>
      </c>
      <c r="AE115" s="118">
        <v>0</v>
      </c>
      <c r="AF115" s="118">
        <v>0</v>
      </c>
      <c r="AG115" s="118">
        <v>0</v>
      </c>
      <c r="AH115" s="118">
        <v>0</v>
      </c>
      <c r="AI115" s="118">
        <v>0</v>
      </c>
      <c r="AJ115" s="118">
        <v>0</v>
      </c>
      <c r="AK115" s="118">
        <v>0</v>
      </c>
      <c r="AL115" s="118">
        <v>0</v>
      </c>
      <c r="AM115" s="118">
        <v>2</v>
      </c>
      <c r="AN115" s="118">
        <v>0</v>
      </c>
      <c r="AO115" s="118">
        <v>0</v>
      </c>
      <c r="AP115" s="118">
        <v>2</v>
      </c>
      <c r="AQ115" s="118">
        <v>0</v>
      </c>
      <c r="AR115" s="118">
        <v>5</v>
      </c>
      <c r="AS115" s="118">
        <v>0</v>
      </c>
      <c r="AT115" s="118">
        <v>0</v>
      </c>
      <c r="AU115" s="118">
        <v>0</v>
      </c>
      <c r="AV115" s="118">
        <v>0</v>
      </c>
    </row>
    <row r="116" spans="1:112" s="120" customFormat="1" thickBot="1" x14ac:dyDescent="0.25">
      <c r="A116" s="275" t="s">
        <v>749</v>
      </c>
      <c r="B116" s="118">
        <v>1</v>
      </c>
      <c r="C116" s="118">
        <v>1</v>
      </c>
      <c r="D116" s="118">
        <v>1</v>
      </c>
      <c r="E116" s="118">
        <v>4</v>
      </c>
      <c r="F116" s="118">
        <v>2</v>
      </c>
      <c r="G116" s="118">
        <v>0</v>
      </c>
      <c r="H116" s="118">
        <v>2</v>
      </c>
      <c r="I116" s="118">
        <v>0</v>
      </c>
      <c r="J116" s="118">
        <v>0</v>
      </c>
      <c r="K116" s="118">
        <v>0</v>
      </c>
      <c r="L116" s="118">
        <v>-1</v>
      </c>
      <c r="M116" s="118">
        <v>0</v>
      </c>
      <c r="N116" s="118">
        <v>0</v>
      </c>
      <c r="O116" s="118">
        <v>0</v>
      </c>
      <c r="P116" s="118">
        <v>0</v>
      </c>
      <c r="Q116" s="118">
        <v>0</v>
      </c>
      <c r="R116" s="118">
        <v>0</v>
      </c>
      <c r="S116" s="118">
        <v>0</v>
      </c>
      <c r="T116" s="118">
        <v>0</v>
      </c>
      <c r="U116" s="118">
        <v>0</v>
      </c>
      <c r="V116" s="118">
        <v>0</v>
      </c>
      <c r="W116" s="118">
        <v>1</v>
      </c>
      <c r="X116" s="118">
        <v>0</v>
      </c>
      <c r="Y116" s="118">
        <v>2</v>
      </c>
      <c r="Z116" s="118">
        <v>0</v>
      </c>
      <c r="AA116" s="118">
        <v>0</v>
      </c>
      <c r="AB116" s="118">
        <v>0</v>
      </c>
      <c r="AC116" s="118">
        <v>0</v>
      </c>
      <c r="AD116" s="118">
        <v>0</v>
      </c>
      <c r="AE116" s="118">
        <v>0</v>
      </c>
      <c r="AF116" s="118">
        <v>0</v>
      </c>
      <c r="AG116" s="118">
        <v>1</v>
      </c>
      <c r="AH116" s="118">
        <v>0</v>
      </c>
      <c r="AI116" s="118">
        <v>0</v>
      </c>
      <c r="AJ116" s="118">
        <v>0</v>
      </c>
      <c r="AK116" s="118">
        <v>0</v>
      </c>
      <c r="AL116" s="118">
        <v>0</v>
      </c>
      <c r="AM116" s="118">
        <v>0</v>
      </c>
      <c r="AN116" s="118">
        <v>0</v>
      </c>
      <c r="AO116" s="118">
        <v>2</v>
      </c>
      <c r="AP116" s="118">
        <v>1</v>
      </c>
      <c r="AQ116" s="118">
        <v>0</v>
      </c>
      <c r="AR116" s="118">
        <v>1</v>
      </c>
      <c r="AS116" s="118">
        <v>0</v>
      </c>
      <c r="AT116" s="118">
        <v>4</v>
      </c>
      <c r="AU116" s="118">
        <v>0</v>
      </c>
      <c r="AV116" s="118">
        <v>0</v>
      </c>
    </row>
    <row r="117" spans="1:112" s="120" customFormat="1" thickBot="1" x14ac:dyDescent="0.25">
      <c r="A117" s="275" t="s">
        <v>699</v>
      </c>
      <c r="B117" s="118">
        <v>0</v>
      </c>
      <c r="C117" s="118">
        <v>0</v>
      </c>
      <c r="D117" s="118">
        <v>0</v>
      </c>
      <c r="E117" s="118">
        <v>0</v>
      </c>
      <c r="F117" s="118">
        <v>3</v>
      </c>
      <c r="G117" s="118">
        <v>0</v>
      </c>
      <c r="H117" s="118">
        <v>0</v>
      </c>
      <c r="I117" s="118">
        <v>0</v>
      </c>
      <c r="J117" s="118">
        <v>0</v>
      </c>
      <c r="K117" s="118">
        <v>0</v>
      </c>
      <c r="L117" s="118">
        <v>0</v>
      </c>
      <c r="M117" s="118">
        <v>0</v>
      </c>
      <c r="N117" s="118">
        <v>0</v>
      </c>
      <c r="O117" s="118">
        <v>0</v>
      </c>
      <c r="P117" s="118">
        <v>0</v>
      </c>
      <c r="Q117" s="118">
        <v>0</v>
      </c>
      <c r="R117" s="118">
        <v>0</v>
      </c>
      <c r="S117" s="118">
        <v>0</v>
      </c>
      <c r="T117" s="118">
        <v>0</v>
      </c>
      <c r="U117" s="118">
        <v>3</v>
      </c>
      <c r="V117" s="118">
        <v>0</v>
      </c>
      <c r="W117" s="118">
        <v>0</v>
      </c>
      <c r="X117" s="118">
        <v>0</v>
      </c>
      <c r="Y117" s="118">
        <v>0</v>
      </c>
      <c r="Z117" s="118">
        <v>0</v>
      </c>
      <c r="AA117" s="118">
        <v>0</v>
      </c>
      <c r="AB117" s="118">
        <v>0</v>
      </c>
      <c r="AC117" s="118">
        <v>0</v>
      </c>
      <c r="AD117" s="118">
        <v>0</v>
      </c>
      <c r="AE117" s="118">
        <v>0</v>
      </c>
      <c r="AF117" s="118">
        <v>0</v>
      </c>
      <c r="AG117" s="118">
        <v>0</v>
      </c>
      <c r="AH117" s="118">
        <v>0</v>
      </c>
      <c r="AI117" s="118">
        <v>0</v>
      </c>
      <c r="AJ117" s="118">
        <v>0</v>
      </c>
      <c r="AK117" s="118">
        <v>0</v>
      </c>
      <c r="AL117" s="118">
        <v>0</v>
      </c>
      <c r="AM117" s="118">
        <v>0</v>
      </c>
      <c r="AN117" s="118">
        <v>0</v>
      </c>
      <c r="AO117" s="118">
        <v>0</v>
      </c>
      <c r="AP117" s="118">
        <v>3</v>
      </c>
      <c r="AQ117" s="118">
        <v>5</v>
      </c>
      <c r="AR117" s="118">
        <v>0</v>
      </c>
      <c r="AS117" s="118">
        <v>0</v>
      </c>
      <c r="AT117" s="118">
        <v>0</v>
      </c>
      <c r="AU117" s="118">
        <v>0</v>
      </c>
      <c r="AV117" s="118">
        <v>0</v>
      </c>
      <c r="DD117" s="119"/>
      <c r="DE117" s="119"/>
      <c r="DF117" s="119"/>
      <c r="DG117" s="119"/>
      <c r="DH117" s="119"/>
    </row>
    <row r="118" spans="1:112" s="120" customFormat="1" thickBot="1" x14ac:dyDescent="0.25">
      <c r="A118" s="275" t="s">
        <v>738</v>
      </c>
      <c r="B118" s="118">
        <v>0</v>
      </c>
      <c r="C118" s="118">
        <v>0</v>
      </c>
      <c r="D118" s="118">
        <v>0</v>
      </c>
      <c r="E118" s="118">
        <v>0</v>
      </c>
      <c r="F118" s="118">
        <v>2</v>
      </c>
      <c r="G118" s="118">
        <v>0</v>
      </c>
      <c r="H118" s="118">
        <v>0</v>
      </c>
      <c r="I118" s="118">
        <v>0</v>
      </c>
      <c r="J118" s="118">
        <v>0</v>
      </c>
      <c r="K118" s="118">
        <v>0</v>
      </c>
      <c r="L118" s="118">
        <v>0</v>
      </c>
      <c r="M118" s="118">
        <v>0</v>
      </c>
      <c r="N118" s="118">
        <v>0</v>
      </c>
      <c r="O118" s="118">
        <v>0</v>
      </c>
      <c r="P118" s="118">
        <v>0</v>
      </c>
      <c r="Q118" s="118">
        <v>0</v>
      </c>
      <c r="R118" s="118">
        <v>0</v>
      </c>
      <c r="S118" s="118">
        <v>0</v>
      </c>
      <c r="T118" s="118">
        <v>0</v>
      </c>
      <c r="U118" s="118">
        <v>1</v>
      </c>
      <c r="V118" s="118">
        <v>0</v>
      </c>
      <c r="W118" s="118">
        <v>-3</v>
      </c>
      <c r="X118" s="118">
        <v>2</v>
      </c>
      <c r="Y118" s="118">
        <v>2</v>
      </c>
      <c r="Z118" s="118">
        <v>0</v>
      </c>
      <c r="AA118" s="118">
        <v>0</v>
      </c>
      <c r="AB118" s="118">
        <v>0</v>
      </c>
      <c r="AC118" s="118">
        <v>0</v>
      </c>
      <c r="AD118" s="118">
        <v>0</v>
      </c>
      <c r="AE118" s="118">
        <v>0</v>
      </c>
      <c r="AF118" s="118">
        <v>0</v>
      </c>
      <c r="AG118" s="118">
        <v>0</v>
      </c>
      <c r="AH118" s="118">
        <v>0</v>
      </c>
      <c r="AI118" s="118">
        <v>0</v>
      </c>
      <c r="AJ118" s="118">
        <v>0</v>
      </c>
      <c r="AK118" s="118">
        <v>0</v>
      </c>
      <c r="AL118" s="118">
        <v>0</v>
      </c>
      <c r="AM118" s="118">
        <v>0</v>
      </c>
      <c r="AN118" s="118">
        <v>0</v>
      </c>
      <c r="AO118" s="118">
        <v>0</v>
      </c>
      <c r="AP118" s="118">
        <v>2</v>
      </c>
      <c r="AQ118" s="118">
        <v>0</v>
      </c>
      <c r="AR118" s="118">
        <v>2</v>
      </c>
      <c r="AS118" s="118">
        <v>0</v>
      </c>
      <c r="AT118" s="118">
        <v>1</v>
      </c>
      <c r="AU118" s="118">
        <v>0</v>
      </c>
      <c r="AV118" s="118">
        <v>0</v>
      </c>
    </row>
    <row r="119" spans="1:112" s="120" customFormat="1" thickBot="1" x14ac:dyDescent="0.25">
      <c r="A119" s="275" t="s">
        <v>740</v>
      </c>
      <c r="B119" s="118">
        <v>0</v>
      </c>
      <c r="C119" s="118">
        <v>0</v>
      </c>
      <c r="D119" s="118">
        <v>0</v>
      </c>
      <c r="E119" s="118">
        <v>0</v>
      </c>
      <c r="F119" s="118">
        <v>4</v>
      </c>
      <c r="G119" s="118">
        <v>0</v>
      </c>
      <c r="H119" s="118">
        <v>0</v>
      </c>
      <c r="I119" s="118">
        <v>0</v>
      </c>
      <c r="J119" s="118">
        <v>0</v>
      </c>
      <c r="K119" s="118">
        <v>0</v>
      </c>
      <c r="L119" s="118">
        <v>2</v>
      </c>
      <c r="M119" s="118">
        <v>3</v>
      </c>
      <c r="N119" s="118">
        <v>0</v>
      </c>
      <c r="O119" s="118">
        <v>0</v>
      </c>
      <c r="P119" s="118">
        <v>0</v>
      </c>
      <c r="Q119" s="118">
        <v>0</v>
      </c>
      <c r="R119" s="118">
        <v>0</v>
      </c>
      <c r="S119" s="118">
        <v>0</v>
      </c>
      <c r="T119" s="118">
        <v>0</v>
      </c>
      <c r="U119" s="118">
        <v>1</v>
      </c>
      <c r="V119" s="118">
        <v>0</v>
      </c>
      <c r="W119" s="118">
        <v>1</v>
      </c>
      <c r="X119" s="118">
        <v>0</v>
      </c>
      <c r="Y119" s="118">
        <v>2</v>
      </c>
      <c r="Z119" s="118">
        <v>0</v>
      </c>
      <c r="AA119" s="118">
        <v>0</v>
      </c>
      <c r="AB119" s="118">
        <v>0</v>
      </c>
      <c r="AC119" s="118">
        <v>0</v>
      </c>
      <c r="AD119" s="118">
        <v>0</v>
      </c>
      <c r="AE119" s="118">
        <v>0</v>
      </c>
      <c r="AF119" s="118">
        <v>1</v>
      </c>
      <c r="AG119" s="118">
        <v>0</v>
      </c>
      <c r="AH119" s="118">
        <v>1</v>
      </c>
      <c r="AI119" s="118">
        <v>0</v>
      </c>
      <c r="AJ119" s="118">
        <v>0</v>
      </c>
      <c r="AK119" s="118">
        <v>0</v>
      </c>
      <c r="AL119" s="118">
        <v>4</v>
      </c>
      <c r="AM119" s="118">
        <v>4</v>
      </c>
      <c r="AN119" s="118">
        <v>4</v>
      </c>
      <c r="AO119" s="118">
        <v>0</v>
      </c>
      <c r="AP119" s="118">
        <v>1</v>
      </c>
      <c r="AQ119" s="118">
        <v>0</v>
      </c>
      <c r="AR119" s="118">
        <v>0</v>
      </c>
      <c r="AS119" s="118">
        <v>2</v>
      </c>
      <c r="AT119" s="118">
        <v>2</v>
      </c>
      <c r="AU119" s="118">
        <v>0</v>
      </c>
      <c r="AV119" s="118">
        <v>0</v>
      </c>
      <c r="DD119" s="119"/>
      <c r="DE119" s="119"/>
      <c r="DF119" s="119"/>
      <c r="DG119" s="119"/>
      <c r="DH119" s="119"/>
    </row>
    <row r="120" spans="1:112" s="119" customFormat="1" thickBot="1" x14ac:dyDescent="0.25">
      <c r="A120" s="275" t="s">
        <v>707</v>
      </c>
      <c r="B120" s="118">
        <v>0</v>
      </c>
      <c r="C120" s="118">
        <v>0</v>
      </c>
      <c r="D120" s="118">
        <v>0</v>
      </c>
      <c r="E120" s="118">
        <v>0</v>
      </c>
      <c r="F120" s="118">
        <v>2</v>
      </c>
      <c r="G120" s="118">
        <v>0</v>
      </c>
      <c r="H120" s="118">
        <v>0</v>
      </c>
      <c r="I120" s="118">
        <v>0</v>
      </c>
      <c r="J120" s="118">
        <v>0</v>
      </c>
      <c r="K120" s="118">
        <v>0</v>
      </c>
      <c r="L120" s="118">
        <v>2</v>
      </c>
      <c r="M120" s="118">
        <v>5</v>
      </c>
      <c r="N120" s="118">
        <v>2</v>
      </c>
      <c r="O120" s="118">
        <v>1</v>
      </c>
      <c r="P120" s="118">
        <v>0</v>
      </c>
      <c r="Q120" s="118">
        <v>0</v>
      </c>
      <c r="R120" s="118">
        <v>0</v>
      </c>
      <c r="S120" s="118">
        <v>2</v>
      </c>
      <c r="T120" s="118">
        <v>0</v>
      </c>
      <c r="U120" s="118">
        <v>-1</v>
      </c>
      <c r="V120" s="118">
        <v>0</v>
      </c>
      <c r="W120" s="118">
        <v>0</v>
      </c>
      <c r="X120" s="118">
        <v>0</v>
      </c>
      <c r="Y120" s="118">
        <v>0</v>
      </c>
      <c r="Z120" s="118">
        <v>0</v>
      </c>
      <c r="AA120" s="118">
        <v>0</v>
      </c>
      <c r="AB120" s="118">
        <v>-1</v>
      </c>
      <c r="AC120" s="118">
        <v>0</v>
      </c>
      <c r="AD120" s="118">
        <v>0</v>
      </c>
      <c r="AE120" s="118">
        <v>0</v>
      </c>
      <c r="AF120" s="118">
        <v>0</v>
      </c>
      <c r="AG120" s="118">
        <v>0</v>
      </c>
      <c r="AH120" s="118">
        <v>0</v>
      </c>
      <c r="AI120" s="118">
        <v>0</v>
      </c>
      <c r="AJ120" s="118">
        <v>0</v>
      </c>
      <c r="AK120" s="118">
        <v>0</v>
      </c>
      <c r="AL120" s="118">
        <v>0</v>
      </c>
      <c r="AM120" s="118">
        <v>0</v>
      </c>
      <c r="AN120" s="118">
        <v>0</v>
      </c>
      <c r="AO120" s="118">
        <v>0</v>
      </c>
      <c r="AP120" s="118">
        <v>0</v>
      </c>
      <c r="AQ120" s="118">
        <v>0</v>
      </c>
      <c r="AR120" s="118">
        <v>0</v>
      </c>
      <c r="AS120" s="118">
        <v>0</v>
      </c>
      <c r="AT120" s="118">
        <v>0</v>
      </c>
      <c r="AU120" s="118">
        <v>0</v>
      </c>
      <c r="AV120" s="118">
        <v>0</v>
      </c>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row>
    <row r="121" spans="1:112" s="120" customFormat="1" thickBot="1" x14ac:dyDescent="0.25">
      <c r="A121" s="275" t="s">
        <v>628</v>
      </c>
      <c r="B121" s="118">
        <v>0</v>
      </c>
      <c r="C121" s="118">
        <v>0</v>
      </c>
      <c r="D121" s="118">
        <v>0</v>
      </c>
      <c r="E121" s="118">
        <v>2</v>
      </c>
      <c r="F121" s="118">
        <v>2</v>
      </c>
      <c r="G121" s="118">
        <v>0</v>
      </c>
      <c r="H121" s="118">
        <v>0</v>
      </c>
      <c r="I121" s="118">
        <v>0</v>
      </c>
      <c r="J121" s="118">
        <v>0</v>
      </c>
      <c r="K121" s="118">
        <v>0</v>
      </c>
      <c r="L121" s="118">
        <v>0</v>
      </c>
      <c r="M121" s="118">
        <v>2</v>
      </c>
      <c r="N121" s="118">
        <v>0</v>
      </c>
      <c r="O121" s="118">
        <v>2</v>
      </c>
      <c r="P121" s="118">
        <v>0</v>
      </c>
      <c r="Q121" s="118">
        <v>0</v>
      </c>
      <c r="R121" s="118">
        <v>0</v>
      </c>
      <c r="S121" s="118">
        <v>0</v>
      </c>
      <c r="T121" s="118">
        <v>0</v>
      </c>
      <c r="U121" s="118">
        <v>0</v>
      </c>
      <c r="V121" s="118">
        <v>0</v>
      </c>
      <c r="W121" s="118">
        <v>0</v>
      </c>
      <c r="X121" s="118">
        <v>0</v>
      </c>
      <c r="Y121" s="118">
        <v>1</v>
      </c>
      <c r="Z121" s="118">
        <v>0</v>
      </c>
      <c r="AA121" s="118">
        <v>0</v>
      </c>
      <c r="AB121" s="118">
        <v>0</v>
      </c>
      <c r="AC121" s="118">
        <v>0</v>
      </c>
      <c r="AD121" s="118">
        <v>0</v>
      </c>
      <c r="AE121" s="118">
        <v>0</v>
      </c>
      <c r="AF121" s="118">
        <v>1</v>
      </c>
      <c r="AG121" s="118">
        <v>0</v>
      </c>
      <c r="AH121" s="118">
        <v>0</v>
      </c>
      <c r="AI121" s="118">
        <v>0</v>
      </c>
      <c r="AJ121" s="118">
        <v>0</v>
      </c>
      <c r="AK121" s="118">
        <v>0</v>
      </c>
      <c r="AL121" s="118">
        <v>4</v>
      </c>
      <c r="AM121" s="118">
        <v>2</v>
      </c>
      <c r="AN121" s="118">
        <v>4</v>
      </c>
      <c r="AO121" s="118">
        <v>0</v>
      </c>
      <c r="AP121" s="118">
        <v>0</v>
      </c>
      <c r="AQ121" s="118">
        <v>0</v>
      </c>
      <c r="AR121" s="118">
        <v>0</v>
      </c>
      <c r="AS121" s="118">
        <v>0</v>
      </c>
      <c r="AT121" s="118">
        <v>1</v>
      </c>
      <c r="AU121" s="118">
        <v>0</v>
      </c>
      <c r="AV121" s="118">
        <v>0</v>
      </c>
    </row>
    <row r="122" spans="1:112" s="120" customFormat="1" thickBot="1" x14ac:dyDescent="0.25">
      <c r="A122" s="275" t="s">
        <v>741</v>
      </c>
      <c r="B122" s="118">
        <v>4</v>
      </c>
      <c r="C122" s="118">
        <v>4</v>
      </c>
      <c r="D122" s="118">
        <v>0</v>
      </c>
      <c r="E122" s="118">
        <v>0</v>
      </c>
      <c r="F122" s="118">
        <v>0</v>
      </c>
      <c r="G122" s="118">
        <v>0</v>
      </c>
      <c r="H122" s="118">
        <v>0</v>
      </c>
      <c r="I122" s="118">
        <v>2</v>
      </c>
      <c r="J122" s="118">
        <v>0</v>
      </c>
      <c r="K122" s="118">
        <v>1</v>
      </c>
      <c r="L122" s="118">
        <v>0</v>
      </c>
      <c r="M122" s="118">
        <v>0</v>
      </c>
      <c r="N122" s="118">
        <v>0</v>
      </c>
      <c r="O122" s="118">
        <v>-1</v>
      </c>
      <c r="P122" s="118">
        <v>1</v>
      </c>
      <c r="Q122" s="118">
        <v>0</v>
      </c>
      <c r="R122" s="118">
        <v>0</v>
      </c>
      <c r="S122" s="118">
        <v>0</v>
      </c>
      <c r="T122" s="118">
        <v>0</v>
      </c>
      <c r="U122" s="118">
        <v>2</v>
      </c>
      <c r="V122" s="118">
        <v>0</v>
      </c>
      <c r="W122" s="118">
        <v>1</v>
      </c>
      <c r="X122" s="118">
        <v>0</v>
      </c>
      <c r="Y122" s="118">
        <v>3</v>
      </c>
      <c r="Z122" s="118">
        <v>2</v>
      </c>
      <c r="AA122" s="118">
        <v>0</v>
      </c>
      <c r="AB122" s="118">
        <v>0</v>
      </c>
      <c r="AC122" s="118">
        <v>0</v>
      </c>
      <c r="AD122" s="118">
        <v>1</v>
      </c>
      <c r="AE122" s="118">
        <v>0</v>
      </c>
      <c r="AF122" s="118">
        <v>0</v>
      </c>
      <c r="AG122" s="118">
        <v>2</v>
      </c>
      <c r="AH122" s="118">
        <v>0</v>
      </c>
      <c r="AI122" s="118">
        <v>0</v>
      </c>
      <c r="AJ122" s="118">
        <v>0</v>
      </c>
      <c r="AK122" s="118">
        <v>0</v>
      </c>
      <c r="AL122" s="118">
        <v>0</v>
      </c>
      <c r="AM122" s="118">
        <v>3</v>
      </c>
      <c r="AN122" s="118">
        <v>0</v>
      </c>
      <c r="AO122" s="118">
        <v>0</v>
      </c>
      <c r="AP122" s="118">
        <v>0</v>
      </c>
      <c r="AQ122" s="118">
        <v>0</v>
      </c>
      <c r="AR122" s="118">
        <v>0</v>
      </c>
      <c r="AS122" s="118">
        <v>1</v>
      </c>
      <c r="AT122" s="118">
        <v>1</v>
      </c>
      <c r="AU122" s="118">
        <v>0</v>
      </c>
      <c r="AV122" s="118">
        <v>0</v>
      </c>
    </row>
    <row r="123" spans="1:112" s="121" customFormat="1" thickBot="1" x14ac:dyDescent="0.25">
      <c r="A123" s="275" t="s">
        <v>742</v>
      </c>
      <c r="B123" s="118">
        <v>0</v>
      </c>
      <c r="C123" s="118">
        <v>0</v>
      </c>
      <c r="D123" s="118">
        <v>0</v>
      </c>
      <c r="E123" s="118">
        <v>0</v>
      </c>
      <c r="F123" s="118">
        <v>0</v>
      </c>
      <c r="G123" s="118">
        <v>0</v>
      </c>
      <c r="H123" s="118">
        <v>0</v>
      </c>
      <c r="I123" s="118">
        <v>0</v>
      </c>
      <c r="J123" s="118">
        <v>0</v>
      </c>
      <c r="K123" s="118">
        <v>0</v>
      </c>
      <c r="L123" s="118">
        <v>0</v>
      </c>
      <c r="M123" s="118">
        <v>2</v>
      </c>
      <c r="N123" s="118">
        <v>0</v>
      </c>
      <c r="O123" s="118">
        <v>0</v>
      </c>
      <c r="P123" s="118">
        <v>0</v>
      </c>
      <c r="Q123" s="118">
        <v>2</v>
      </c>
      <c r="R123" s="118">
        <v>5</v>
      </c>
      <c r="S123" s="118">
        <v>5</v>
      </c>
      <c r="T123" s="118">
        <v>2</v>
      </c>
      <c r="U123" s="118">
        <v>0</v>
      </c>
      <c r="V123" s="118">
        <v>0</v>
      </c>
      <c r="W123" s="118">
        <v>0</v>
      </c>
      <c r="X123" s="118">
        <v>0</v>
      </c>
      <c r="Y123" s="118">
        <v>1</v>
      </c>
      <c r="Z123" s="118">
        <v>0</v>
      </c>
      <c r="AA123" s="118">
        <v>0</v>
      </c>
      <c r="AB123" s="118">
        <v>0</v>
      </c>
      <c r="AC123" s="118">
        <v>0</v>
      </c>
      <c r="AD123" s="118">
        <v>0</v>
      </c>
      <c r="AE123" s="118">
        <v>0</v>
      </c>
      <c r="AF123" s="118">
        <v>1</v>
      </c>
      <c r="AG123" s="118">
        <v>0</v>
      </c>
      <c r="AH123" s="118">
        <v>0</v>
      </c>
      <c r="AI123" s="118">
        <v>0</v>
      </c>
      <c r="AJ123" s="118">
        <v>0</v>
      </c>
      <c r="AK123" s="118">
        <v>0</v>
      </c>
      <c r="AL123" s="118">
        <v>0</v>
      </c>
      <c r="AM123" s="118">
        <v>0</v>
      </c>
      <c r="AN123" s="118">
        <v>0</v>
      </c>
      <c r="AO123" s="118">
        <v>0</v>
      </c>
      <c r="AP123" s="118">
        <v>0</v>
      </c>
      <c r="AQ123" s="118">
        <v>0</v>
      </c>
      <c r="AR123" s="118">
        <v>1</v>
      </c>
      <c r="AS123" s="118">
        <v>0</v>
      </c>
      <c r="AT123" s="118">
        <v>4</v>
      </c>
      <c r="AU123" s="118">
        <v>0</v>
      </c>
      <c r="AV123" s="118">
        <v>0</v>
      </c>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0"/>
      <c r="CY123" s="120"/>
      <c r="CZ123" s="120"/>
      <c r="DA123" s="120"/>
      <c r="DB123" s="120"/>
      <c r="DC123" s="120"/>
      <c r="DD123" s="120"/>
      <c r="DE123" s="120"/>
      <c r="DF123" s="120"/>
      <c r="DG123" s="120"/>
      <c r="DH123" s="120"/>
    </row>
    <row r="124" spans="1:112" s="120" customFormat="1" thickBot="1" x14ac:dyDescent="0.25">
      <c r="A124" s="275" t="s">
        <v>641</v>
      </c>
      <c r="B124" s="118">
        <v>0</v>
      </c>
      <c r="C124" s="118">
        <v>4</v>
      </c>
      <c r="D124" s="118">
        <v>0</v>
      </c>
      <c r="E124" s="118">
        <v>0</v>
      </c>
      <c r="F124" s="118">
        <v>0</v>
      </c>
      <c r="G124" s="118">
        <v>0</v>
      </c>
      <c r="H124" s="118">
        <v>0</v>
      </c>
      <c r="I124" s="118">
        <v>1</v>
      </c>
      <c r="J124" s="118">
        <v>0</v>
      </c>
      <c r="K124" s="118">
        <v>0</v>
      </c>
      <c r="L124" s="118">
        <v>0</v>
      </c>
      <c r="M124" s="118">
        <v>0</v>
      </c>
      <c r="N124" s="118">
        <v>0</v>
      </c>
      <c r="O124" s="118">
        <v>0</v>
      </c>
      <c r="P124" s="118">
        <v>0</v>
      </c>
      <c r="Q124" s="118">
        <v>0</v>
      </c>
      <c r="R124" s="118">
        <v>0</v>
      </c>
      <c r="S124" s="118">
        <v>0</v>
      </c>
      <c r="T124" s="118">
        <v>0</v>
      </c>
      <c r="U124" s="118">
        <v>1</v>
      </c>
      <c r="V124" s="118">
        <v>0</v>
      </c>
      <c r="W124" s="118">
        <v>0</v>
      </c>
      <c r="X124" s="118">
        <v>0</v>
      </c>
      <c r="Y124" s="118">
        <v>1</v>
      </c>
      <c r="Z124" s="118">
        <v>1</v>
      </c>
      <c r="AA124" s="118">
        <v>0</v>
      </c>
      <c r="AB124" s="118">
        <v>0</v>
      </c>
      <c r="AC124" s="118">
        <v>0</v>
      </c>
      <c r="AD124" s="118">
        <v>1</v>
      </c>
      <c r="AE124" s="118">
        <v>0</v>
      </c>
      <c r="AF124" s="118">
        <v>0</v>
      </c>
      <c r="AG124" s="118">
        <v>3</v>
      </c>
      <c r="AH124" s="118">
        <v>0</v>
      </c>
      <c r="AI124" s="118">
        <v>0</v>
      </c>
      <c r="AJ124" s="118">
        <v>0</v>
      </c>
      <c r="AK124" s="118">
        <v>0</v>
      </c>
      <c r="AL124" s="118">
        <v>0</v>
      </c>
      <c r="AM124" s="118">
        <v>3</v>
      </c>
      <c r="AN124" s="118">
        <v>0</v>
      </c>
      <c r="AO124" s="118">
        <v>0</v>
      </c>
      <c r="AP124" s="118">
        <v>0</v>
      </c>
      <c r="AQ124" s="118">
        <v>0</v>
      </c>
      <c r="AR124" s="118">
        <v>0</v>
      </c>
      <c r="AS124" s="118">
        <v>0</v>
      </c>
      <c r="AT124" s="118">
        <v>0</v>
      </c>
      <c r="AU124" s="118">
        <v>0</v>
      </c>
      <c r="AV124" s="118">
        <v>0</v>
      </c>
    </row>
    <row r="125" spans="1:112" s="120" customFormat="1" thickBot="1" x14ac:dyDescent="0.25">
      <c r="A125" s="275" t="s">
        <v>642</v>
      </c>
      <c r="B125" s="118">
        <v>0</v>
      </c>
      <c r="C125" s="118">
        <v>4</v>
      </c>
      <c r="D125" s="118">
        <v>0</v>
      </c>
      <c r="E125" s="118">
        <v>0</v>
      </c>
      <c r="F125" s="118">
        <v>0</v>
      </c>
      <c r="G125" s="118">
        <v>0</v>
      </c>
      <c r="H125" s="118">
        <v>0</v>
      </c>
      <c r="I125" s="118">
        <v>1</v>
      </c>
      <c r="J125" s="118">
        <v>0</v>
      </c>
      <c r="K125" s="118">
        <v>0</v>
      </c>
      <c r="L125" s="118">
        <v>0</v>
      </c>
      <c r="M125" s="118">
        <v>0</v>
      </c>
      <c r="N125" s="118">
        <v>0</v>
      </c>
      <c r="O125" s="118">
        <v>0</v>
      </c>
      <c r="P125" s="118">
        <v>1</v>
      </c>
      <c r="Q125" s="118">
        <v>1</v>
      </c>
      <c r="R125" s="118">
        <v>0</v>
      </c>
      <c r="S125" s="118">
        <v>0</v>
      </c>
      <c r="T125" s="118">
        <v>0</v>
      </c>
      <c r="U125" s="118">
        <v>1</v>
      </c>
      <c r="V125" s="118">
        <v>0</v>
      </c>
      <c r="W125" s="118">
        <v>0</v>
      </c>
      <c r="X125" s="118">
        <v>0</v>
      </c>
      <c r="Y125" s="118">
        <v>1</v>
      </c>
      <c r="Z125" s="118">
        <v>1</v>
      </c>
      <c r="AA125" s="118">
        <v>0</v>
      </c>
      <c r="AB125" s="118">
        <v>0</v>
      </c>
      <c r="AC125" s="118">
        <v>0</v>
      </c>
      <c r="AD125" s="118">
        <v>1</v>
      </c>
      <c r="AE125" s="118">
        <v>0</v>
      </c>
      <c r="AF125" s="118">
        <v>0</v>
      </c>
      <c r="AG125" s="118">
        <v>3</v>
      </c>
      <c r="AH125" s="118">
        <v>1</v>
      </c>
      <c r="AI125" s="118">
        <v>0</v>
      </c>
      <c r="AJ125" s="118">
        <v>0</v>
      </c>
      <c r="AK125" s="118">
        <v>0</v>
      </c>
      <c r="AL125" s="118">
        <v>0</v>
      </c>
      <c r="AM125" s="118">
        <v>3</v>
      </c>
      <c r="AN125" s="118">
        <v>2</v>
      </c>
      <c r="AO125" s="118">
        <v>0</v>
      </c>
      <c r="AP125" s="118">
        <v>0</v>
      </c>
      <c r="AQ125" s="118">
        <v>0</v>
      </c>
      <c r="AR125" s="118">
        <v>0</v>
      </c>
      <c r="AS125" s="118">
        <v>0</v>
      </c>
      <c r="AT125" s="118">
        <v>0</v>
      </c>
      <c r="AU125" s="118">
        <v>0</v>
      </c>
      <c r="AV125" s="118">
        <v>0</v>
      </c>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row>
    <row r="126" spans="1:112" s="120" customFormat="1" thickBot="1" x14ac:dyDescent="0.25">
      <c r="A126" s="275" t="s">
        <v>704</v>
      </c>
      <c r="B126" s="118">
        <v>0</v>
      </c>
      <c r="C126" s="118">
        <v>0</v>
      </c>
      <c r="D126" s="118">
        <v>0</v>
      </c>
      <c r="E126" s="118">
        <v>0</v>
      </c>
      <c r="F126" s="118">
        <v>0</v>
      </c>
      <c r="G126" s="118">
        <v>0</v>
      </c>
      <c r="H126" s="118">
        <v>0</v>
      </c>
      <c r="I126" s="118">
        <v>2</v>
      </c>
      <c r="J126" s="118">
        <v>2</v>
      </c>
      <c r="K126" s="118">
        <v>0</v>
      </c>
      <c r="L126" s="118">
        <v>0</v>
      </c>
      <c r="M126" s="118">
        <v>0</v>
      </c>
      <c r="N126" s="118">
        <v>0</v>
      </c>
      <c r="O126" s="118">
        <v>0</v>
      </c>
      <c r="P126" s="118">
        <v>0</v>
      </c>
      <c r="Q126" s="118">
        <v>0</v>
      </c>
      <c r="R126" s="118">
        <v>0</v>
      </c>
      <c r="S126" s="118">
        <v>0</v>
      </c>
      <c r="T126" s="118">
        <v>0</v>
      </c>
      <c r="U126" s="118">
        <v>5</v>
      </c>
      <c r="V126" s="118">
        <v>5</v>
      </c>
      <c r="W126" s="118">
        <v>4</v>
      </c>
      <c r="X126" s="118">
        <v>4</v>
      </c>
      <c r="Y126" s="118">
        <v>0</v>
      </c>
      <c r="Z126" s="118">
        <v>0</v>
      </c>
      <c r="AA126" s="118">
        <v>0</v>
      </c>
      <c r="AB126" s="118">
        <v>0</v>
      </c>
      <c r="AC126" s="118">
        <v>0</v>
      </c>
      <c r="AD126" s="118">
        <v>1</v>
      </c>
      <c r="AE126" s="118">
        <v>1</v>
      </c>
      <c r="AF126" s="118">
        <v>0</v>
      </c>
      <c r="AG126" s="118">
        <v>2</v>
      </c>
      <c r="AH126" s="118">
        <v>3</v>
      </c>
      <c r="AI126" s="118">
        <v>2</v>
      </c>
      <c r="AJ126" s="118">
        <v>2</v>
      </c>
      <c r="AK126" s="118">
        <v>3</v>
      </c>
      <c r="AL126" s="118">
        <v>0</v>
      </c>
      <c r="AM126" s="118">
        <v>4</v>
      </c>
      <c r="AN126" s="118">
        <v>3</v>
      </c>
      <c r="AO126" s="118">
        <v>0</v>
      </c>
      <c r="AP126" s="118">
        <v>4</v>
      </c>
      <c r="AQ126" s="118">
        <v>0</v>
      </c>
      <c r="AR126" s="118">
        <v>0</v>
      </c>
      <c r="AS126" s="118">
        <v>0</v>
      </c>
      <c r="AT126" s="118">
        <v>0</v>
      </c>
      <c r="AU126" s="118">
        <v>0</v>
      </c>
      <c r="AV126" s="118">
        <v>0</v>
      </c>
    </row>
    <row r="127" spans="1:112" s="120" customFormat="1" thickBot="1" x14ac:dyDescent="0.25">
      <c r="A127" s="275" t="s">
        <v>619</v>
      </c>
      <c r="B127" s="118">
        <v>0</v>
      </c>
      <c r="C127" s="118">
        <v>0</v>
      </c>
      <c r="D127" s="118">
        <v>0</v>
      </c>
      <c r="E127" s="118">
        <v>0</v>
      </c>
      <c r="F127" s="118">
        <v>0</v>
      </c>
      <c r="G127" s="118">
        <v>0</v>
      </c>
      <c r="H127" s="118">
        <v>0</v>
      </c>
      <c r="I127" s="118">
        <v>1</v>
      </c>
      <c r="J127" s="118">
        <v>0</v>
      </c>
      <c r="K127" s="118">
        <v>0</v>
      </c>
      <c r="L127" s="118">
        <v>0</v>
      </c>
      <c r="M127" s="118">
        <v>0</v>
      </c>
      <c r="N127" s="118">
        <v>0</v>
      </c>
      <c r="O127" s="118">
        <v>0</v>
      </c>
      <c r="P127" s="118">
        <v>0</v>
      </c>
      <c r="Q127" s="118">
        <v>0</v>
      </c>
      <c r="R127" s="118">
        <v>0</v>
      </c>
      <c r="S127" s="118">
        <v>0</v>
      </c>
      <c r="T127" s="118">
        <v>1</v>
      </c>
      <c r="U127" s="118">
        <v>2</v>
      </c>
      <c r="V127" s="118">
        <v>2</v>
      </c>
      <c r="W127" s="118">
        <v>2</v>
      </c>
      <c r="X127" s="118">
        <v>2</v>
      </c>
      <c r="Y127" s="118">
        <v>0</v>
      </c>
      <c r="Z127" s="118">
        <v>0</v>
      </c>
      <c r="AA127" s="118">
        <v>0</v>
      </c>
      <c r="AB127" s="118">
        <v>2</v>
      </c>
      <c r="AC127" s="118">
        <v>2</v>
      </c>
      <c r="AD127" s="118">
        <v>2</v>
      </c>
      <c r="AE127" s="118">
        <v>2</v>
      </c>
      <c r="AF127" s="118">
        <v>0</v>
      </c>
      <c r="AG127" s="118">
        <v>3</v>
      </c>
      <c r="AH127" s="118">
        <v>1</v>
      </c>
      <c r="AI127" s="118">
        <v>1</v>
      </c>
      <c r="AJ127" s="118">
        <v>4</v>
      </c>
      <c r="AK127" s="118">
        <v>4</v>
      </c>
      <c r="AL127" s="118">
        <v>0</v>
      </c>
      <c r="AM127" s="118">
        <v>1</v>
      </c>
      <c r="AN127" s="118">
        <v>0</v>
      </c>
      <c r="AO127" s="118">
        <v>0</v>
      </c>
      <c r="AP127" s="118">
        <v>0</v>
      </c>
      <c r="AQ127" s="118">
        <v>0</v>
      </c>
      <c r="AR127" s="118">
        <v>1</v>
      </c>
      <c r="AS127" s="118">
        <v>0</v>
      </c>
      <c r="AT127" s="118">
        <v>0</v>
      </c>
      <c r="AU127" s="118">
        <v>2</v>
      </c>
      <c r="AV127" s="118">
        <v>1</v>
      </c>
    </row>
    <row r="128" spans="1:112" s="120" customFormat="1" thickBot="1" x14ac:dyDescent="0.25">
      <c r="A128" s="275" t="s">
        <v>656</v>
      </c>
      <c r="B128" s="118">
        <v>0</v>
      </c>
      <c r="C128" s="118">
        <v>0</v>
      </c>
      <c r="D128" s="118">
        <v>0</v>
      </c>
      <c r="E128" s="118">
        <v>0</v>
      </c>
      <c r="F128" s="118">
        <v>0</v>
      </c>
      <c r="G128" s="118">
        <v>0</v>
      </c>
      <c r="H128" s="118">
        <v>0</v>
      </c>
      <c r="I128" s="118">
        <v>0</v>
      </c>
      <c r="J128" s="118">
        <v>0</v>
      </c>
      <c r="K128" s="118">
        <v>0</v>
      </c>
      <c r="L128" s="118">
        <v>0</v>
      </c>
      <c r="M128" s="118">
        <v>0</v>
      </c>
      <c r="N128" s="118">
        <v>0</v>
      </c>
      <c r="O128" s="118">
        <v>0</v>
      </c>
      <c r="P128" s="118">
        <v>0</v>
      </c>
      <c r="Q128" s="118">
        <v>0</v>
      </c>
      <c r="R128" s="118">
        <v>0</v>
      </c>
      <c r="S128" s="118">
        <v>0</v>
      </c>
      <c r="T128" s="118">
        <v>0</v>
      </c>
      <c r="U128" s="118">
        <v>2</v>
      </c>
      <c r="V128" s="118">
        <v>2</v>
      </c>
      <c r="W128" s="118">
        <v>1</v>
      </c>
      <c r="X128" s="118">
        <v>1</v>
      </c>
      <c r="Y128" s="118">
        <v>0</v>
      </c>
      <c r="Z128" s="118">
        <v>0</v>
      </c>
      <c r="AA128" s="118">
        <v>0</v>
      </c>
      <c r="AB128" s="118">
        <v>0</v>
      </c>
      <c r="AC128" s="118">
        <v>0</v>
      </c>
      <c r="AD128" s="118">
        <v>1</v>
      </c>
      <c r="AE128" s="118">
        <v>0</v>
      </c>
      <c r="AF128" s="118">
        <v>0</v>
      </c>
      <c r="AG128" s="118">
        <v>4</v>
      </c>
      <c r="AH128" s="118">
        <v>4</v>
      </c>
      <c r="AI128" s="118">
        <v>1</v>
      </c>
      <c r="AJ128" s="118">
        <v>4</v>
      </c>
      <c r="AK128" s="118">
        <v>4</v>
      </c>
      <c r="AL128" s="118">
        <v>0</v>
      </c>
      <c r="AM128" s="118">
        <v>0</v>
      </c>
      <c r="AN128" s="118">
        <v>0</v>
      </c>
      <c r="AO128" s="118">
        <v>0</v>
      </c>
      <c r="AP128" s="118">
        <v>5</v>
      </c>
      <c r="AQ128" s="118">
        <v>0</v>
      </c>
      <c r="AR128" s="118">
        <v>0</v>
      </c>
      <c r="AS128" s="118">
        <v>0</v>
      </c>
      <c r="AT128" s="118">
        <v>0</v>
      </c>
      <c r="AU128" s="118">
        <v>0</v>
      </c>
      <c r="AV128" s="118">
        <v>1</v>
      </c>
      <c r="DD128" s="119"/>
      <c r="DE128" s="119"/>
      <c r="DF128" s="119"/>
      <c r="DG128" s="119"/>
      <c r="DH128" s="119"/>
    </row>
    <row r="129" spans="1:112" s="120" customFormat="1" thickBot="1" x14ac:dyDescent="0.25">
      <c r="A129" s="275" t="s">
        <v>679</v>
      </c>
      <c r="B129" s="118">
        <v>2</v>
      </c>
      <c r="C129" s="118">
        <v>2</v>
      </c>
      <c r="D129" s="118">
        <v>2</v>
      </c>
      <c r="E129" s="118">
        <v>2</v>
      </c>
      <c r="F129" s="118">
        <v>0</v>
      </c>
      <c r="G129" s="118">
        <v>0</v>
      </c>
      <c r="H129" s="118">
        <v>2</v>
      </c>
      <c r="I129" s="118">
        <v>2</v>
      </c>
      <c r="J129" s="118">
        <v>0</v>
      </c>
      <c r="K129" s="118">
        <v>2</v>
      </c>
      <c r="L129" s="118">
        <v>0</v>
      </c>
      <c r="M129" s="118">
        <v>0</v>
      </c>
      <c r="N129" s="118">
        <v>0</v>
      </c>
      <c r="O129" s="118">
        <v>0</v>
      </c>
      <c r="P129" s="118">
        <v>0</v>
      </c>
      <c r="Q129" s="118">
        <v>0</v>
      </c>
      <c r="R129" s="118">
        <v>0</v>
      </c>
      <c r="S129" s="118">
        <v>0</v>
      </c>
      <c r="T129" s="118">
        <v>0</v>
      </c>
      <c r="U129" s="118">
        <v>0</v>
      </c>
      <c r="V129" s="118">
        <v>0</v>
      </c>
      <c r="W129" s="118">
        <v>0</v>
      </c>
      <c r="X129" s="118">
        <v>0</v>
      </c>
      <c r="Y129" s="118">
        <v>2</v>
      </c>
      <c r="Z129" s="118">
        <v>5</v>
      </c>
      <c r="AA129" s="118">
        <v>5</v>
      </c>
      <c r="AB129" s="118">
        <v>0</v>
      </c>
      <c r="AC129" s="118">
        <v>0</v>
      </c>
      <c r="AD129" s="118">
        <v>0</v>
      </c>
      <c r="AE129" s="118">
        <v>0</v>
      </c>
      <c r="AF129" s="118">
        <v>0</v>
      </c>
      <c r="AG129" s="118">
        <v>2</v>
      </c>
      <c r="AH129" s="118">
        <v>0</v>
      </c>
      <c r="AI129" s="118">
        <v>2</v>
      </c>
      <c r="AJ129" s="118">
        <v>1</v>
      </c>
      <c r="AK129" s="118">
        <v>0</v>
      </c>
      <c r="AL129" s="118">
        <v>4</v>
      </c>
      <c r="AM129" s="118">
        <v>0</v>
      </c>
      <c r="AN129" s="118">
        <v>0</v>
      </c>
      <c r="AO129" s="118">
        <v>0</v>
      </c>
      <c r="AP129" s="118">
        <v>0</v>
      </c>
      <c r="AQ129" s="118">
        <v>0</v>
      </c>
      <c r="AR129" s="118">
        <v>2</v>
      </c>
      <c r="AS129" s="118">
        <v>4</v>
      </c>
      <c r="AT129" s="118">
        <v>2</v>
      </c>
      <c r="AU129" s="118">
        <v>0</v>
      </c>
      <c r="AV129" s="118">
        <v>1</v>
      </c>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row>
    <row r="130" spans="1:112" s="120" customFormat="1" thickBot="1" x14ac:dyDescent="0.25">
      <c r="A130" s="275" t="s">
        <v>748</v>
      </c>
      <c r="B130" s="118">
        <v>5</v>
      </c>
      <c r="C130" s="118">
        <v>1</v>
      </c>
      <c r="D130" s="118">
        <v>4</v>
      </c>
      <c r="E130" s="118">
        <v>2</v>
      </c>
      <c r="F130" s="118">
        <v>1</v>
      </c>
      <c r="G130" s="118">
        <v>0</v>
      </c>
      <c r="H130" s="118">
        <v>-1</v>
      </c>
      <c r="I130" s="118">
        <v>2</v>
      </c>
      <c r="J130" s="118">
        <v>0</v>
      </c>
      <c r="K130" s="118">
        <v>-1</v>
      </c>
      <c r="L130" s="118">
        <v>1</v>
      </c>
      <c r="M130" s="118">
        <v>3</v>
      </c>
      <c r="N130" s="118">
        <v>-1</v>
      </c>
      <c r="O130" s="118">
        <v>-1</v>
      </c>
      <c r="P130" s="118">
        <v>-1</v>
      </c>
      <c r="Q130" s="118">
        <v>3</v>
      </c>
      <c r="R130" s="118">
        <v>-1</v>
      </c>
      <c r="S130" s="118">
        <v>2</v>
      </c>
      <c r="T130" s="118">
        <v>0</v>
      </c>
      <c r="U130" s="118">
        <v>2</v>
      </c>
      <c r="V130" s="118">
        <v>-1</v>
      </c>
      <c r="W130" s="118">
        <v>2</v>
      </c>
      <c r="X130" s="118">
        <v>0</v>
      </c>
      <c r="Y130" s="118">
        <v>2</v>
      </c>
      <c r="Z130" s="118">
        <v>2</v>
      </c>
      <c r="AA130" s="118">
        <v>-1</v>
      </c>
      <c r="AB130" s="118">
        <v>2</v>
      </c>
      <c r="AC130" s="118">
        <v>-1</v>
      </c>
      <c r="AD130" s="118">
        <v>2</v>
      </c>
      <c r="AE130" s="118">
        <v>-2</v>
      </c>
      <c r="AF130" s="118">
        <v>0</v>
      </c>
      <c r="AG130" s="118">
        <v>0</v>
      </c>
      <c r="AH130" s="118">
        <v>0</v>
      </c>
      <c r="AI130" s="118">
        <v>0</v>
      </c>
      <c r="AJ130" s="118">
        <v>0</v>
      </c>
      <c r="AK130" s="118">
        <v>0</v>
      </c>
      <c r="AL130" s="118">
        <v>0</v>
      </c>
      <c r="AM130" s="118">
        <v>2</v>
      </c>
      <c r="AN130" s="118">
        <v>0</v>
      </c>
      <c r="AO130" s="118">
        <v>0</v>
      </c>
      <c r="AP130" s="118">
        <v>0</v>
      </c>
      <c r="AQ130" s="118">
        <v>0</v>
      </c>
      <c r="AR130" s="118">
        <v>0</v>
      </c>
      <c r="AS130" s="118">
        <v>0</v>
      </c>
      <c r="AT130" s="118">
        <v>0</v>
      </c>
      <c r="AU130" s="118">
        <v>0</v>
      </c>
      <c r="AV130" s="118">
        <v>1</v>
      </c>
    </row>
    <row r="131" spans="1:112" s="120" customFormat="1" thickBot="1" x14ac:dyDescent="0.25">
      <c r="A131" s="275" t="s">
        <v>756</v>
      </c>
      <c r="B131" s="118">
        <v>5</v>
      </c>
      <c r="C131" s="118">
        <v>1</v>
      </c>
      <c r="D131" s="118">
        <v>5</v>
      </c>
      <c r="E131" s="118">
        <v>0</v>
      </c>
      <c r="F131" s="118">
        <v>0</v>
      </c>
      <c r="G131" s="118">
        <v>0</v>
      </c>
      <c r="H131" s="118">
        <v>0</v>
      </c>
      <c r="I131" s="118">
        <v>0</v>
      </c>
      <c r="J131" s="118">
        <v>0</v>
      </c>
      <c r="K131" s="118">
        <v>1</v>
      </c>
      <c r="L131" s="118">
        <v>0</v>
      </c>
      <c r="M131" s="118">
        <v>1</v>
      </c>
      <c r="N131" s="118">
        <v>0</v>
      </c>
      <c r="O131" s="118">
        <v>0</v>
      </c>
      <c r="P131" s="118">
        <v>0</v>
      </c>
      <c r="Q131" s="118">
        <v>0</v>
      </c>
      <c r="R131" s="118">
        <v>0</v>
      </c>
      <c r="S131" s="118">
        <v>0</v>
      </c>
      <c r="T131" s="118">
        <v>0</v>
      </c>
      <c r="U131" s="118">
        <v>1</v>
      </c>
      <c r="V131" s="118">
        <v>0</v>
      </c>
      <c r="W131" s="118">
        <v>1</v>
      </c>
      <c r="X131" s="118">
        <v>0</v>
      </c>
      <c r="Y131" s="118">
        <v>4</v>
      </c>
      <c r="Z131" s="118">
        <v>1</v>
      </c>
      <c r="AA131" s="118">
        <v>0</v>
      </c>
      <c r="AB131" s="118">
        <v>0</v>
      </c>
      <c r="AC131" s="118">
        <v>0</v>
      </c>
      <c r="AD131" s="118">
        <v>1</v>
      </c>
      <c r="AE131" s="118">
        <v>0</v>
      </c>
      <c r="AF131" s="118">
        <v>0</v>
      </c>
      <c r="AG131" s="118">
        <v>2</v>
      </c>
      <c r="AH131" s="118">
        <v>1</v>
      </c>
      <c r="AI131" s="118">
        <v>1</v>
      </c>
      <c r="AJ131" s="118">
        <v>2</v>
      </c>
      <c r="AK131" s="118">
        <v>2</v>
      </c>
      <c r="AL131" s="118">
        <v>0</v>
      </c>
      <c r="AM131" s="118">
        <v>1</v>
      </c>
      <c r="AN131" s="118">
        <v>1</v>
      </c>
      <c r="AO131" s="118">
        <v>0</v>
      </c>
      <c r="AP131" s="118">
        <v>0</v>
      </c>
      <c r="AQ131" s="118">
        <v>0</v>
      </c>
      <c r="AR131" s="118">
        <v>0</v>
      </c>
      <c r="AS131" s="118">
        <v>1</v>
      </c>
      <c r="AT131" s="118">
        <v>1</v>
      </c>
      <c r="AU131" s="118">
        <v>0</v>
      </c>
      <c r="AV131" s="118">
        <v>0</v>
      </c>
    </row>
    <row r="132" spans="1:112" s="120" customFormat="1" thickBot="1" x14ac:dyDescent="0.25">
      <c r="A132" s="275" t="s">
        <v>676</v>
      </c>
      <c r="B132" s="118">
        <v>0</v>
      </c>
      <c r="C132" s="118">
        <v>5</v>
      </c>
      <c r="D132" s="118">
        <v>0</v>
      </c>
      <c r="E132" s="118">
        <v>0</v>
      </c>
      <c r="F132" s="118">
        <v>0</v>
      </c>
      <c r="G132" s="118">
        <v>0</v>
      </c>
      <c r="H132" s="118">
        <v>0</v>
      </c>
      <c r="I132" s="118">
        <v>1</v>
      </c>
      <c r="J132" s="118">
        <v>0</v>
      </c>
      <c r="K132" s="118">
        <v>1</v>
      </c>
      <c r="L132" s="118">
        <v>0</v>
      </c>
      <c r="M132" s="118">
        <v>0</v>
      </c>
      <c r="N132" s="118">
        <v>0</v>
      </c>
      <c r="O132" s="118">
        <v>0</v>
      </c>
      <c r="P132" s="118">
        <v>0</v>
      </c>
      <c r="Q132" s="118">
        <v>1</v>
      </c>
      <c r="R132" s="118">
        <v>0</v>
      </c>
      <c r="S132" s="118">
        <v>0</v>
      </c>
      <c r="T132" s="118">
        <v>0</v>
      </c>
      <c r="U132" s="118">
        <v>1</v>
      </c>
      <c r="V132" s="118">
        <v>0</v>
      </c>
      <c r="W132" s="118">
        <v>0</v>
      </c>
      <c r="X132" s="118">
        <v>0</v>
      </c>
      <c r="Y132" s="118">
        <v>1</v>
      </c>
      <c r="Z132" s="118">
        <v>1</v>
      </c>
      <c r="AA132" s="118">
        <v>0</v>
      </c>
      <c r="AB132" s="118">
        <v>0</v>
      </c>
      <c r="AC132" s="118">
        <v>0</v>
      </c>
      <c r="AD132" s="118">
        <v>0</v>
      </c>
      <c r="AE132" s="118">
        <v>0</v>
      </c>
      <c r="AF132" s="118">
        <v>0</v>
      </c>
      <c r="AG132" s="118">
        <v>4</v>
      </c>
      <c r="AH132" s="118">
        <v>1</v>
      </c>
      <c r="AI132" s="118">
        <v>0</v>
      </c>
      <c r="AJ132" s="118">
        <v>0</v>
      </c>
      <c r="AK132" s="118">
        <v>0</v>
      </c>
      <c r="AL132" s="118">
        <v>0</v>
      </c>
      <c r="AM132" s="118">
        <v>3</v>
      </c>
      <c r="AN132" s="118">
        <v>1</v>
      </c>
      <c r="AO132" s="118">
        <v>0</v>
      </c>
      <c r="AP132" s="118">
        <v>0</v>
      </c>
      <c r="AQ132" s="118">
        <v>0</v>
      </c>
      <c r="AR132" s="118">
        <v>0</v>
      </c>
      <c r="AS132" s="118">
        <v>1</v>
      </c>
      <c r="AT132" s="118">
        <v>1</v>
      </c>
      <c r="AU132" s="118">
        <v>0</v>
      </c>
      <c r="AV132" s="118">
        <v>0</v>
      </c>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row>
    <row r="133" spans="1:112" s="119" customFormat="1" thickBot="1" x14ac:dyDescent="0.25">
      <c r="A133" s="275" t="s">
        <v>612</v>
      </c>
      <c r="B133" s="118">
        <v>0</v>
      </c>
      <c r="C133" s="118">
        <v>0</v>
      </c>
      <c r="D133" s="118">
        <v>0</v>
      </c>
      <c r="E133" s="118">
        <v>0</v>
      </c>
      <c r="F133" s="118">
        <v>0</v>
      </c>
      <c r="G133" s="118">
        <v>0</v>
      </c>
      <c r="H133" s="118">
        <v>0</v>
      </c>
      <c r="I133" s="118">
        <v>0</v>
      </c>
      <c r="J133" s="118">
        <v>0</v>
      </c>
      <c r="K133" s="118">
        <v>0</v>
      </c>
      <c r="L133" s="118">
        <v>0</v>
      </c>
      <c r="M133" s="118">
        <v>-2</v>
      </c>
      <c r="N133" s="118">
        <v>0</v>
      </c>
      <c r="O133" s="118">
        <v>0</v>
      </c>
      <c r="P133" s="118">
        <v>0</v>
      </c>
      <c r="Q133" s="118">
        <v>0</v>
      </c>
      <c r="R133" s="118">
        <v>0</v>
      </c>
      <c r="S133" s="118">
        <v>0</v>
      </c>
      <c r="T133" s="118">
        <v>0</v>
      </c>
      <c r="U133" s="118">
        <v>5</v>
      </c>
      <c r="V133" s="118">
        <v>0</v>
      </c>
      <c r="W133" s="118">
        <v>0</v>
      </c>
      <c r="X133" s="118">
        <v>0</v>
      </c>
      <c r="Y133" s="118">
        <v>0</v>
      </c>
      <c r="Z133" s="118">
        <v>0</v>
      </c>
      <c r="AA133" s="118">
        <v>0</v>
      </c>
      <c r="AB133" s="118">
        <v>0</v>
      </c>
      <c r="AC133" s="118">
        <v>0</v>
      </c>
      <c r="AD133" s="118">
        <v>0</v>
      </c>
      <c r="AE133" s="118">
        <v>0</v>
      </c>
      <c r="AF133" s="118">
        <v>0</v>
      </c>
      <c r="AG133" s="118">
        <v>0</v>
      </c>
      <c r="AH133" s="118">
        <v>0</v>
      </c>
      <c r="AI133" s="118">
        <v>0</v>
      </c>
      <c r="AJ133" s="118">
        <v>0</v>
      </c>
      <c r="AK133" s="118">
        <v>0</v>
      </c>
      <c r="AL133" s="118">
        <v>0</v>
      </c>
      <c r="AM133" s="118">
        <v>0</v>
      </c>
      <c r="AN133" s="118">
        <v>0</v>
      </c>
      <c r="AO133" s="118">
        <v>0</v>
      </c>
      <c r="AP133" s="118">
        <v>0</v>
      </c>
      <c r="AQ133" s="118">
        <v>0</v>
      </c>
      <c r="AR133" s="118">
        <v>0</v>
      </c>
      <c r="AS133" s="118">
        <v>0</v>
      </c>
      <c r="AT133" s="118">
        <v>0</v>
      </c>
      <c r="AU133" s="118">
        <v>0</v>
      </c>
      <c r="AV133" s="118">
        <v>0</v>
      </c>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row>
    <row r="134" spans="1:112" s="119" customFormat="1" thickBot="1" x14ac:dyDescent="0.25">
      <c r="A134" s="275" t="s">
        <v>646</v>
      </c>
      <c r="B134" s="118">
        <v>0</v>
      </c>
      <c r="C134" s="118">
        <v>0</v>
      </c>
      <c r="D134" s="118">
        <v>0</v>
      </c>
      <c r="E134" s="118">
        <v>0</v>
      </c>
      <c r="F134" s="118">
        <v>0</v>
      </c>
      <c r="G134" s="118">
        <v>0</v>
      </c>
      <c r="H134" s="118">
        <v>0</v>
      </c>
      <c r="I134" s="118">
        <v>0</v>
      </c>
      <c r="J134" s="118">
        <v>0</v>
      </c>
      <c r="K134" s="118">
        <v>0</v>
      </c>
      <c r="L134" s="118">
        <v>0</v>
      </c>
      <c r="M134" s="118">
        <v>-1</v>
      </c>
      <c r="N134" s="118">
        <v>0</v>
      </c>
      <c r="O134" s="118">
        <v>0</v>
      </c>
      <c r="P134" s="118">
        <v>0</v>
      </c>
      <c r="Q134" s="118">
        <v>0</v>
      </c>
      <c r="R134" s="118">
        <v>0</v>
      </c>
      <c r="S134" s="118">
        <v>0</v>
      </c>
      <c r="T134" s="118">
        <v>0</v>
      </c>
      <c r="U134" s="118">
        <v>3</v>
      </c>
      <c r="V134" s="118">
        <v>1</v>
      </c>
      <c r="W134" s="118">
        <v>0</v>
      </c>
      <c r="X134" s="118">
        <v>0</v>
      </c>
      <c r="Y134" s="118">
        <v>0</v>
      </c>
      <c r="Z134" s="118">
        <v>0</v>
      </c>
      <c r="AA134" s="118">
        <v>0</v>
      </c>
      <c r="AB134" s="118">
        <v>0</v>
      </c>
      <c r="AC134" s="118">
        <v>0</v>
      </c>
      <c r="AD134" s="118">
        <v>0</v>
      </c>
      <c r="AE134" s="118">
        <v>0</v>
      </c>
      <c r="AF134" s="118">
        <v>0</v>
      </c>
      <c r="AG134" s="118">
        <v>0</v>
      </c>
      <c r="AH134" s="118">
        <v>-1</v>
      </c>
      <c r="AI134" s="118">
        <v>0</v>
      </c>
      <c r="AJ134" s="118">
        <v>0</v>
      </c>
      <c r="AK134" s="118">
        <v>0</v>
      </c>
      <c r="AL134" s="118">
        <v>0</v>
      </c>
      <c r="AM134" s="118">
        <v>0</v>
      </c>
      <c r="AN134" s="118">
        <v>0</v>
      </c>
      <c r="AO134" s="118">
        <v>0</v>
      </c>
      <c r="AP134" s="118">
        <v>0</v>
      </c>
      <c r="AQ134" s="118">
        <v>0</v>
      </c>
      <c r="AR134" s="118">
        <v>0</v>
      </c>
      <c r="AS134" s="118">
        <v>0</v>
      </c>
      <c r="AT134" s="118">
        <v>0</v>
      </c>
      <c r="AU134" s="118">
        <v>0</v>
      </c>
      <c r="AV134" s="118">
        <v>0</v>
      </c>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row>
    <row r="135" spans="1:112" s="120" customFormat="1" thickBot="1" x14ac:dyDescent="0.25">
      <c r="A135" s="275" t="s">
        <v>744</v>
      </c>
      <c r="B135" s="118">
        <v>4</v>
      </c>
      <c r="C135" s="118">
        <v>-1</v>
      </c>
      <c r="D135" s="118">
        <v>4</v>
      </c>
      <c r="E135" s="118">
        <v>1</v>
      </c>
      <c r="F135" s="118">
        <v>1</v>
      </c>
      <c r="G135" s="118">
        <v>-2</v>
      </c>
      <c r="H135" s="118">
        <v>2</v>
      </c>
      <c r="I135" s="118">
        <v>-2</v>
      </c>
      <c r="J135" s="118">
        <v>2</v>
      </c>
      <c r="K135" s="118">
        <v>0</v>
      </c>
      <c r="L135" s="118">
        <v>0</v>
      </c>
      <c r="M135" s="118">
        <v>4</v>
      </c>
      <c r="N135" s="118">
        <v>4</v>
      </c>
      <c r="O135" s="118">
        <v>4</v>
      </c>
      <c r="P135" s="118">
        <v>0</v>
      </c>
      <c r="Q135" s="118">
        <v>1</v>
      </c>
      <c r="R135" s="118">
        <v>0</v>
      </c>
      <c r="S135" s="118">
        <v>0</v>
      </c>
      <c r="T135" s="118">
        <v>2</v>
      </c>
      <c r="U135" s="118">
        <v>-2</v>
      </c>
      <c r="V135" s="118">
        <v>1</v>
      </c>
      <c r="W135" s="118">
        <v>0</v>
      </c>
      <c r="X135" s="118">
        <v>1</v>
      </c>
      <c r="Y135" s="118">
        <v>2</v>
      </c>
      <c r="Z135" s="118">
        <v>2</v>
      </c>
      <c r="AA135" s="118">
        <v>2</v>
      </c>
      <c r="AB135" s="118">
        <v>0</v>
      </c>
      <c r="AC135" s="118">
        <v>1</v>
      </c>
      <c r="AD135" s="118">
        <v>-2</v>
      </c>
      <c r="AE135" s="118">
        <v>2</v>
      </c>
      <c r="AF135" s="118">
        <v>0</v>
      </c>
      <c r="AG135" s="118">
        <v>0</v>
      </c>
      <c r="AH135" s="118">
        <v>0</v>
      </c>
      <c r="AI135" s="118">
        <v>0</v>
      </c>
      <c r="AJ135" s="118">
        <v>0</v>
      </c>
      <c r="AK135" s="118">
        <v>0</v>
      </c>
      <c r="AL135" s="118">
        <v>0</v>
      </c>
      <c r="AM135" s="118">
        <v>2</v>
      </c>
      <c r="AN135" s="118">
        <v>0</v>
      </c>
      <c r="AO135" s="118">
        <v>0</v>
      </c>
      <c r="AP135" s="118">
        <v>4</v>
      </c>
      <c r="AQ135" s="118">
        <v>0</v>
      </c>
      <c r="AR135" s="118">
        <v>0</v>
      </c>
      <c r="AS135" s="118">
        <v>0</v>
      </c>
      <c r="AT135" s="118">
        <v>0</v>
      </c>
      <c r="AU135" s="118">
        <v>0</v>
      </c>
      <c r="AV135" s="118">
        <v>0</v>
      </c>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row>
    <row r="136" spans="1:112" s="120" customFormat="1" thickBot="1" x14ac:dyDescent="0.25">
      <c r="A136" s="275" t="s">
        <v>745</v>
      </c>
      <c r="B136" s="118">
        <v>1</v>
      </c>
      <c r="C136" s="118">
        <v>-1</v>
      </c>
      <c r="D136" s="118">
        <v>2</v>
      </c>
      <c r="E136" s="118">
        <v>0</v>
      </c>
      <c r="F136" s="118">
        <v>0</v>
      </c>
      <c r="G136" s="118">
        <v>-1</v>
      </c>
      <c r="H136" s="118">
        <v>1</v>
      </c>
      <c r="I136" s="118">
        <v>-2</v>
      </c>
      <c r="J136" s="118">
        <v>2</v>
      </c>
      <c r="K136" s="118">
        <v>0</v>
      </c>
      <c r="L136" s="118">
        <v>0</v>
      </c>
      <c r="M136" s="118">
        <v>3</v>
      </c>
      <c r="N136" s="118">
        <v>2</v>
      </c>
      <c r="O136" s="118">
        <v>0</v>
      </c>
      <c r="P136" s="118">
        <v>0</v>
      </c>
      <c r="Q136" s="118">
        <v>2</v>
      </c>
      <c r="R136" s="118">
        <v>0</v>
      </c>
      <c r="S136" s="118">
        <v>0</v>
      </c>
      <c r="T136" s="118">
        <v>2</v>
      </c>
      <c r="U136" s="118">
        <v>-2</v>
      </c>
      <c r="V136" s="118">
        <v>1</v>
      </c>
      <c r="W136" s="118">
        <v>-2</v>
      </c>
      <c r="X136" s="118">
        <v>1</v>
      </c>
      <c r="Y136" s="118">
        <v>1</v>
      </c>
      <c r="Z136" s="118">
        <v>0</v>
      </c>
      <c r="AA136" s="118">
        <v>1</v>
      </c>
      <c r="AB136" s="118">
        <v>-2</v>
      </c>
      <c r="AC136" s="118">
        <v>1</v>
      </c>
      <c r="AD136" s="118">
        <v>-2</v>
      </c>
      <c r="AE136" s="118">
        <v>1</v>
      </c>
      <c r="AF136" s="118">
        <v>0</v>
      </c>
      <c r="AG136" s="118">
        <v>0</v>
      </c>
      <c r="AH136" s="118">
        <v>0</v>
      </c>
      <c r="AI136" s="118">
        <v>0</v>
      </c>
      <c r="AJ136" s="118">
        <v>0</v>
      </c>
      <c r="AK136" s="118">
        <v>0</v>
      </c>
      <c r="AL136" s="118">
        <v>0</v>
      </c>
      <c r="AM136" s="118">
        <v>2</v>
      </c>
      <c r="AN136" s="118">
        <v>0</v>
      </c>
      <c r="AO136" s="118">
        <v>0</v>
      </c>
      <c r="AP136" s="118">
        <v>4</v>
      </c>
      <c r="AQ136" s="118">
        <v>0</v>
      </c>
      <c r="AR136" s="118">
        <v>0</v>
      </c>
      <c r="AS136" s="118">
        <v>0</v>
      </c>
      <c r="AT136" s="118">
        <v>0</v>
      </c>
      <c r="AU136" s="118">
        <v>0</v>
      </c>
      <c r="AV136" s="118">
        <v>0</v>
      </c>
    </row>
    <row r="137" spans="1:112" s="120" customFormat="1" thickBot="1" x14ac:dyDescent="0.25">
      <c r="A137" s="275" t="s">
        <v>746</v>
      </c>
      <c r="B137" s="118">
        <v>0</v>
      </c>
      <c r="C137" s="118">
        <v>-1</v>
      </c>
      <c r="D137" s="118">
        <v>2</v>
      </c>
      <c r="E137" s="118">
        <v>0</v>
      </c>
      <c r="F137" s="118">
        <v>0</v>
      </c>
      <c r="G137" s="118">
        <v>0</v>
      </c>
      <c r="H137" s="118">
        <v>0</v>
      </c>
      <c r="I137" s="118">
        <v>0</v>
      </c>
      <c r="J137" s="118">
        <v>0</v>
      </c>
      <c r="K137" s="118">
        <v>0</v>
      </c>
      <c r="L137" s="118">
        <v>0</v>
      </c>
      <c r="M137" s="118">
        <v>3</v>
      </c>
      <c r="N137" s="118">
        <v>2</v>
      </c>
      <c r="O137" s="118">
        <v>0</v>
      </c>
      <c r="P137" s="118">
        <v>0</v>
      </c>
      <c r="Q137" s="118">
        <v>2</v>
      </c>
      <c r="R137" s="118">
        <v>0</v>
      </c>
      <c r="S137" s="118">
        <v>0</v>
      </c>
      <c r="T137" s="118">
        <v>2</v>
      </c>
      <c r="U137" s="118">
        <v>-2</v>
      </c>
      <c r="V137" s="118">
        <v>1</v>
      </c>
      <c r="W137" s="118">
        <v>-2</v>
      </c>
      <c r="X137" s="118">
        <v>2</v>
      </c>
      <c r="Y137" s="118">
        <v>-1</v>
      </c>
      <c r="Z137" s="118">
        <v>0</v>
      </c>
      <c r="AA137" s="118">
        <v>0</v>
      </c>
      <c r="AB137" s="118">
        <v>-2</v>
      </c>
      <c r="AC137" s="118">
        <v>2</v>
      </c>
      <c r="AD137" s="118">
        <v>-2</v>
      </c>
      <c r="AE137" s="118">
        <v>2</v>
      </c>
      <c r="AF137" s="118">
        <v>0</v>
      </c>
      <c r="AG137" s="118">
        <v>0</v>
      </c>
      <c r="AH137" s="118">
        <v>0</v>
      </c>
      <c r="AI137" s="118">
        <v>0</v>
      </c>
      <c r="AJ137" s="118">
        <v>0</v>
      </c>
      <c r="AK137" s="118">
        <v>0</v>
      </c>
      <c r="AL137" s="118">
        <v>0</v>
      </c>
      <c r="AM137" s="118">
        <v>2</v>
      </c>
      <c r="AN137" s="118">
        <v>0</v>
      </c>
      <c r="AO137" s="118">
        <v>0</v>
      </c>
      <c r="AP137" s="118">
        <v>4</v>
      </c>
      <c r="AQ137" s="118">
        <v>0</v>
      </c>
      <c r="AR137" s="118">
        <v>0</v>
      </c>
      <c r="AS137" s="118">
        <v>0</v>
      </c>
      <c r="AT137" s="118">
        <v>0</v>
      </c>
      <c r="AU137" s="118">
        <v>0</v>
      </c>
      <c r="AV137" s="118">
        <v>0</v>
      </c>
    </row>
    <row r="138" spans="1:112" s="120" customFormat="1" thickBot="1" x14ac:dyDescent="0.25">
      <c r="A138" s="275" t="s">
        <v>747</v>
      </c>
      <c r="B138" s="118">
        <v>0</v>
      </c>
      <c r="C138" s="118">
        <v>4</v>
      </c>
      <c r="D138" s="118">
        <v>0</v>
      </c>
      <c r="E138" s="118">
        <v>0</v>
      </c>
      <c r="F138" s="118">
        <v>0</v>
      </c>
      <c r="G138" s="118">
        <v>-1</v>
      </c>
      <c r="H138" s="118">
        <v>0</v>
      </c>
      <c r="I138" s="118">
        <v>0</v>
      </c>
      <c r="J138" s="118">
        <v>0</v>
      </c>
      <c r="K138" s="118">
        <v>0</v>
      </c>
      <c r="L138" s="118">
        <v>0</v>
      </c>
      <c r="M138" s="118">
        <v>0</v>
      </c>
      <c r="N138" s="118">
        <v>0</v>
      </c>
      <c r="O138" s="118">
        <v>0</v>
      </c>
      <c r="P138" s="118">
        <v>0</v>
      </c>
      <c r="Q138" s="118">
        <v>0</v>
      </c>
      <c r="R138" s="118">
        <v>0</v>
      </c>
      <c r="S138" s="118">
        <v>0</v>
      </c>
      <c r="T138" s="118">
        <v>0</v>
      </c>
      <c r="U138" s="118">
        <v>0</v>
      </c>
      <c r="V138" s="118">
        <v>0</v>
      </c>
      <c r="W138" s="118">
        <v>0</v>
      </c>
      <c r="X138" s="118">
        <v>0</v>
      </c>
      <c r="Y138" s="118">
        <v>3</v>
      </c>
      <c r="Z138" s="118">
        <v>0</v>
      </c>
      <c r="AA138" s="118">
        <v>0</v>
      </c>
      <c r="AB138" s="118">
        <v>0</v>
      </c>
      <c r="AC138" s="118">
        <v>0</v>
      </c>
      <c r="AD138" s="118">
        <v>0</v>
      </c>
      <c r="AE138" s="118">
        <v>0</v>
      </c>
      <c r="AF138" s="118">
        <v>0</v>
      </c>
      <c r="AG138" s="118">
        <v>3</v>
      </c>
      <c r="AH138" s="118">
        <v>0</v>
      </c>
      <c r="AI138" s="118">
        <v>0</v>
      </c>
      <c r="AJ138" s="118">
        <v>0</v>
      </c>
      <c r="AK138" s="118">
        <v>0</v>
      </c>
      <c r="AL138" s="118">
        <v>0</v>
      </c>
      <c r="AM138" s="118">
        <v>0</v>
      </c>
      <c r="AN138" s="118">
        <v>0</v>
      </c>
      <c r="AO138" s="118">
        <v>0</v>
      </c>
      <c r="AP138" s="118">
        <v>0</v>
      </c>
      <c r="AQ138" s="118">
        <v>0</v>
      </c>
      <c r="AR138" s="118">
        <v>0</v>
      </c>
      <c r="AS138" s="118">
        <v>0</v>
      </c>
      <c r="AT138" s="118">
        <v>0</v>
      </c>
      <c r="AU138" s="118">
        <v>0</v>
      </c>
      <c r="AV138" s="118">
        <v>0</v>
      </c>
    </row>
    <row r="139" spans="1:112" s="120" customFormat="1" thickBot="1" x14ac:dyDescent="0.25">
      <c r="A139" s="275" t="s">
        <v>729</v>
      </c>
      <c r="B139" s="118">
        <v>0</v>
      </c>
      <c r="C139" s="118">
        <v>1</v>
      </c>
      <c r="D139" s="118">
        <v>0</v>
      </c>
      <c r="E139" s="118">
        <v>0</v>
      </c>
      <c r="F139" s="118">
        <v>0</v>
      </c>
      <c r="G139" s="118">
        <v>0</v>
      </c>
      <c r="H139" s="118">
        <v>0</v>
      </c>
      <c r="I139" s="118">
        <v>0</v>
      </c>
      <c r="J139" s="118">
        <v>3</v>
      </c>
      <c r="K139" s="118">
        <v>0</v>
      </c>
      <c r="L139" s="118">
        <v>3</v>
      </c>
      <c r="M139" s="118">
        <v>0</v>
      </c>
      <c r="N139" s="118">
        <v>0</v>
      </c>
      <c r="O139" s="118">
        <v>2</v>
      </c>
      <c r="P139" s="118">
        <v>0</v>
      </c>
      <c r="Q139" s="118">
        <v>2</v>
      </c>
      <c r="R139" s="118">
        <v>0</v>
      </c>
      <c r="S139" s="118">
        <v>0</v>
      </c>
      <c r="T139" s="118">
        <v>2</v>
      </c>
      <c r="U139" s="118">
        <v>0</v>
      </c>
      <c r="V139" s="118">
        <v>0</v>
      </c>
      <c r="W139" s="118">
        <v>0</v>
      </c>
      <c r="X139" s="118">
        <v>-1</v>
      </c>
      <c r="Y139" s="118">
        <v>0</v>
      </c>
      <c r="Z139" s="118">
        <v>0</v>
      </c>
      <c r="AA139" s="118">
        <v>0</v>
      </c>
      <c r="AB139" s="118">
        <v>0</v>
      </c>
      <c r="AC139" s="118">
        <v>-1</v>
      </c>
      <c r="AD139" s="118">
        <v>1</v>
      </c>
      <c r="AE139" s="118">
        <v>-2</v>
      </c>
      <c r="AF139" s="118">
        <v>0</v>
      </c>
      <c r="AG139" s="118">
        <v>1</v>
      </c>
      <c r="AH139" s="118">
        <v>1</v>
      </c>
      <c r="AI139" s="118">
        <v>0</v>
      </c>
      <c r="AJ139" s="118">
        <v>0</v>
      </c>
      <c r="AK139" s="118">
        <v>0</v>
      </c>
      <c r="AL139" s="118">
        <v>0</v>
      </c>
      <c r="AM139" s="118">
        <v>5</v>
      </c>
      <c r="AN139" s="118">
        <v>2</v>
      </c>
      <c r="AO139" s="118">
        <v>0</v>
      </c>
      <c r="AP139" s="118">
        <v>2</v>
      </c>
      <c r="AQ139" s="118">
        <v>0</v>
      </c>
      <c r="AR139" s="118">
        <v>0</v>
      </c>
      <c r="AS139" s="118">
        <v>0</v>
      </c>
      <c r="AT139" s="118">
        <v>0</v>
      </c>
      <c r="AU139" s="118">
        <v>0</v>
      </c>
      <c r="AV139" s="118">
        <v>0</v>
      </c>
    </row>
    <row r="140" spans="1:112" s="120" customFormat="1" thickBot="1" x14ac:dyDescent="0.25">
      <c r="A140" s="275" t="s">
        <v>750</v>
      </c>
      <c r="B140" s="118">
        <v>5</v>
      </c>
      <c r="C140" s="118">
        <v>5</v>
      </c>
      <c r="D140" s="118">
        <v>4</v>
      </c>
      <c r="E140" s="118">
        <v>2</v>
      </c>
      <c r="F140" s="118">
        <v>2</v>
      </c>
      <c r="G140" s="118">
        <v>0</v>
      </c>
      <c r="H140" s="118">
        <v>2</v>
      </c>
      <c r="I140" s="118">
        <v>4</v>
      </c>
      <c r="J140" s="118">
        <v>1</v>
      </c>
      <c r="K140" s="118">
        <v>5</v>
      </c>
      <c r="L140" s="118">
        <v>5</v>
      </c>
      <c r="M140" s="118">
        <v>0</v>
      </c>
      <c r="N140" s="118">
        <v>2</v>
      </c>
      <c r="O140" s="118">
        <v>2</v>
      </c>
      <c r="P140" s="118">
        <v>1</v>
      </c>
      <c r="Q140" s="118">
        <v>1</v>
      </c>
      <c r="R140" s="118">
        <v>3</v>
      </c>
      <c r="S140" s="118">
        <v>0</v>
      </c>
      <c r="T140" s="118">
        <v>0</v>
      </c>
      <c r="U140" s="118">
        <v>1</v>
      </c>
      <c r="V140" s="118">
        <v>1</v>
      </c>
      <c r="W140" s="118">
        <v>1</v>
      </c>
      <c r="X140" s="118">
        <v>1</v>
      </c>
      <c r="Y140" s="118">
        <v>3</v>
      </c>
      <c r="Z140" s="118">
        <v>1</v>
      </c>
      <c r="AA140" s="118">
        <v>1</v>
      </c>
      <c r="AB140" s="118">
        <v>1</v>
      </c>
      <c r="AC140" s="118">
        <v>1</v>
      </c>
      <c r="AD140" s="118">
        <v>1</v>
      </c>
      <c r="AE140" s="118">
        <v>1</v>
      </c>
      <c r="AF140" s="118">
        <v>4</v>
      </c>
      <c r="AG140" s="118">
        <v>1</v>
      </c>
      <c r="AH140" s="118">
        <v>4</v>
      </c>
      <c r="AI140" s="118">
        <v>0</v>
      </c>
      <c r="AJ140" s="118">
        <v>2</v>
      </c>
      <c r="AK140" s="118">
        <v>0</v>
      </c>
      <c r="AL140" s="118">
        <v>5</v>
      </c>
      <c r="AM140" s="118">
        <v>5</v>
      </c>
      <c r="AN140" s="118">
        <v>5</v>
      </c>
      <c r="AO140" s="118">
        <v>0</v>
      </c>
      <c r="AP140" s="118">
        <v>0</v>
      </c>
      <c r="AQ140" s="118">
        <v>2</v>
      </c>
      <c r="AR140" s="118">
        <v>0</v>
      </c>
      <c r="AS140" s="118">
        <v>5</v>
      </c>
      <c r="AT140" s="118">
        <v>4</v>
      </c>
      <c r="AU140" s="118">
        <v>3</v>
      </c>
      <c r="AV140" s="118">
        <v>1</v>
      </c>
    </row>
    <row r="141" spans="1:112" s="120" customFormat="1" thickBot="1" x14ac:dyDescent="0.25">
      <c r="A141" s="275" t="s">
        <v>768</v>
      </c>
      <c r="B141" s="118">
        <v>2</v>
      </c>
      <c r="C141" s="118">
        <v>2</v>
      </c>
      <c r="D141" s="118">
        <v>2</v>
      </c>
      <c r="E141" s="118">
        <v>1</v>
      </c>
      <c r="F141" s="118">
        <v>4</v>
      </c>
      <c r="G141" s="118">
        <v>0</v>
      </c>
      <c r="H141" s="118">
        <v>0</v>
      </c>
      <c r="I141" s="118">
        <v>0</v>
      </c>
      <c r="J141" s="118">
        <v>0</v>
      </c>
      <c r="K141" s="118">
        <v>0</v>
      </c>
      <c r="L141" s="118">
        <v>0</v>
      </c>
      <c r="M141" s="118">
        <v>0</v>
      </c>
      <c r="N141" s="118">
        <v>0</v>
      </c>
      <c r="O141" s="118">
        <v>0</v>
      </c>
      <c r="P141" s="118">
        <v>0</v>
      </c>
      <c r="Q141" s="118">
        <v>0</v>
      </c>
      <c r="R141" s="118">
        <v>0</v>
      </c>
      <c r="S141" s="118">
        <v>0</v>
      </c>
      <c r="T141" s="118">
        <v>0</v>
      </c>
      <c r="U141" s="118">
        <v>4</v>
      </c>
      <c r="V141" s="118">
        <v>0</v>
      </c>
      <c r="W141" s="118">
        <v>2</v>
      </c>
      <c r="X141" s="118">
        <v>1</v>
      </c>
      <c r="Y141" s="118">
        <v>2</v>
      </c>
      <c r="Z141" s="118">
        <v>0</v>
      </c>
      <c r="AA141" s="118">
        <v>0</v>
      </c>
      <c r="AB141" s="118">
        <v>1</v>
      </c>
      <c r="AC141" s="118">
        <v>0</v>
      </c>
      <c r="AD141" s="118">
        <v>1</v>
      </c>
      <c r="AE141" s="118">
        <v>0</v>
      </c>
      <c r="AF141" s="118">
        <v>1</v>
      </c>
      <c r="AG141" s="118">
        <v>0</v>
      </c>
      <c r="AH141" s="118">
        <v>0</v>
      </c>
      <c r="AI141" s="118">
        <v>0</v>
      </c>
      <c r="AJ141" s="118">
        <v>0</v>
      </c>
      <c r="AK141" s="118">
        <v>0</v>
      </c>
      <c r="AL141" s="118">
        <v>0</v>
      </c>
      <c r="AM141" s="118">
        <v>2</v>
      </c>
      <c r="AN141" s="118">
        <v>0</v>
      </c>
      <c r="AO141" s="118">
        <v>0</v>
      </c>
      <c r="AP141" s="118">
        <v>2</v>
      </c>
      <c r="AQ141" s="118">
        <v>0</v>
      </c>
      <c r="AR141" s="118">
        <v>5</v>
      </c>
      <c r="AS141" s="118">
        <v>2</v>
      </c>
      <c r="AT141" s="118">
        <v>0</v>
      </c>
      <c r="AU141" s="118">
        <v>0</v>
      </c>
      <c r="AV141" s="118">
        <v>0</v>
      </c>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21"/>
      <c r="DE141" s="121"/>
      <c r="DF141" s="121"/>
      <c r="DG141" s="121"/>
      <c r="DH141" s="121"/>
    </row>
    <row r="142" spans="1:112" s="120" customFormat="1" thickBot="1" x14ac:dyDescent="0.25">
      <c r="A142" s="275" t="s">
        <v>753</v>
      </c>
      <c r="B142" s="118">
        <v>0</v>
      </c>
      <c r="C142" s="118">
        <v>0</v>
      </c>
      <c r="D142" s="118">
        <v>5</v>
      </c>
      <c r="E142" s="118">
        <v>4</v>
      </c>
      <c r="F142" s="118">
        <v>-1</v>
      </c>
      <c r="G142" s="118">
        <v>0</v>
      </c>
      <c r="H142" s="118">
        <v>0</v>
      </c>
      <c r="I142" s="118">
        <v>0</v>
      </c>
      <c r="J142" s="118">
        <v>0</v>
      </c>
      <c r="K142" s="118">
        <v>0</v>
      </c>
      <c r="L142" s="118">
        <v>0</v>
      </c>
      <c r="M142" s="118">
        <v>4</v>
      </c>
      <c r="N142" s="118">
        <v>0</v>
      </c>
      <c r="O142" s="118">
        <v>0</v>
      </c>
      <c r="P142" s="118">
        <v>0</v>
      </c>
      <c r="Q142" s="118">
        <v>0</v>
      </c>
      <c r="R142" s="118">
        <v>-1</v>
      </c>
      <c r="S142" s="118">
        <v>0</v>
      </c>
      <c r="T142" s="118">
        <v>0</v>
      </c>
      <c r="U142" s="118">
        <v>-1</v>
      </c>
      <c r="V142" s="118">
        <v>0</v>
      </c>
      <c r="W142" s="118">
        <v>-1</v>
      </c>
      <c r="X142" s="118">
        <v>0</v>
      </c>
      <c r="Y142" s="118">
        <v>0</v>
      </c>
      <c r="Z142" s="118">
        <v>-1</v>
      </c>
      <c r="AA142" s="118">
        <v>0</v>
      </c>
      <c r="AB142" s="118">
        <v>1</v>
      </c>
      <c r="AC142" s="118">
        <v>0</v>
      </c>
      <c r="AD142" s="118">
        <v>0</v>
      </c>
      <c r="AE142" s="118">
        <v>0</v>
      </c>
      <c r="AF142" s="118">
        <v>0</v>
      </c>
      <c r="AG142" s="118">
        <v>0</v>
      </c>
      <c r="AH142" s="118">
        <v>0</v>
      </c>
      <c r="AI142" s="118">
        <v>0</v>
      </c>
      <c r="AJ142" s="118">
        <v>0</v>
      </c>
      <c r="AK142" s="118">
        <v>0</v>
      </c>
      <c r="AL142" s="118">
        <v>0</v>
      </c>
      <c r="AM142" s="118">
        <v>2</v>
      </c>
      <c r="AN142" s="118">
        <v>0</v>
      </c>
      <c r="AO142" s="118">
        <v>0</v>
      </c>
      <c r="AP142" s="118">
        <v>0</v>
      </c>
      <c r="AQ142" s="118">
        <v>0</v>
      </c>
      <c r="AR142" s="118">
        <v>0</v>
      </c>
      <c r="AS142" s="118">
        <v>0</v>
      </c>
      <c r="AT142" s="118">
        <v>0</v>
      </c>
      <c r="AU142" s="118">
        <v>0</v>
      </c>
      <c r="AV142" s="118">
        <v>1</v>
      </c>
    </row>
    <row r="143" spans="1:112" s="119" customFormat="1" thickBot="1" x14ac:dyDescent="0.25">
      <c r="A143" s="275" t="s">
        <v>763</v>
      </c>
      <c r="B143" s="118">
        <v>0</v>
      </c>
      <c r="C143" s="118">
        <v>0</v>
      </c>
      <c r="D143" s="118">
        <v>0</v>
      </c>
      <c r="E143" s="118">
        <v>0</v>
      </c>
      <c r="F143" s="118">
        <v>0</v>
      </c>
      <c r="G143" s="118">
        <v>0</v>
      </c>
      <c r="H143" s="118">
        <v>1</v>
      </c>
      <c r="I143" s="118">
        <v>1</v>
      </c>
      <c r="J143" s="118">
        <v>0</v>
      </c>
      <c r="K143" s="118">
        <v>0</v>
      </c>
      <c r="L143" s="118">
        <v>0</v>
      </c>
      <c r="M143" s="118">
        <v>0</v>
      </c>
      <c r="N143" s="118">
        <v>0</v>
      </c>
      <c r="O143" s="118">
        <v>0</v>
      </c>
      <c r="P143" s="118">
        <v>0</v>
      </c>
      <c r="Q143" s="118">
        <v>0</v>
      </c>
      <c r="R143" s="118">
        <v>0</v>
      </c>
      <c r="S143" s="118">
        <v>0</v>
      </c>
      <c r="T143" s="118">
        <v>1</v>
      </c>
      <c r="U143" s="118">
        <v>2</v>
      </c>
      <c r="V143" s="118">
        <v>2</v>
      </c>
      <c r="W143" s="118">
        <v>2</v>
      </c>
      <c r="X143" s="118">
        <v>2</v>
      </c>
      <c r="Y143" s="118">
        <v>0</v>
      </c>
      <c r="Z143" s="118">
        <v>0</v>
      </c>
      <c r="AA143" s="118">
        <v>0</v>
      </c>
      <c r="AB143" s="118">
        <v>2</v>
      </c>
      <c r="AC143" s="118">
        <v>2</v>
      </c>
      <c r="AD143" s="118">
        <v>2</v>
      </c>
      <c r="AE143" s="118">
        <v>2</v>
      </c>
      <c r="AF143" s="118">
        <v>0</v>
      </c>
      <c r="AG143" s="118">
        <v>1</v>
      </c>
      <c r="AH143" s="118">
        <v>1</v>
      </c>
      <c r="AI143" s="118">
        <v>1</v>
      </c>
      <c r="AJ143" s="118">
        <v>4</v>
      </c>
      <c r="AK143" s="118">
        <v>1</v>
      </c>
      <c r="AL143" s="118">
        <v>0</v>
      </c>
      <c r="AM143" s="118">
        <v>2</v>
      </c>
      <c r="AN143" s="118">
        <v>0</v>
      </c>
      <c r="AO143" s="118">
        <v>0</v>
      </c>
      <c r="AP143" s="118">
        <v>0</v>
      </c>
      <c r="AQ143" s="118">
        <v>0</v>
      </c>
      <c r="AR143" s="118">
        <v>1</v>
      </c>
      <c r="AS143" s="118">
        <v>0</v>
      </c>
      <c r="AT143" s="118">
        <v>0</v>
      </c>
      <c r="AU143" s="118">
        <v>0</v>
      </c>
      <c r="AV143" s="118">
        <v>0</v>
      </c>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c r="CN143" s="120"/>
      <c r="CO143" s="120"/>
      <c r="CP143" s="120"/>
      <c r="CQ143" s="120"/>
      <c r="CR143" s="120"/>
      <c r="CS143" s="120"/>
      <c r="CT143" s="120"/>
      <c r="CU143" s="120"/>
      <c r="CV143" s="120"/>
      <c r="CW143" s="120"/>
      <c r="CX143" s="120"/>
      <c r="CY143" s="120"/>
      <c r="CZ143" s="120"/>
      <c r="DA143" s="120"/>
      <c r="DB143" s="120"/>
      <c r="DC143" s="120"/>
    </row>
    <row r="144" spans="1:112" s="120" customFormat="1" thickBot="1" x14ac:dyDescent="0.25">
      <c r="A144" s="275" t="s">
        <v>757</v>
      </c>
      <c r="B144" s="118">
        <v>0</v>
      </c>
      <c r="C144" s="118">
        <v>0</v>
      </c>
      <c r="D144" s="118">
        <v>0</v>
      </c>
      <c r="E144" s="118">
        <v>1</v>
      </c>
      <c r="F144" s="118">
        <v>0</v>
      </c>
      <c r="G144" s="118">
        <v>0</v>
      </c>
      <c r="H144" s="118">
        <v>0</v>
      </c>
      <c r="I144" s="118">
        <v>0</v>
      </c>
      <c r="J144" s="118">
        <v>0</v>
      </c>
      <c r="K144" s="118">
        <v>0</v>
      </c>
      <c r="L144" s="118">
        <v>0</v>
      </c>
      <c r="M144" s="118">
        <v>4</v>
      </c>
      <c r="N144" s="118">
        <v>-2</v>
      </c>
      <c r="O144" s="118">
        <v>0</v>
      </c>
      <c r="P144" s="118">
        <v>0</v>
      </c>
      <c r="Q144" s="118">
        <v>0</v>
      </c>
      <c r="R144" s="118">
        <v>-2</v>
      </c>
      <c r="S144" s="118">
        <v>0</v>
      </c>
      <c r="T144" s="118">
        <v>0</v>
      </c>
      <c r="U144" s="118">
        <v>1</v>
      </c>
      <c r="V144" s="118">
        <v>-2</v>
      </c>
      <c r="W144" s="118">
        <v>1</v>
      </c>
      <c r="X144" s="118">
        <v>-1</v>
      </c>
      <c r="Y144" s="118">
        <v>1</v>
      </c>
      <c r="Z144" s="118">
        <v>0</v>
      </c>
      <c r="AA144" s="118">
        <v>-2</v>
      </c>
      <c r="AB144" s="118">
        <v>1</v>
      </c>
      <c r="AC144" s="118">
        <v>-1</v>
      </c>
      <c r="AD144" s="118">
        <v>1</v>
      </c>
      <c r="AE144" s="118">
        <v>-1</v>
      </c>
      <c r="AF144" s="118">
        <v>0</v>
      </c>
      <c r="AG144" s="118">
        <v>0</v>
      </c>
      <c r="AH144" s="118">
        <v>0</v>
      </c>
      <c r="AI144" s="118">
        <v>0</v>
      </c>
      <c r="AJ144" s="118">
        <v>0</v>
      </c>
      <c r="AK144" s="118">
        <v>0</v>
      </c>
      <c r="AL144" s="118">
        <v>0</v>
      </c>
      <c r="AM144" s="118">
        <v>0</v>
      </c>
      <c r="AN144" s="118">
        <v>0</v>
      </c>
      <c r="AO144" s="118">
        <v>0</v>
      </c>
      <c r="AP144" s="118">
        <v>0</v>
      </c>
      <c r="AQ144" s="118">
        <v>0</v>
      </c>
      <c r="AR144" s="118">
        <v>0</v>
      </c>
      <c r="AS144" s="118">
        <v>0</v>
      </c>
      <c r="AT144" s="118">
        <v>0</v>
      </c>
      <c r="AU144" s="118">
        <v>0</v>
      </c>
      <c r="AV144" s="118">
        <v>0</v>
      </c>
    </row>
    <row r="145" spans="1:112" s="120" customFormat="1" thickBot="1" x14ac:dyDescent="0.25">
      <c r="A145" s="275" t="s">
        <v>760</v>
      </c>
      <c r="B145" s="118">
        <v>0</v>
      </c>
      <c r="C145" s="118">
        <v>0</v>
      </c>
      <c r="D145" s="118">
        <v>0</v>
      </c>
      <c r="E145" s="118">
        <v>0</v>
      </c>
      <c r="F145" s="118">
        <v>0</v>
      </c>
      <c r="G145" s="118">
        <v>0</v>
      </c>
      <c r="H145" s="118">
        <v>0</v>
      </c>
      <c r="I145" s="118">
        <v>1</v>
      </c>
      <c r="J145" s="118">
        <v>0</v>
      </c>
      <c r="K145" s="118">
        <v>0</v>
      </c>
      <c r="L145" s="118">
        <v>0</v>
      </c>
      <c r="M145" s="118">
        <v>0</v>
      </c>
      <c r="N145" s="118">
        <v>0</v>
      </c>
      <c r="O145" s="118">
        <v>0</v>
      </c>
      <c r="P145" s="118">
        <v>0</v>
      </c>
      <c r="Q145" s="118">
        <v>0</v>
      </c>
      <c r="R145" s="118">
        <v>0</v>
      </c>
      <c r="S145" s="118">
        <v>0</v>
      </c>
      <c r="T145" s="118">
        <v>1</v>
      </c>
      <c r="U145" s="118">
        <v>2</v>
      </c>
      <c r="V145" s="118">
        <v>2</v>
      </c>
      <c r="W145" s="118">
        <v>2</v>
      </c>
      <c r="X145" s="118">
        <v>2</v>
      </c>
      <c r="Y145" s="118">
        <v>0</v>
      </c>
      <c r="Z145" s="118">
        <v>0</v>
      </c>
      <c r="AA145" s="118">
        <v>0</v>
      </c>
      <c r="AB145" s="118">
        <v>2</v>
      </c>
      <c r="AC145" s="118">
        <v>2</v>
      </c>
      <c r="AD145" s="118">
        <v>2</v>
      </c>
      <c r="AE145" s="118">
        <v>2</v>
      </c>
      <c r="AF145" s="118">
        <v>0</v>
      </c>
      <c r="AG145" s="118">
        <v>1</v>
      </c>
      <c r="AH145" s="118">
        <v>1</v>
      </c>
      <c r="AI145" s="118">
        <v>2</v>
      </c>
      <c r="AJ145" s="118">
        <v>4</v>
      </c>
      <c r="AK145" s="118">
        <v>1</v>
      </c>
      <c r="AL145" s="118">
        <v>0</v>
      </c>
      <c r="AM145" s="118">
        <v>0</v>
      </c>
      <c r="AN145" s="118">
        <v>0</v>
      </c>
      <c r="AO145" s="118">
        <v>0</v>
      </c>
      <c r="AP145" s="118">
        <v>0</v>
      </c>
      <c r="AQ145" s="118">
        <v>0</v>
      </c>
      <c r="AR145" s="118">
        <v>1</v>
      </c>
      <c r="AS145" s="118">
        <v>0</v>
      </c>
      <c r="AT145" s="118">
        <v>0</v>
      </c>
      <c r="AU145" s="118">
        <v>0</v>
      </c>
      <c r="AV145" s="118">
        <v>0</v>
      </c>
    </row>
    <row r="146" spans="1:112" s="120" customFormat="1" thickBot="1" x14ac:dyDescent="0.25">
      <c r="A146" s="275" t="s">
        <v>759</v>
      </c>
      <c r="B146" s="118">
        <v>0</v>
      </c>
      <c r="C146" s="118">
        <v>0</v>
      </c>
      <c r="D146" s="118">
        <v>0</v>
      </c>
      <c r="E146" s="118">
        <v>0</v>
      </c>
      <c r="F146" s="118">
        <v>0</v>
      </c>
      <c r="G146" s="118">
        <v>0</v>
      </c>
      <c r="H146" s="118">
        <v>0</v>
      </c>
      <c r="I146" s="118">
        <v>1</v>
      </c>
      <c r="J146" s="118">
        <v>0</v>
      </c>
      <c r="K146" s="118">
        <v>0</v>
      </c>
      <c r="L146" s="118">
        <v>0</v>
      </c>
      <c r="M146" s="118">
        <v>0</v>
      </c>
      <c r="N146" s="118">
        <v>0</v>
      </c>
      <c r="O146" s="118">
        <v>0</v>
      </c>
      <c r="P146" s="118">
        <v>0</v>
      </c>
      <c r="Q146" s="118">
        <v>1</v>
      </c>
      <c r="R146" s="118">
        <v>0</v>
      </c>
      <c r="S146" s="118">
        <v>0</v>
      </c>
      <c r="T146" s="118">
        <v>1</v>
      </c>
      <c r="U146" s="118">
        <v>2</v>
      </c>
      <c r="V146" s="118">
        <v>2</v>
      </c>
      <c r="W146" s="118">
        <v>0</v>
      </c>
      <c r="X146" s="118">
        <v>2</v>
      </c>
      <c r="Y146" s="118">
        <v>0</v>
      </c>
      <c r="Z146" s="118">
        <v>0</v>
      </c>
      <c r="AA146" s="118">
        <v>0</v>
      </c>
      <c r="AB146" s="118">
        <v>0</v>
      </c>
      <c r="AC146" s="118">
        <v>0</v>
      </c>
      <c r="AD146" s="118">
        <v>2</v>
      </c>
      <c r="AE146" s="118">
        <v>2</v>
      </c>
      <c r="AF146" s="118">
        <v>0</v>
      </c>
      <c r="AG146" s="118">
        <v>1</v>
      </c>
      <c r="AH146" s="118">
        <v>1</v>
      </c>
      <c r="AI146" s="118">
        <v>1</v>
      </c>
      <c r="AJ146" s="118">
        <v>1</v>
      </c>
      <c r="AK146" s="118">
        <v>1</v>
      </c>
      <c r="AL146" s="118">
        <v>0</v>
      </c>
      <c r="AM146" s="118">
        <v>2</v>
      </c>
      <c r="AN146" s="118">
        <v>2</v>
      </c>
      <c r="AO146" s="118">
        <v>0</v>
      </c>
      <c r="AP146" s="118">
        <v>1</v>
      </c>
      <c r="AQ146" s="118">
        <v>0</v>
      </c>
      <c r="AR146" s="118">
        <v>0</v>
      </c>
      <c r="AS146" s="118">
        <v>0</v>
      </c>
      <c r="AT146" s="118">
        <v>0</v>
      </c>
      <c r="AU146" s="118">
        <v>0</v>
      </c>
      <c r="AV146" s="118">
        <v>0</v>
      </c>
      <c r="AW146" s="121"/>
      <c r="AX146" s="121"/>
      <c r="AY146" s="121"/>
      <c r="AZ146" s="121"/>
      <c r="BA146" s="121"/>
      <c r="BB146" s="121"/>
      <c r="BC146" s="121"/>
      <c r="BD146" s="121"/>
      <c r="BE146" s="121"/>
      <c r="BF146" s="121"/>
      <c r="BG146" s="121"/>
      <c r="BH146" s="121"/>
      <c r="BI146" s="121"/>
      <c r="BJ146" s="121"/>
      <c r="BK146" s="121"/>
      <c r="BL146" s="121"/>
      <c r="BM146" s="121"/>
      <c r="BN146" s="121"/>
      <c r="BO146" s="121"/>
      <c r="BP146" s="121"/>
      <c r="BQ146" s="121"/>
      <c r="BR146" s="121"/>
      <c r="BS146" s="121"/>
      <c r="BT146" s="121"/>
      <c r="BU146" s="121"/>
      <c r="BV146" s="121"/>
      <c r="BW146" s="121"/>
      <c r="BX146" s="121"/>
      <c r="BY146" s="121"/>
      <c r="BZ146" s="121"/>
      <c r="CA146" s="121"/>
      <c r="CB146" s="121"/>
      <c r="CC146" s="121"/>
      <c r="CD146" s="121"/>
      <c r="CE146" s="121"/>
      <c r="CF146" s="121"/>
      <c r="CG146" s="121"/>
      <c r="CH146" s="121"/>
      <c r="CI146" s="121"/>
      <c r="CJ146" s="121"/>
      <c r="CK146" s="121"/>
      <c r="CL146" s="121"/>
      <c r="CM146" s="121"/>
      <c r="CN146" s="121"/>
      <c r="CO146" s="121"/>
      <c r="CP146" s="121"/>
      <c r="CQ146" s="121"/>
      <c r="CR146" s="121"/>
      <c r="CS146" s="121"/>
      <c r="CT146" s="121"/>
      <c r="CU146" s="121"/>
      <c r="CV146" s="121"/>
      <c r="CW146" s="121"/>
      <c r="CX146" s="121"/>
      <c r="CY146" s="121"/>
      <c r="CZ146" s="121"/>
      <c r="DA146" s="121"/>
      <c r="DB146" s="121"/>
      <c r="DC146" s="121"/>
    </row>
    <row r="147" spans="1:112" s="120" customFormat="1" thickBot="1" x14ac:dyDescent="0.25">
      <c r="A147" s="275" t="s">
        <v>762</v>
      </c>
      <c r="B147" s="118">
        <v>-1</v>
      </c>
      <c r="C147" s="118">
        <v>-1</v>
      </c>
      <c r="D147" s="118">
        <v>-1</v>
      </c>
      <c r="E147" s="118">
        <v>0</v>
      </c>
      <c r="F147" s="118">
        <v>0</v>
      </c>
      <c r="G147" s="118">
        <v>0</v>
      </c>
      <c r="H147" s="118">
        <v>-1</v>
      </c>
      <c r="I147" s="118">
        <v>0</v>
      </c>
      <c r="J147" s="118">
        <v>0</v>
      </c>
      <c r="K147" s="118">
        <v>0</v>
      </c>
      <c r="L147" s="118">
        <v>0</v>
      </c>
      <c r="M147" s="118">
        <v>0</v>
      </c>
      <c r="N147" s="118">
        <v>0</v>
      </c>
      <c r="O147" s="118">
        <v>0</v>
      </c>
      <c r="P147" s="118">
        <v>0</v>
      </c>
      <c r="Q147" s="118">
        <v>1</v>
      </c>
      <c r="R147" s="118">
        <v>0</v>
      </c>
      <c r="S147" s="118">
        <v>0</v>
      </c>
      <c r="T147" s="118">
        <v>0</v>
      </c>
      <c r="U147" s="118">
        <v>2</v>
      </c>
      <c r="V147" s="118">
        <v>2</v>
      </c>
      <c r="W147" s="118">
        <v>2</v>
      </c>
      <c r="X147" s="118">
        <v>2</v>
      </c>
      <c r="Y147" s="118">
        <v>0</v>
      </c>
      <c r="Z147" s="118">
        <v>0</v>
      </c>
      <c r="AA147" s="118">
        <v>0</v>
      </c>
      <c r="AB147" s="118">
        <v>0</v>
      </c>
      <c r="AC147" s="118">
        <v>0</v>
      </c>
      <c r="AD147" s="118">
        <v>2</v>
      </c>
      <c r="AE147" s="118">
        <v>2</v>
      </c>
      <c r="AF147" s="118">
        <v>0</v>
      </c>
      <c r="AG147" s="118">
        <v>-1</v>
      </c>
      <c r="AH147" s="118">
        <v>0</v>
      </c>
      <c r="AI147" s="118">
        <v>-1</v>
      </c>
      <c r="AJ147" s="118">
        <v>-1</v>
      </c>
      <c r="AK147" s="118">
        <v>-1</v>
      </c>
      <c r="AL147" s="118">
        <v>-1</v>
      </c>
      <c r="AM147" s="118">
        <v>0</v>
      </c>
      <c r="AN147" s="118">
        <v>0</v>
      </c>
      <c r="AO147" s="118">
        <v>0</v>
      </c>
      <c r="AP147" s="118">
        <v>0</v>
      </c>
      <c r="AQ147" s="118">
        <v>0</v>
      </c>
      <c r="AR147" s="118">
        <v>0</v>
      </c>
      <c r="AS147" s="118">
        <v>0</v>
      </c>
      <c r="AT147" s="118">
        <v>0</v>
      </c>
      <c r="AU147" s="118">
        <v>0</v>
      </c>
      <c r="AV147" s="118">
        <v>0</v>
      </c>
    </row>
    <row r="148" spans="1:112" s="120" customFormat="1" thickBot="1" x14ac:dyDescent="0.25">
      <c r="A148" s="275" t="s">
        <v>755</v>
      </c>
      <c r="B148" s="118">
        <v>4</v>
      </c>
      <c r="C148" s="118">
        <v>4</v>
      </c>
      <c r="D148" s="118">
        <v>0</v>
      </c>
      <c r="E148" s="118">
        <v>0</v>
      </c>
      <c r="F148" s="118">
        <v>0</v>
      </c>
      <c r="G148" s="118">
        <v>0</v>
      </c>
      <c r="H148" s="118">
        <v>3</v>
      </c>
      <c r="I148" s="118">
        <v>3</v>
      </c>
      <c r="J148" s="118">
        <v>-2</v>
      </c>
      <c r="K148" s="118">
        <v>0</v>
      </c>
      <c r="L148" s="118">
        <v>0</v>
      </c>
      <c r="M148" s="118">
        <v>0</v>
      </c>
      <c r="N148" s="118">
        <v>-2</v>
      </c>
      <c r="O148" s="118">
        <v>-1</v>
      </c>
      <c r="P148" s="118">
        <v>0</v>
      </c>
      <c r="Q148" s="118">
        <v>0</v>
      </c>
      <c r="R148" s="118">
        <v>0</v>
      </c>
      <c r="S148" s="118">
        <v>0</v>
      </c>
      <c r="T148" s="118">
        <v>0</v>
      </c>
      <c r="U148" s="118">
        <v>4</v>
      </c>
      <c r="V148" s="118">
        <v>-2</v>
      </c>
      <c r="W148" s="118">
        <v>5</v>
      </c>
      <c r="X148" s="118">
        <v>0</v>
      </c>
      <c r="Y148" s="118">
        <v>2</v>
      </c>
      <c r="Z148" s="118">
        <v>0</v>
      </c>
      <c r="AA148" s="118">
        <v>0</v>
      </c>
      <c r="AB148" s="118">
        <v>0</v>
      </c>
      <c r="AC148" s="118">
        <v>0</v>
      </c>
      <c r="AD148" s="118">
        <v>2</v>
      </c>
      <c r="AE148" s="118">
        <v>-2</v>
      </c>
      <c r="AF148" s="118">
        <v>0</v>
      </c>
      <c r="AG148" s="118">
        <v>0</v>
      </c>
      <c r="AH148" s="118">
        <v>1</v>
      </c>
      <c r="AI148" s="118">
        <v>0</v>
      </c>
      <c r="AJ148" s="118">
        <v>2</v>
      </c>
      <c r="AK148" s="118">
        <v>0</v>
      </c>
      <c r="AL148" s="118">
        <v>0</v>
      </c>
      <c r="AM148" s="118">
        <v>2</v>
      </c>
      <c r="AN148" s="118">
        <v>0</v>
      </c>
      <c r="AO148" s="118">
        <v>0</v>
      </c>
      <c r="AP148" s="118">
        <v>1</v>
      </c>
      <c r="AQ148" s="118">
        <v>0</v>
      </c>
      <c r="AR148" s="118">
        <v>0</v>
      </c>
      <c r="AS148" s="118">
        <v>0</v>
      </c>
      <c r="AT148" s="118">
        <v>0</v>
      </c>
      <c r="AU148" s="118">
        <v>0</v>
      </c>
      <c r="AV148" s="118">
        <v>0</v>
      </c>
    </row>
    <row r="149" spans="1:112" s="120" customFormat="1" thickBot="1" x14ac:dyDescent="0.25">
      <c r="A149" s="275" t="s">
        <v>766</v>
      </c>
      <c r="B149" s="118">
        <v>0</v>
      </c>
      <c r="C149" s="118">
        <v>0</v>
      </c>
      <c r="D149" s="118">
        <v>0</v>
      </c>
      <c r="E149" s="118">
        <v>0</v>
      </c>
      <c r="F149" s="118">
        <v>0</v>
      </c>
      <c r="G149" s="118">
        <v>0</v>
      </c>
      <c r="H149" s="118">
        <v>0</v>
      </c>
      <c r="I149" s="118">
        <v>0</v>
      </c>
      <c r="J149" s="118">
        <v>0</v>
      </c>
      <c r="K149" s="118">
        <v>0</v>
      </c>
      <c r="L149" s="118">
        <v>0</v>
      </c>
      <c r="M149" s="118">
        <v>1</v>
      </c>
      <c r="N149" s="118">
        <v>0</v>
      </c>
      <c r="O149" s="118">
        <v>1</v>
      </c>
      <c r="P149" s="118">
        <v>0</v>
      </c>
      <c r="Q149" s="118">
        <v>0</v>
      </c>
      <c r="R149" s="118">
        <v>0</v>
      </c>
      <c r="S149" s="118">
        <v>0</v>
      </c>
      <c r="T149" s="118">
        <v>0</v>
      </c>
      <c r="U149" s="118">
        <v>0</v>
      </c>
      <c r="V149" s="118">
        <v>0</v>
      </c>
      <c r="W149" s="118">
        <v>0</v>
      </c>
      <c r="X149" s="118">
        <v>0</v>
      </c>
      <c r="Y149" s="118">
        <v>0</v>
      </c>
      <c r="Z149" s="118">
        <v>0</v>
      </c>
      <c r="AA149" s="118">
        <v>0</v>
      </c>
      <c r="AB149" s="118">
        <v>0</v>
      </c>
      <c r="AC149" s="118">
        <v>0</v>
      </c>
      <c r="AD149" s="118">
        <v>0</v>
      </c>
      <c r="AE149" s="118">
        <v>0</v>
      </c>
      <c r="AF149" s="118">
        <v>0</v>
      </c>
      <c r="AG149" s="118">
        <v>0</v>
      </c>
      <c r="AH149" s="118">
        <v>0</v>
      </c>
      <c r="AI149" s="118">
        <v>0</v>
      </c>
      <c r="AJ149" s="118">
        <v>0</v>
      </c>
      <c r="AK149" s="118">
        <v>0</v>
      </c>
      <c r="AL149" s="118">
        <v>0</v>
      </c>
      <c r="AM149" s="118">
        <v>0</v>
      </c>
      <c r="AN149" s="118">
        <v>0</v>
      </c>
      <c r="AO149" s="118">
        <v>0</v>
      </c>
      <c r="AP149" s="118">
        <v>0</v>
      </c>
      <c r="AQ149" s="118">
        <v>0</v>
      </c>
      <c r="AR149" s="118">
        <v>5</v>
      </c>
      <c r="AS149" s="118">
        <v>0</v>
      </c>
      <c r="AT149" s="118">
        <v>0</v>
      </c>
      <c r="AU149" s="118">
        <v>0</v>
      </c>
      <c r="AV149" s="118">
        <v>0</v>
      </c>
    </row>
    <row r="150" spans="1:112" s="120" customFormat="1" thickBot="1" x14ac:dyDescent="0.25">
      <c r="A150" s="275" t="s">
        <v>765</v>
      </c>
      <c r="B150" s="118">
        <v>0</v>
      </c>
      <c r="C150" s="118">
        <v>0</v>
      </c>
      <c r="D150" s="118">
        <v>2</v>
      </c>
      <c r="E150" s="118">
        <v>2</v>
      </c>
      <c r="F150" s="118">
        <v>0</v>
      </c>
      <c r="G150" s="118">
        <v>0</v>
      </c>
      <c r="H150" s="118">
        <v>0</v>
      </c>
      <c r="I150" s="118">
        <v>0</v>
      </c>
      <c r="J150" s="118">
        <v>0</v>
      </c>
      <c r="K150" s="118">
        <v>0</v>
      </c>
      <c r="L150" s="118">
        <v>0</v>
      </c>
      <c r="M150" s="118">
        <v>4</v>
      </c>
      <c r="N150" s="118">
        <v>-2</v>
      </c>
      <c r="O150" s="118">
        <v>-2</v>
      </c>
      <c r="P150" s="118">
        <v>0</v>
      </c>
      <c r="Q150" s="118">
        <v>0</v>
      </c>
      <c r="R150" s="118">
        <v>0</v>
      </c>
      <c r="S150" s="118">
        <v>1</v>
      </c>
      <c r="T150" s="118">
        <v>0</v>
      </c>
      <c r="U150" s="118">
        <v>0</v>
      </c>
      <c r="V150" s="118">
        <v>-1</v>
      </c>
      <c r="W150" s="118">
        <v>0</v>
      </c>
      <c r="X150" s="118">
        <v>-1</v>
      </c>
      <c r="Y150" s="118">
        <v>4</v>
      </c>
      <c r="Z150" s="118">
        <v>0</v>
      </c>
      <c r="AA150" s="118">
        <v>-1</v>
      </c>
      <c r="AB150" s="118">
        <v>0</v>
      </c>
      <c r="AC150" s="118">
        <v>-1</v>
      </c>
      <c r="AD150" s="118">
        <v>0</v>
      </c>
      <c r="AE150" s="118">
        <v>-1</v>
      </c>
      <c r="AF150" s="118">
        <v>-2</v>
      </c>
      <c r="AG150" s="118">
        <v>0</v>
      </c>
      <c r="AH150" s="118">
        <v>0</v>
      </c>
      <c r="AI150" s="118">
        <v>0</v>
      </c>
      <c r="AJ150" s="118">
        <v>0</v>
      </c>
      <c r="AK150" s="118">
        <v>0</v>
      </c>
      <c r="AL150" s="118">
        <v>0</v>
      </c>
      <c r="AM150" s="118">
        <v>2</v>
      </c>
      <c r="AN150" s="118">
        <v>0</v>
      </c>
      <c r="AO150" s="118">
        <v>0</v>
      </c>
      <c r="AP150" s="118">
        <v>0</v>
      </c>
      <c r="AQ150" s="118">
        <v>0</v>
      </c>
      <c r="AR150" s="118">
        <v>0</v>
      </c>
      <c r="AS150" s="118">
        <v>2</v>
      </c>
      <c r="AT150" s="118">
        <v>0</v>
      </c>
      <c r="AU150" s="118">
        <v>0</v>
      </c>
      <c r="AV150" s="118">
        <v>1</v>
      </c>
    </row>
    <row r="151" spans="1:112" s="120" customFormat="1" thickBot="1" x14ac:dyDescent="0.25">
      <c r="A151" s="275" t="s">
        <v>769</v>
      </c>
      <c r="B151" s="118">
        <v>0</v>
      </c>
      <c r="C151" s="118">
        <v>0</v>
      </c>
      <c r="D151" s="118">
        <v>0</v>
      </c>
      <c r="E151" s="118">
        <v>-1</v>
      </c>
      <c r="F151" s="118">
        <v>0</v>
      </c>
      <c r="G151" s="118">
        <v>0</v>
      </c>
      <c r="H151" s="118">
        <v>0</v>
      </c>
      <c r="I151" s="118">
        <v>1</v>
      </c>
      <c r="J151" s="118">
        <v>1</v>
      </c>
      <c r="K151" s="118">
        <v>0</v>
      </c>
      <c r="L151" s="118">
        <v>0</v>
      </c>
      <c r="M151" s="118">
        <v>4</v>
      </c>
      <c r="N151" s="118">
        <v>-1</v>
      </c>
      <c r="O151" s="118">
        <v>0</v>
      </c>
      <c r="P151" s="118">
        <v>0</v>
      </c>
      <c r="Q151" s="118">
        <v>2</v>
      </c>
      <c r="R151" s="118">
        <v>0</v>
      </c>
      <c r="S151" s="118">
        <v>1</v>
      </c>
      <c r="T151" s="118">
        <v>1</v>
      </c>
      <c r="U151" s="118">
        <v>2</v>
      </c>
      <c r="V151" s="118">
        <v>-1</v>
      </c>
      <c r="W151" s="118">
        <v>0</v>
      </c>
      <c r="X151" s="118">
        <v>-1</v>
      </c>
      <c r="Y151" s="118">
        <v>0</v>
      </c>
      <c r="Z151" s="118">
        <v>1</v>
      </c>
      <c r="AA151" s="118">
        <v>-1</v>
      </c>
      <c r="AB151" s="118">
        <v>1</v>
      </c>
      <c r="AC151" s="118">
        <v>-1</v>
      </c>
      <c r="AD151" s="118">
        <v>1</v>
      </c>
      <c r="AE151" s="118">
        <v>-1</v>
      </c>
      <c r="AF151" s="118">
        <v>0</v>
      </c>
      <c r="AG151" s="118">
        <v>0</v>
      </c>
      <c r="AH151" s="118">
        <v>0</v>
      </c>
      <c r="AI151" s="118">
        <v>0</v>
      </c>
      <c r="AJ151" s="118">
        <v>0</v>
      </c>
      <c r="AK151" s="118">
        <v>0</v>
      </c>
      <c r="AL151" s="118">
        <v>1</v>
      </c>
      <c r="AM151" s="118">
        <v>2</v>
      </c>
      <c r="AN151" s="118">
        <v>0</v>
      </c>
      <c r="AO151" s="118">
        <v>0</v>
      </c>
      <c r="AP151" s="118">
        <v>4</v>
      </c>
      <c r="AQ151" s="118">
        <v>0</v>
      </c>
      <c r="AR151" s="118">
        <v>0</v>
      </c>
      <c r="AS151" s="118">
        <v>0</v>
      </c>
      <c r="AT151" s="118">
        <v>0</v>
      </c>
      <c r="AU151" s="118">
        <v>0</v>
      </c>
      <c r="AV151" s="118">
        <v>0</v>
      </c>
    </row>
    <row r="152" spans="1:112" s="120" customFormat="1" thickBot="1" x14ac:dyDescent="0.25">
      <c r="A152" s="275" t="s">
        <v>767</v>
      </c>
      <c r="B152" s="118">
        <v>2</v>
      </c>
      <c r="C152" s="118">
        <v>2</v>
      </c>
      <c r="D152" s="118">
        <v>2</v>
      </c>
      <c r="E152" s="118">
        <v>0</v>
      </c>
      <c r="F152" s="118">
        <v>0</v>
      </c>
      <c r="G152" s="118">
        <v>0</v>
      </c>
      <c r="H152" s="118">
        <v>0</v>
      </c>
      <c r="I152" s="118">
        <v>0</v>
      </c>
      <c r="J152" s="118">
        <v>1</v>
      </c>
      <c r="K152" s="118">
        <v>0</v>
      </c>
      <c r="L152" s="118">
        <v>0</v>
      </c>
      <c r="M152" s="118">
        <v>0</v>
      </c>
      <c r="N152" s="118">
        <v>2</v>
      </c>
      <c r="O152" s="118">
        <v>0</v>
      </c>
      <c r="P152" s="118">
        <v>0</v>
      </c>
      <c r="Q152" s="118">
        <v>0</v>
      </c>
      <c r="R152" s="118">
        <v>0</v>
      </c>
      <c r="S152" s="118">
        <v>-2</v>
      </c>
      <c r="T152" s="118">
        <v>2</v>
      </c>
      <c r="U152" s="118">
        <v>0</v>
      </c>
      <c r="V152" s="118">
        <v>0</v>
      </c>
      <c r="W152" s="118">
        <v>0</v>
      </c>
      <c r="X152" s="118">
        <v>0</v>
      </c>
      <c r="Y152" s="118">
        <v>0</v>
      </c>
      <c r="Z152" s="118">
        <v>0</v>
      </c>
      <c r="AA152" s="118">
        <v>0</v>
      </c>
      <c r="AB152" s="118">
        <v>0</v>
      </c>
      <c r="AC152" s="118">
        <v>0</v>
      </c>
      <c r="AD152" s="118">
        <v>0</v>
      </c>
      <c r="AE152" s="118">
        <v>0</v>
      </c>
      <c r="AF152" s="118">
        <v>0</v>
      </c>
      <c r="AG152" s="118">
        <v>0</v>
      </c>
      <c r="AH152" s="118">
        <v>0</v>
      </c>
      <c r="AI152" s="118">
        <v>0</v>
      </c>
      <c r="AJ152" s="118">
        <v>0</v>
      </c>
      <c r="AK152" s="118">
        <v>0</v>
      </c>
      <c r="AL152" s="118">
        <v>0</v>
      </c>
      <c r="AM152" s="118">
        <v>1</v>
      </c>
      <c r="AN152" s="118">
        <v>0</v>
      </c>
      <c r="AO152" s="118">
        <v>0</v>
      </c>
      <c r="AP152" s="118">
        <v>2</v>
      </c>
      <c r="AQ152" s="118">
        <v>0</v>
      </c>
      <c r="AR152" s="118">
        <v>5</v>
      </c>
      <c r="AS152" s="118">
        <v>0</v>
      </c>
      <c r="AT152" s="118">
        <v>0</v>
      </c>
      <c r="AU152" s="118">
        <v>0</v>
      </c>
      <c r="AV152" s="118">
        <v>0</v>
      </c>
    </row>
    <row r="153" spans="1:112" s="119" customFormat="1" thickBot="1" x14ac:dyDescent="0.25">
      <c r="A153" s="275" t="s">
        <v>721</v>
      </c>
      <c r="B153" s="118">
        <v>2</v>
      </c>
      <c r="C153" s="118">
        <v>2</v>
      </c>
      <c r="D153" s="118">
        <v>2</v>
      </c>
      <c r="E153" s="118">
        <v>0</v>
      </c>
      <c r="F153" s="118">
        <v>0</v>
      </c>
      <c r="G153" s="118">
        <v>0</v>
      </c>
      <c r="H153" s="118">
        <v>0</v>
      </c>
      <c r="I153" s="118">
        <v>0</v>
      </c>
      <c r="J153" s="118">
        <v>-1</v>
      </c>
      <c r="K153" s="118">
        <v>0</v>
      </c>
      <c r="L153" s="118">
        <v>0</v>
      </c>
      <c r="M153" s="118">
        <v>0</v>
      </c>
      <c r="N153" s="118">
        <v>0</v>
      </c>
      <c r="O153" s="118">
        <v>0</v>
      </c>
      <c r="P153" s="118">
        <v>0</v>
      </c>
      <c r="Q153" s="118">
        <v>0</v>
      </c>
      <c r="R153" s="118">
        <v>0</v>
      </c>
      <c r="S153" s="118">
        <v>0</v>
      </c>
      <c r="T153" s="118">
        <v>0</v>
      </c>
      <c r="U153" s="118">
        <v>0</v>
      </c>
      <c r="V153" s="118">
        <v>0</v>
      </c>
      <c r="W153" s="118">
        <v>0</v>
      </c>
      <c r="X153" s="118">
        <v>0</v>
      </c>
      <c r="Y153" s="118">
        <v>2</v>
      </c>
      <c r="Z153" s="118">
        <v>0</v>
      </c>
      <c r="AA153" s="118">
        <v>0</v>
      </c>
      <c r="AB153" s="118">
        <v>0</v>
      </c>
      <c r="AC153" s="118">
        <v>0</v>
      </c>
      <c r="AD153" s="118">
        <v>0</v>
      </c>
      <c r="AE153" s="118">
        <v>0</v>
      </c>
      <c r="AF153" s="118">
        <v>2</v>
      </c>
      <c r="AG153" s="118">
        <v>0</v>
      </c>
      <c r="AH153" s="118">
        <v>1</v>
      </c>
      <c r="AI153" s="118">
        <v>0</v>
      </c>
      <c r="AJ153" s="118">
        <v>0</v>
      </c>
      <c r="AK153" s="118">
        <v>0</v>
      </c>
      <c r="AL153" s="118">
        <v>4</v>
      </c>
      <c r="AM153" s="118">
        <v>4</v>
      </c>
      <c r="AN153" s="118">
        <v>4</v>
      </c>
      <c r="AO153" s="118">
        <v>0</v>
      </c>
      <c r="AP153" s="118">
        <v>2</v>
      </c>
      <c r="AQ153" s="118">
        <v>0</v>
      </c>
      <c r="AR153" s="118">
        <v>0</v>
      </c>
      <c r="AS153" s="118">
        <v>5</v>
      </c>
      <c r="AT153" s="118">
        <v>5</v>
      </c>
      <c r="AU153" s="118">
        <v>0</v>
      </c>
      <c r="AV153" s="118">
        <v>0</v>
      </c>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121"/>
      <c r="CR153" s="121"/>
      <c r="CS153" s="121"/>
      <c r="CT153" s="121"/>
      <c r="CU153" s="121"/>
      <c r="CV153" s="121"/>
      <c r="CW153" s="121"/>
      <c r="CX153" s="121"/>
      <c r="CY153" s="121"/>
      <c r="CZ153" s="121"/>
      <c r="DA153" s="121"/>
      <c r="DB153" s="121"/>
      <c r="DC153" s="121"/>
      <c r="DD153" s="120"/>
      <c r="DE153" s="120"/>
      <c r="DF153" s="120"/>
      <c r="DG153" s="120"/>
      <c r="DH153" s="120"/>
    </row>
    <row r="154" spans="1:112" s="120" customFormat="1" thickBot="1" x14ac:dyDescent="0.25">
      <c r="A154" s="275" t="s">
        <v>774</v>
      </c>
      <c r="B154" s="118">
        <v>0</v>
      </c>
      <c r="C154" s="118">
        <v>0</v>
      </c>
      <c r="D154" s="118">
        <v>0</v>
      </c>
      <c r="E154" s="118">
        <v>0</v>
      </c>
      <c r="F154" s="118">
        <v>0</v>
      </c>
      <c r="G154" s="118">
        <v>0</v>
      </c>
      <c r="H154" s="118">
        <v>0</v>
      </c>
      <c r="I154" s="118">
        <v>0</v>
      </c>
      <c r="J154" s="118">
        <v>0</v>
      </c>
      <c r="K154" s="118">
        <v>0</v>
      </c>
      <c r="L154" s="118">
        <v>0</v>
      </c>
      <c r="M154" s="118">
        <v>2</v>
      </c>
      <c r="N154" s="118">
        <v>0</v>
      </c>
      <c r="O154" s="118">
        <v>0</v>
      </c>
      <c r="P154" s="118">
        <v>0</v>
      </c>
      <c r="Q154" s="118">
        <v>0</v>
      </c>
      <c r="R154" s="118">
        <v>0</v>
      </c>
      <c r="S154" s="118">
        <v>0</v>
      </c>
      <c r="T154" s="118">
        <v>0</v>
      </c>
      <c r="U154" s="118">
        <v>0</v>
      </c>
      <c r="V154" s="118">
        <v>0</v>
      </c>
      <c r="W154" s="118">
        <v>1</v>
      </c>
      <c r="X154" s="118">
        <v>0</v>
      </c>
      <c r="Y154" s="118">
        <v>3</v>
      </c>
      <c r="Z154" s="118">
        <v>0</v>
      </c>
      <c r="AA154" s="118">
        <v>0</v>
      </c>
      <c r="AB154" s="118">
        <v>0</v>
      </c>
      <c r="AC154" s="118">
        <v>0</v>
      </c>
      <c r="AD154" s="118">
        <v>0</v>
      </c>
      <c r="AE154" s="118">
        <v>0</v>
      </c>
      <c r="AF154" s="118">
        <v>0</v>
      </c>
      <c r="AG154" s="118">
        <v>0</v>
      </c>
      <c r="AH154" s="118">
        <v>1</v>
      </c>
      <c r="AI154" s="118">
        <v>0</v>
      </c>
      <c r="AJ154" s="118">
        <v>-1</v>
      </c>
      <c r="AK154" s="118">
        <v>0</v>
      </c>
      <c r="AL154" s="118">
        <v>4</v>
      </c>
      <c r="AM154" s="118">
        <v>4</v>
      </c>
      <c r="AN154" s="118">
        <v>4</v>
      </c>
      <c r="AO154" s="118">
        <v>0</v>
      </c>
      <c r="AP154" s="118">
        <v>2</v>
      </c>
      <c r="AQ154" s="118">
        <v>0</v>
      </c>
      <c r="AR154" s="118">
        <v>0</v>
      </c>
      <c r="AS154" s="118">
        <v>5</v>
      </c>
      <c r="AT154" s="118">
        <v>0</v>
      </c>
      <c r="AU154" s="118">
        <v>0</v>
      </c>
      <c r="AV154" s="118">
        <v>0</v>
      </c>
    </row>
    <row r="155" spans="1:112" s="120" customFormat="1" thickBot="1" x14ac:dyDescent="0.25">
      <c r="A155" s="275" t="s">
        <v>754</v>
      </c>
      <c r="B155" s="118">
        <v>3</v>
      </c>
      <c r="C155" s="118">
        <v>3</v>
      </c>
      <c r="D155" s="118">
        <v>3</v>
      </c>
      <c r="E155" s="118">
        <v>2</v>
      </c>
      <c r="F155" s="118">
        <v>1</v>
      </c>
      <c r="G155" s="118">
        <v>0</v>
      </c>
      <c r="H155" s="118">
        <v>0</v>
      </c>
      <c r="I155" s="118">
        <v>0</v>
      </c>
      <c r="J155" s="118">
        <v>0</v>
      </c>
      <c r="K155" s="118">
        <v>0</v>
      </c>
      <c r="L155" s="118">
        <v>0</v>
      </c>
      <c r="M155" s="118">
        <v>0</v>
      </c>
      <c r="N155" s="118">
        <v>2</v>
      </c>
      <c r="O155" s="118">
        <v>0</v>
      </c>
      <c r="P155" s="118">
        <v>0</v>
      </c>
      <c r="Q155" s="118">
        <v>0</v>
      </c>
      <c r="R155" s="118">
        <v>0</v>
      </c>
      <c r="S155" s="118">
        <v>0</v>
      </c>
      <c r="T155" s="118">
        <v>0</v>
      </c>
      <c r="U155" s="118">
        <v>0</v>
      </c>
      <c r="V155" s="118">
        <v>0</v>
      </c>
      <c r="W155" s="118">
        <v>0</v>
      </c>
      <c r="X155" s="118">
        <v>0</v>
      </c>
      <c r="Y155" s="118">
        <v>2</v>
      </c>
      <c r="Z155" s="118">
        <v>0</v>
      </c>
      <c r="AA155" s="118">
        <v>0</v>
      </c>
      <c r="AB155" s="118">
        <v>0</v>
      </c>
      <c r="AC155" s="118">
        <v>0</v>
      </c>
      <c r="AD155" s="118">
        <v>0</v>
      </c>
      <c r="AE155" s="118">
        <v>0</v>
      </c>
      <c r="AF155" s="118">
        <v>0</v>
      </c>
      <c r="AG155" s="118">
        <v>2</v>
      </c>
      <c r="AH155" s="118">
        <v>2</v>
      </c>
      <c r="AI155" s="118">
        <v>0</v>
      </c>
      <c r="AJ155" s="118">
        <v>0</v>
      </c>
      <c r="AK155" s="118">
        <v>0</v>
      </c>
      <c r="AL155" s="118">
        <v>4</v>
      </c>
      <c r="AM155" s="118">
        <v>4</v>
      </c>
      <c r="AN155" s="118">
        <v>4</v>
      </c>
      <c r="AO155" s="118">
        <v>0</v>
      </c>
      <c r="AP155" s="118">
        <v>2</v>
      </c>
      <c r="AQ155" s="118">
        <v>0</v>
      </c>
      <c r="AR155" s="118">
        <v>0</v>
      </c>
      <c r="AS155" s="118">
        <v>5</v>
      </c>
      <c r="AT155" s="118">
        <v>0</v>
      </c>
      <c r="AU155" s="118">
        <v>0</v>
      </c>
      <c r="AV155" s="118">
        <v>0</v>
      </c>
    </row>
    <row r="156" spans="1:112" s="120" customFormat="1" thickBot="1" x14ac:dyDescent="0.25">
      <c r="A156" s="275" t="s">
        <v>731</v>
      </c>
      <c r="B156" s="118">
        <v>0</v>
      </c>
      <c r="C156" s="118">
        <v>0</v>
      </c>
      <c r="D156" s="118">
        <v>0</v>
      </c>
      <c r="E156" s="118">
        <v>0</v>
      </c>
      <c r="F156" s="118">
        <v>0</v>
      </c>
      <c r="G156" s="118">
        <v>0</v>
      </c>
      <c r="H156" s="118">
        <v>0</v>
      </c>
      <c r="I156" s="118">
        <v>1</v>
      </c>
      <c r="J156" s="118">
        <v>0</v>
      </c>
      <c r="K156" s="118">
        <v>0</v>
      </c>
      <c r="L156" s="118">
        <v>0</v>
      </c>
      <c r="M156" s="118">
        <v>1</v>
      </c>
      <c r="N156" s="118">
        <v>0</v>
      </c>
      <c r="O156" s="118">
        <v>0</v>
      </c>
      <c r="P156" s="118">
        <v>0</v>
      </c>
      <c r="Q156" s="118">
        <v>0</v>
      </c>
      <c r="R156" s="118">
        <v>1</v>
      </c>
      <c r="S156" s="118">
        <v>0</v>
      </c>
      <c r="T156" s="118">
        <v>0</v>
      </c>
      <c r="U156" s="118">
        <v>1</v>
      </c>
      <c r="V156" s="118">
        <v>1</v>
      </c>
      <c r="W156" s="118">
        <v>2</v>
      </c>
      <c r="X156" s="118">
        <v>-1</v>
      </c>
      <c r="Y156" s="118">
        <v>2</v>
      </c>
      <c r="Z156" s="118">
        <v>0</v>
      </c>
      <c r="AA156" s="118">
        <v>0</v>
      </c>
      <c r="AB156" s="118">
        <v>2</v>
      </c>
      <c r="AC156" s="118">
        <v>1</v>
      </c>
      <c r="AD156" s="118">
        <v>0</v>
      </c>
      <c r="AE156" s="118">
        <v>-1</v>
      </c>
      <c r="AF156" s="118">
        <v>0</v>
      </c>
      <c r="AG156" s="118">
        <v>0</v>
      </c>
      <c r="AH156" s="118">
        <v>0</v>
      </c>
      <c r="AI156" s="118">
        <v>0</v>
      </c>
      <c r="AJ156" s="118">
        <v>0</v>
      </c>
      <c r="AK156" s="118">
        <v>0</v>
      </c>
      <c r="AL156" s="118">
        <v>1</v>
      </c>
      <c r="AM156" s="118">
        <v>2</v>
      </c>
      <c r="AN156" s="118">
        <v>4</v>
      </c>
      <c r="AO156" s="118">
        <v>0</v>
      </c>
      <c r="AP156" s="118">
        <v>1</v>
      </c>
      <c r="AQ156" s="118">
        <v>0</v>
      </c>
      <c r="AR156" s="118">
        <v>0</v>
      </c>
      <c r="AS156" s="118">
        <v>5</v>
      </c>
      <c r="AT156" s="118">
        <v>0</v>
      </c>
      <c r="AU156" s="118">
        <v>0</v>
      </c>
      <c r="AV156" s="118">
        <v>0</v>
      </c>
    </row>
    <row r="157" spans="1:112" s="120" customFormat="1" thickBot="1" x14ac:dyDescent="0.25">
      <c r="A157" s="275" t="s">
        <v>653</v>
      </c>
      <c r="B157" s="118">
        <v>0</v>
      </c>
      <c r="C157" s="118">
        <v>0</v>
      </c>
      <c r="D157" s="118">
        <v>0</v>
      </c>
      <c r="E157" s="118">
        <v>0</v>
      </c>
      <c r="F157" s="118">
        <v>0</v>
      </c>
      <c r="G157" s="118">
        <v>0</v>
      </c>
      <c r="H157" s="118">
        <v>0</v>
      </c>
      <c r="I157" s="118">
        <v>0</v>
      </c>
      <c r="J157" s="118">
        <v>0</v>
      </c>
      <c r="K157" s="118">
        <v>0</v>
      </c>
      <c r="L157" s="118">
        <v>0</v>
      </c>
      <c r="M157" s="118">
        <v>0</v>
      </c>
      <c r="N157" s="118">
        <v>0</v>
      </c>
      <c r="O157" s="118">
        <v>0</v>
      </c>
      <c r="P157" s="118">
        <v>0</v>
      </c>
      <c r="Q157" s="118">
        <v>0</v>
      </c>
      <c r="R157" s="118">
        <v>0</v>
      </c>
      <c r="S157" s="118">
        <v>0</v>
      </c>
      <c r="T157" s="118">
        <v>0</v>
      </c>
      <c r="U157" s="118">
        <v>0</v>
      </c>
      <c r="V157" s="118">
        <v>0</v>
      </c>
      <c r="W157" s="118">
        <v>0</v>
      </c>
      <c r="X157" s="118">
        <v>0</v>
      </c>
      <c r="Y157" s="118">
        <v>0</v>
      </c>
      <c r="Z157" s="118">
        <v>0</v>
      </c>
      <c r="AA157" s="118">
        <v>0</v>
      </c>
      <c r="AB157" s="118">
        <v>0</v>
      </c>
      <c r="AC157" s="118">
        <v>0</v>
      </c>
      <c r="AD157" s="118">
        <v>0</v>
      </c>
      <c r="AE157" s="118">
        <v>0</v>
      </c>
      <c r="AF157" s="118">
        <v>-2</v>
      </c>
      <c r="AG157" s="118">
        <v>0</v>
      </c>
      <c r="AH157" s="118">
        <v>0</v>
      </c>
      <c r="AI157" s="118">
        <v>0</v>
      </c>
      <c r="AJ157" s="118">
        <v>0</v>
      </c>
      <c r="AK157" s="118">
        <v>0</v>
      </c>
      <c r="AL157" s="118">
        <v>4</v>
      </c>
      <c r="AM157" s="118">
        <v>4</v>
      </c>
      <c r="AN157" s="118">
        <v>4</v>
      </c>
      <c r="AO157" s="118">
        <v>0</v>
      </c>
      <c r="AP157" s="118">
        <v>1</v>
      </c>
      <c r="AQ157" s="118">
        <v>0</v>
      </c>
      <c r="AR157" s="118">
        <v>0</v>
      </c>
      <c r="AS157" s="118">
        <v>5</v>
      </c>
      <c r="AT157" s="118">
        <v>0</v>
      </c>
      <c r="AU157" s="118">
        <v>0</v>
      </c>
      <c r="AV157" s="118">
        <v>0</v>
      </c>
    </row>
    <row r="158" spans="1:112" s="120" customFormat="1" thickBot="1" x14ac:dyDescent="0.25">
      <c r="A158" s="275" t="s">
        <v>743</v>
      </c>
      <c r="B158" s="118">
        <v>0</v>
      </c>
      <c r="C158" s="118">
        <v>0</v>
      </c>
      <c r="D158" s="118">
        <v>0</v>
      </c>
      <c r="E158" s="118">
        <v>0</v>
      </c>
      <c r="F158" s="118">
        <v>0</v>
      </c>
      <c r="G158" s="118">
        <v>0</v>
      </c>
      <c r="H158" s="118">
        <v>0</v>
      </c>
      <c r="I158" s="118">
        <v>0</v>
      </c>
      <c r="J158" s="118">
        <v>0</v>
      </c>
      <c r="K158" s="118">
        <v>0</v>
      </c>
      <c r="L158" s="118">
        <v>0</v>
      </c>
      <c r="M158" s="118">
        <v>0</v>
      </c>
      <c r="N158" s="118">
        <v>0</v>
      </c>
      <c r="O158" s="118">
        <v>0</v>
      </c>
      <c r="P158" s="118">
        <v>0</v>
      </c>
      <c r="Q158" s="118">
        <v>0</v>
      </c>
      <c r="R158" s="118">
        <v>0</v>
      </c>
      <c r="S158" s="118">
        <v>0</v>
      </c>
      <c r="T158" s="118">
        <v>0</v>
      </c>
      <c r="U158" s="118">
        <v>0</v>
      </c>
      <c r="V158" s="118">
        <v>0</v>
      </c>
      <c r="W158" s="118">
        <v>0</v>
      </c>
      <c r="X158" s="118">
        <v>0</v>
      </c>
      <c r="Y158" s="118">
        <v>0</v>
      </c>
      <c r="Z158" s="118">
        <v>0</v>
      </c>
      <c r="AA158" s="118">
        <v>0</v>
      </c>
      <c r="AB158" s="118">
        <v>0</v>
      </c>
      <c r="AC158" s="118">
        <v>0</v>
      </c>
      <c r="AD158" s="118">
        <v>0</v>
      </c>
      <c r="AE158" s="118">
        <v>0</v>
      </c>
      <c r="AF158" s="118">
        <v>0</v>
      </c>
      <c r="AG158" s="118">
        <v>0</v>
      </c>
      <c r="AH158" s="118">
        <v>0</v>
      </c>
      <c r="AI158" s="118">
        <v>0</v>
      </c>
      <c r="AJ158" s="118">
        <v>0</v>
      </c>
      <c r="AK158" s="118">
        <v>0</v>
      </c>
      <c r="AL158" s="118">
        <v>0</v>
      </c>
      <c r="AM158" s="118">
        <v>0</v>
      </c>
      <c r="AN158" s="118">
        <v>0</v>
      </c>
      <c r="AO158" s="118">
        <v>0</v>
      </c>
      <c r="AP158" s="118">
        <v>0</v>
      </c>
      <c r="AQ158" s="118">
        <v>0</v>
      </c>
      <c r="AR158" s="118">
        <v>0</v>
      </c>
      <c r="AS158" s="118">
        <v>4</v>
      </c>
      <c r="AT158" s="118">
        <v>3</v>
      </c>
      <c r="AU158" s="118">
        <v>0</v>
      </c>
      <c r="AV158" s="118">
        <v>0</v>
      </c>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row>
    <row r="159" spans="1:112" s="120" customFormat="1" thickBot="1" x14ac:dyDescent="0.25">
      <c r="A159" s="275" t="s">
        <v>724</v>
      </c>
      <c r="B159" s="118">
        <v>5</v>
      </c>
      <c r="C159" s="118">
        <v>1</v>
      </c>
      <c r="D159" s="118">
        <v>5</v>
      </c>
      <c r="E159" s="118">
        <v>5</v>
      </c>
      <c r="F159" s="118">
        <v>4</v>
      </c>
      <c r="G159" s="118">
        <v>0</v>
      </c>
      <c r="H159" s="118">
        <v>2</v>
      </c>
      <c r="I159" s="118">
        <v>5</v>
      </c>
      <c r="J159" s="118">
        <v>0</v>
      </c>
      <c r="K159" s="118">
        <v>1</v>
      </c>
      <c r="L159" s="118">
        <v>3</v>
      </c>
      <c r="M159" s="118">
        <v>3</v>
      </c>
      <c r="N159" s="118">
        <v>4</v>
      </c>
      <c r="O159" s="118">
        <v>1</v>
      </c>
      <c r="P159" s="118">
        <v>0</v>
      </c>
      <c r="Q159" s="118">
        <v>1</v>
      </c>
      <c r="R159" s="118">
        <v>0</v>
      </c>
      <c r="S159" s="118">
        <v>0</v>
      </c>
      <c r="T159" s="118">
        <v>0</v>
      </c>
      <c r="U159" s="118">
        <v>1</v>
      </c>
      <c r="V159" s="118">
        <v>1</v>
      </c>
      <c r="W159" s="118">
        <v>1</v>
      </c>
      <c r="X159" s="118">
        <v>1</v>
      </c>
      <c r="Y159" s="118">
        <v>3</v>
      </c>
      <c r="Z159" s="118">
        <v>0</v>
      </c>
      <c r="AA159" s="118">
        <v>0</v>
      </c>
      <c r="AB159" s="118">
        <v>3</v>
      </c>
      <c r="AC159" s="118">
        <v>1</v>
      </c>
      <c r="AD159" s="118">
        <v>0</v>
      </c>
      <c r="AE159" s="118">
        <v>0</v>
      </c>
      <c r="AF159" s="118">
        <v>1</v>
      </c>
      <c r="AG159" s="118">
        <v>2</v>
      </c>
      <c r="AH159" s="118">
        <v>1</v>
      </c>
      <c r="AI159" s="118">
        <v>0</v>
      </c>
      <c r="AJ159" s="118">
        <v>0</v>
      </c>
      <c r="AK159" s="118">
        <v>0</v>
      </c>
      <c r="AL159" s="118">
        <v>0</v>
      </c>
      <c r="AM159" s="118">
        <v>1</v>
      </c>
      <c r="AN159" s="118">
        <v>1</v>
      </c>
      <c r="AO159" s="118">
        <v>0</v>
      </c>
      <c r="AP159" s="118">
        <v>1</v>
      </c>
      <c r="AQ159" s="118">
        <v>0</v>
      </c>
      <c r="AR159" s="118">
        <v>0</v>
      </c>
      <c r="AS159" s="118">
        <v>1</v>
      </c>
      <c r="AT159" s="118">
        <v>1</v>
      </c>
      <c r="AU159" s="118">
        <v>0</v>
      </c>
      <c r="AV159" s="118">
        <v>0</v>
      </c>
    </row>
    <row r="160" spans="1:112" s="120" customFormat="1" ht="13.5" thickBot="1" x14ac:dyDescent="0.25">
      <c r="A160" s="275" t="s">
        <v>667</v>
      </c>
      <c r="B160" s="118">
        <v>-1</v>
      </c>
      <c r="C160" s="118">
        <v>0</v>
      </c>
      <c r="D160" s="118">
        <v>-1</v>
      </c>
      <c r="E160" s="118">
        <v>-1</v>
      </c>
      <c r="F160" s="118">
        <v>0</v>
      </c>
      <c r="G160" s="118">
        <v>0</v>
      </c>
      <c r="H160" s="118">
        <v>1</v>
      </c>
      <c r="I160" s="118">
        <v>-1</v>
      </c>
      <c r="J160" s="118">
        <v>0</v>
      </c>
      <c r="K160" s="118">
        <v>-1</v>
      </c>
      <c r="L160" s="118">
        <v>-1</v>
      </c>
      <c r="M160" s="118">
        <v>0</v>
      </c>
      <c r="N160" s="118">
        <v>0</v>
      </c>
      <c r="O160" s="118">
        <v>0</v>
      </c>
      <c r="P160" s="118">
        <v>0</v>
      </c>
      <c r="Q160" s="118">
        <v>0</v>
      </c>
      <c r="R160" s="118">
        <v>0</v>
      </c>
      <c r="S160" s="118">
        <v>0</v>
      </c>
      <c r="T160" s="118">
        <v>0</v>
      </c>
      <c r="U160" s="118">
        <v>1</v>
      </c>
      <c r="V160" s="118">
        <v>0</v>
      </c>
      <c r="W160" s="118">
        <v>0</v>
      </c>
      <c r="X160" s="118">
        <v>0</v>
      </c>
      <c r="Y160" s="118">
        <v>0</v>
      </c>
      <c r="Z160" s="118">
        <v>0</v>
      </c>
      <c r="AA160" s="118">
        <v>0</v>
      </c>
      <c r="AB160" s="118">
        <v>0</v>
      </c>
      <c r="AC160" s="118">
        <v>0</v>
      </c>
      <c r="AD160" s="118">
        <v>0</v>
      </c>
      <c r="AE160" s="118">
        <v>0</v>
      </c>
      <c r="AF160" s="118">
        <v>0</v>
      </c>
      <c r="AG160" s="118">
        <v>0</v>
      </c>
      <c r="AH160" s="118">
        <v>0</v>
      </c>
      <c r="AI160" s="118">
        <v>0</v>
      </c>
      <c r="AJ160" s="118">
        <v>0</v>
      </c>
      <c r="AK160" s="118">
        <v>0</v>
      </c>
      <c r="AL160" s="118">
        <v>1</v>
      </c>
      <c r="AM160" s="118">
        <v>1</v>
      </c>
      <c r="AN160" s="118">
        <v>0</v>
      </c>
      <c r="AO160" s="118">
        <v>3</v>
      </c>
      <c r="AP160" s="118">
        <v>1</v>
      </c>
      <c r="AQ160" s="118">
        <v>0</v>
      </c>
      <c r="AR160" s="118">
        <v>0</v>
      </c>
      <c r="AS160" s="118">
        <v>0</v>
      </c>
      <c r="AT160" s="118">
        <v>1</v>
      </c>
      <c r="AU160" s="118">
        <v>0</v>
      </c>
      <c r="AV160" s="118">
        <v>1</v>
      </c>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c r="CJ160" s="122"/>
      <c r="CK160" s="122"/>
      <c r="CL160" s="122"/>
      <c r="CM160" s="122"/>
      <c r="CN160" s="122"/>
      <c r="CO160" s="122"/>
      <c r="CP160" s="122"/>
      <c r="CQ160" s="122"/>
      <c r="CR160" s="122"/>
      <c r="CS160" s="122"/>
      <c r="CT160" s="122"/>
      <c r="CU160" s="122"/>
      <c r="CV160" s="122"/>
      <c r="CW160" s="122"/>
      <c r="CX160" s="122"/>
      <c r="CY160" s="122"/>
      <c r="CZ160" s="122"/>
      <c r="DA160" s="122"/>
      <c r="DB160" s="122"/>
      <c r="DC160" s="122"/>
    </row>
    <row r="161" spans="1:112" s="120" customFormat="1" thickBot="1" x14ac:dyDescent="0.25">
      <c r="A161" s="275" t="s">
        <v>634</v>
      </c>
      <c r="B161" s="118">
        <v>0</v>
      </c>
      <c r="C161" s="118">
        <v>0</v>
      </c>
      <c r="D161" s="118">
        <v>0</v>
      </c>
      <c r="E161" s="118">
        <v>0</v>
      </c>
      <c r="F161" s="118">
        <v>0</v>
      </c>
      <c r="G161" s="118">
        <v>0</v>
      </c>
      <c r="H161" s="118">
        <v>0</v>
      </c>
      <c r="I161" s="118">
        <v>0</v>
      </c>
      <c r="J161" s="118">
        <v>0</v>
      </c>
      <c r="K161" s="118">
        <v>0</v>
      </c>
      <c r="L161" s="118">
        <v>0</v>
      </c>
      <c r="M161" s="118">
        <v>1</v>
      </c>
      <c r="N161" s="118">
        <v>0</v>
      </c>
      <c r="O161" s="118">
        <v>0</v>
      </c>
      <c r="P161" s="118">
        <v>0</v>
      </c>
      <c r="Q161" s="118">
        <v>0</v>
      </c>
      <c r="R161" s="118">
        <v>-1</v>
      </c>
      <c r="S161" s="118">
        <v>0</v>
      </c>
      <c r="T161" s="118">
        <v>0</v>
      </c>
      <c r="U161" s="118">
        <v>4</v>
      </c>
      <c r="V161" s="118">
        <v>1</v>
      </c>
      <c r="W161" s="118">
        <v>4</v>
      </c>
      <c r="X161" s="118">
        <v>3</v>
      </c>
      <c r="Y161" s="118">
        <v>5</v>
      </c>
      <c r="Z161" s="118">
        <v>2</v>
      </c>
      <c r="AA161" s="118">
        <v>1</v>
      </c>
      <c r="AB161" s="118">
        <v>4</v>
      </c>
      <c r="AC161" s="118">
        <v>1</v>
      </c>
      <c r="AD161" s="118">
        <v>1</v>
      </c>
      <c r="AE161" s="118">
        <v>1</v>
      </c>
      <c r="AF161" s="118">
        <v>0</v>
      </c>
      <c r="AG161" s="118">
        <v>0</v>
      </c>
      <c r="AH161" s="118">
        <v>1</v>
      </c>
      <c r="AI161" s="118">
        <v>0</v>
      </c>
      <c r="AJ161" s="118">
        <v>-1</v>
      </c>
      <c r="AK161" s="118">
        <v>0</v>
      </c>
      <c r="AL161" s="118">
        <v>-2</v>
      </c>
      <c r="AM161" s="118">
        <v>0</v>
      </c>
      <c r="AN161" s="118">
        <v>4</v>
      </c>
      <c r="AO161" s="118">
        <v>0</v>
      </c>
      <c r="AP161" s="118">
        <v>0</v>
      </c>
      <c r="AQ161" s="118">
        <v>0</v>
      </c>
      <c r="AR161" s="118">
        <v>0</v>
      </c>
      <c r="AS161" s="118">
        <v>0</v>
      </c>
      <c r="AT161" s="118">
        <v>0</v>
      </c>
      <c r="AU161" s="118">
        <v>0</v>
      </c>
      <c r="AV161" s="118">
        <v>0</v>
      </c>
    </row>
    <row r="162" spans="1:112" s="120" customFormat="1" thickBot="1" x14ac:dyDescent="0.25">
      <c r="A162" s="275" t="s">
        <v>773</v>
      </c>
      <c r="B162" s="118">
        <v>0</v>
      </c>
      <c r="C162" s="118">
        <v>0</v>
      </c>
      <c r="D162" s="118">
        <v>0</v>
      </c>
      <c r="E162" s="118">
        <v>0</v>
      </c>
      <c r="F162" s="118">
        <v>0</v>
      </c>
      <c r="G162" s="118">
        <v>0</v>
      </c>
      <c r="H162" s="118">
        <v>0</v>
      </c>
      <c r="I162" s="118">
        <v>1</v>
      </c>
      <c r="J162" s="118">
        <v>0</v>
      </c>
      <c r="K162" s="118">
        <v>0</v>
      </c>
      <c r="L162" s="118">
        <v>0</v>
      </c>
      <c r="M162" s="118">
        <v>1</v>
      </c>
      <c r="N162" s="118">
        <v>0</v>
      </c>
      <c r="O162" s="118">
        <v>0</v>
      </c>
      <c r="P162" s="118">
        <v>0</v>
      </c>
      <c r="Q162" s="118">
        <v>0</v>
      </c>
      <c r="R162" s="118">
        <v>1</v>
      </c>
      <c r="S162" s="118">
        <v>0</v>
      </c>
      <c r="T162" s="118">
        <v>0</v>
      </c>
      <c r="U162" s="118">
        <v>3</v>
      </c>
      <c r="V162" s="118">
        <v>1</v>
      </c>
      <c r="W162" s="118">
        <v>1</v>
      </c>
      <c r="X162" s="118">
        <v>0</v>
      </c>
      <c r="Y162" s="118">
        <v>2</v>
      </c>
      <c r="Z162" s="118">
        <v>1</v>
      </c>
      <c r="AA162" s="118">
        <v>1</v>
      </c>
      <c r="AB162" s="118">
        <v>2</v>
      </c>
      <c r="AC162" s="118">
        <v>0</v>
      </c>
      <c r="AD162" s="118">
        <v>1</v>
      </c>
      <c r="AE162" s="118">
        <v>0</v>
      </c>
      <c r="AF162" s="118">
        <v>0</v>
      </c>
      <c r="AG162" s="118">
        <v>0</v>
      </c>
      <c r="AH162" s="118">
        <v>3</v>
      </c>
      <c r="AI162" s="118">
        <v>0</v>
      </c>
      <c r="AJ162" s="118">
        <v>-1</v>
      </c>
      <c r="AK162" s="118">
        <v>0</v>
      </c>
      <c r="AL162" s="118">
        <v>4</v>
      </c>
      <c r="AM162" s="118">
        <v>4</v>
      </c>
      <c r="AN162" s="118">
        <v>4</v>
      </c>
      <c r="AO162" s="118">
        <v>0</v>
      </c>
      <c r="AP162" s="118">
        <v>2</v>
      </c>
      <c r="AQ162" s="118">
        <v>0</v>
      </c>
      <c r="AR162" s="118">
        <v>0</v>
      </c>
      <c r="AS162" s="118">
        <v>2</v>
      </c>
      <c r="AT162" s="118">
        <v>0</v>
      </c>
      <c r="AU162" s="118">
        <v>0</v>
      </c>
      <c r="AV162" s="118">
        <v>0</v>
      </c>
    </row>
    <row r="163" spans="1:112" s="120" customFormat="1" thickBot="1" x14ac:dyDescent="0.25">
      <c r="A163" s="275" t="s">
        <v>771</v>
      </c>
      <c r="B163" s="118">
        <v>0</v>
      </c>
      <c r="C163" s="118">
        <v>0</v>
      </c>
      <c r="D163" s="118">
        <v>0</v>
      </c>
      <c r="E163" s="118">
        <v>0</v>
      </c>
      <c r="F163" s="118">
        <v>0</v>
      </c>
      <c r="G163" s="118">
        <v>0</v>
      </c>
      <c r="H163" s="118">
        <v>0</v>
      </c>
      <c r="I163" s="118">
        <v>2</v>
      </c>
      <c r="J163" s="118">
        <v>0</v>
      </c>
      <c r="K163" s="118">
        <v>0</v>
      </c>
      <c r="L163" s="118">
        <v>0</v>
      </c>
      <c r="M163" s="118">
        <v>1</v>
      </c>
      <c r="N163" s="118">
        <v>-1</v>
      </c>
      <c r="O163" s="118">
        <v>0</v>
      </c>
      <c r="P163" s="118">
        <v>0</v>
      </c>
      <c r="Q163" s="118">
        <v>0</v>
      </c>
      <c r="R163" s="118">
        <v>2</v>
      </c>
      <c r="S163" s="118">
        <v>0</v>
      </c>
      <c r="T163" s="118">
        <v>0</v>
      </c>
      <c r="U163" s="118">
        <v>3</v>
      </c>
      <c r="V163" s="118">
        <v>1</v>
      </c>
      <c r="W163" s="118">
        <v>1</v>
      </c>
      <c r="X163" s="118">
        <v>0</v>
      </c>
      <c r="Y163" s="118">
        <v>2</v>
      </c>
      <c r="Z163" s="118">
        <v>1</v>
      </c>
      <c r="AA163" s="118">
        <v>1</v>
      </c>
      <c r="AB163" s="118">
        <v>2</v>
      </c>
      <c r="AC163" s="118">
        <v>0</v>
      </c>
      <c r="AD163" s="118">
        <v>1</v>
      </c>
      <c r="AE163" s="118">
        <v>0</v>
      </c>
      <c r="AF163" s="118">
        <v>0</v>
      </c>
      <c r="AG163" s="118">
        <v>0</v>
      </c>
      <c r="AH163" s="118">
        <v>3</v>
      </c>
      <c r="AI163" s="118">
        <v>0</v>
      </c>
      <c r="AJ163" s="118">
        <v>-1</v>
      </c>
      <c r="AK163" s="118">
        <v>0</v>
      </c>
      <c r="AL163" s="118">
        <v>4</v>
      </c>
      <c r="AM163" s="118">
        <v>4</v>
      </c>
      <c r="AN163" s="118">
        <v>4</v>
      </c>
      <c r="AO163" s="118">
        <v>0</v>
      </c>
      <c r="AP163" s="118">
        <v>2</v>
      </c>
      <c r="AQ163" s="118">
        <v>0</v>
      </c>
      <c r="AR163" s="118">
        <v>0</v>
      </c>
      <c r="AS163" s="118">
        <v>2</v>
      </c>
      <c r="AT163" s="118">
        <v>0</v>
      </c>
      <c r="AU163" s="118">
        <v>0</v>
      </c>
      <c r="AV163" s="118">
        <v>0</v>
      </c>
    </row>
    <row r="164" spans="1:112" s="120" customFormat="1" thickBot="1" x14ac:dyDescent="0.25">
      <c r="A164" s="275" t="s">
        <v>772</v>
      </c>
      <c r="B164" s="118">
        <v>0</v>
      </c>
      <c r="C164" s="118">
        <v>0</v>
      </c>
      <c r="D164" s="118">
        <v>0</v>
      </c>
      <c r="E164" s="118">
        <v>0</v>
      </c>
      <c r="F164" s="118">
        <v>0</v>
      </c>
      <c r="G164" s="118">
        <v>0</v>
      </c>
      <c r="H164" s="118">
        <v>0</v>
      </c>
      <c r="I164" s="118">
        <v>1</v>
      </c>
      <c r="J164" s="118">
        <v>0</v>
      </c>
      <c r="K164" s="118">
        <v>0</v>
      </c>
      <c r="L164" s="118">
        <v>0</v>
      </c>
      <c r="M164" s="118">
        <v>1</v>
      </c>
      <c r="N164" s="118">
        <v>0</v>
      </c>
      <c r="O164" s="118">
        <v>0</v>
      </c>
      <c r="P164" s="118">
        <v>0</v>
      </c>
      <c r="Q164" s="118">
        <v>0</v>
      </c>
      <c r="R164" s="118">
        <v>1</v>
      </c>
      <c r="S164" s="118">
        <v>0</v>
      </c>
      <c r="T164" s="118">
        <v>0</v>
      </c>
      <c r="U164" s="118">
        <v>3</v>
      </c>
      <c r="V164" s="118">
        <v>1</v>
      </c>
      <c r="W164" s="118">
        <v>1</v>
      </c>
      <c r="X164" s="118">
        <v>0</v>
      </c>
      <c r="Y164" s="118">
        <v>2</v>
      </c>
      <c r="Z164" s="118">
        <v>1</v>
      </c>
      <c r="AA164" s="118">
        <v>1</v>
      </c>
      <c r="AB164" s="118">
        <v>2</v>
      </c>
      <c r="AC164" s="118">
        <v>0</v>
      </c>
      <c r="AD164" s="118">
        <v>1</v>
      </c>
      <c r="AE164" s="118">
        <v>0</v>
      </c>
      <c r="AF164" s="118">
        <v>0</v>
      </c>
      <c r="AG164" s="118">
        <v>0</v>
      </c>
      <c r="AH164" s="118">
        <v>1</v>
      </c>
      <c r="AI164" s="118">
        <v>0</v>
      </c>
      <c r="AJ164" s="118">
        <v>-1</v>
      </c>
      <c r="AK164" s="118">
        <v>0</v>
      </c>
      <c r="AL164" s="118">
        <v>4</v>
      </c>
      <c r="AM164" s="118">
        <v>4</v>
      </c>
      <c r="AN164" s="118">
        <v>4</v>
      </c>
      <c r="AO164" s="118">
        <v>0</v>
      </c>
      <c r="AP164" s="118">
        <v>2</v>
      </c>
      <c r="AQ164" s="118">
        <v>0</v>
      </c>
      <c r="AR164" s="118">
        <v>0</v>
      </c>
      <c r="AS164" s="118">
        <v>2</v>
      </c>
      <c r="AT164" s="118">
        <v>0</v>
      </c>
      <c r="AU164" s="118">
        <v>0</v>
      </c>
      <c r="AV164" s="118">
        <v>0</v>
      </c>
    </row>
    <row r="165" spans="1:112" ht="13.5" thickBot="1" x14ac:dyDescent="0.25">
      <c r="A165" s="275" t="s">
        <v>751</v>
      </c>
      <c r="B165" s="118">
        <v>1</v>
      </c>
      <c r="C165" s="118">
        <v>1</v>
      </c>
      <c r="D165" s="118">
        <v>1</v>
      </c>
      <c r="E165" s="118">
        <v>1</v>
      </c>
      <c r="F165" s="118">
        <v>0</v>
      </c>
      <c r="G165" s="118">
        <v>0</v>
      </c>
      <c r="H165" s="118">
        <v>0</v>
      </c>
      <c r="I165" s="118">
        <v>1</v>
      </c>
      <c r="J165" s="118">
        <v>0</v>
      </c>
      <c r="K165" s="118">
        <v>2</v>
      </c>
      <c r="L165" s="118">
        <v>1</v>
      </c>
      <c r="M165" s="118">
        <v>0</v>
      </c>
      <c r="N165" s="118">
        <v>0</v>
      </c>
      <c r="O165" s="118">
        <v>0</v>
      </c>
      <c r="P165" s="118">
        <v>3</v>
      </c>
      <c r="Q165" s="118">
        <v>2</v>
      </c>
      <c r="R165" s="118">
        <v>0</v>
      </c>
      <c r="S165" s="118">
        <v>0</v>
      </c>
      <c r="T165" s="118">
        <v>1</v>
      </c>
      <c r="U165" s="118">
        <v>1</v>
      </c>
      <c r="V165" s="118">
        <v>1</v>
      </c>
      <c r="W165" s="118">
        <v>0</v>
      </c>
      <c r="X165" s="118">
        <v>0</v>
      </c>
      <c r="Y165" s="118">
        <v>0</v>
      </c>
      <c r="Z165" s="118">
        <v>1</v>
      </c>
      <c r="AA165" s="118">
        <v>1</v>
      </c>
      <c r="AB165" s="118">
        <v>0</v>
      </c>
      <c r="AC165" s="118">
        <v>0</v>
      </c>
      <c r="AD165" s="118">
        <v>0</v>
      </c>
      <c r="AE165" s="118">
        <v>0</v>
      </c>
      <c r="AF165" s="118">
        <v>0</v>
      </c>
      <c r="AG165" s="118">
        <v>0</v>
      </c>
      <c r="AH165" s="118">
        <v>0</v>
      </c>
      <c r="AI165" s="118">
        <v>0</v>
      </c>
      <c r="AJ165" s="118">
        <v>1</v>
      </c>
      <c r="AK165" s="118">
        <v>1</v>
      </c>
      <c r="AL165" s="118">
        <v>2</v>
      </c>
      <c r="AM165" s="118">
        <v>5</v>
      </c>
      <c r="AN165" s="118">
        <v>4</v>
      </c>
      <c r="AO165" s="118">
        <v>3</v>
      </c>
      <c r="AP165" s="118">
        <v>2</v>
      </c>
      <c r="AQ165" s="118">
        <v>0</v>
      </c>
      <c r="AR165" s="118">
        <v>0</v>
      </c>
      <c r="AS165" s="118">
        <v>2</v>
      </c>
      <c r="AT165" s="118">
        <v>1</v>
      </c>
      <c r="AU165" s="118">
        <v>0</v>
      </c>
      <c r="AV165" s="118">
        <v>0</v>
      </c>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row>
    <row r="166" spans="1:112" ht="13.5" thickBot="1" x14ac:dyDescent="0.25">
      <c r="A166" s="275" t="s">
        <v>666</v>
      </c>
      <c r="B166" s="118">
        <v>4</v>
      </c>
      <c r="C166" s="118">
        <v>0</v>
      </c>
      <c r="D166" s="118">
        <v>4</v>
      </c>
      <c r="E166" s="118">
        <v>2</v>
      </c>
      <c r="F166" s="118">
        <v>2</v>
      </c>
      <c r="G166" s="118">
        <v>0</v>
      </c>
      <c r="H166" s="118">
        <v>-1</v>
      </c>
      <c r="I166" s="118">
        <v>1</v>
      </c>
      <c r="J166" s="118">
        <v>0</v>
      </c>
      <c r="K166" s="118">
        <v>1</v>
      </c>
      <c r="L166" s="118">
        <v>1</v>
      </c>
      <c r="M166" s="118">
        <v>0</v>
      </c>
      <c r="N166" s="118">
        <v>0</v>
      </c>
      <c r="O166" s="118">
        <v>0</v>
      </c>
      <c r="P166" s="118">
        <v>0</v>
      </c>
      <c r="Q166" s="118">
        <v>3</v>
      </c>
      <c r="R166" s="118">
        <v>1</v>
      </c>
      <c r="S166" s="118">
        <v>2</v>
      </c>
      <c r="T166" s="118">
        <v>0</v>
      </c>
      <c r="U166" s="118">
        <v>1</v>
      </c>
      <c r="V166" s="118">
        <v>2</v>
      </c>
      <c r="W166" s="118">
        <v>1</v>
      </c>
      <c r="X166" s="118">
        <v>1</v>
      </c>
      <c r="Y166" s="118">
        <v>0</v>
      </c>
      <c r="Z166" s="118">
        <v>0</v>
      </c>
      <c r="AA166" s="118">
        <v>0</v>
      </c>
      <c r="AB166" s="118">
        <v>1</v>
      </c>
      <c r="AC166" s="118">
        <v>1</v>
      </c>
      <c r="AD166" s="118">
        <v>1</v>
      </c>
      <c r="AE166" s="118">
        <v>0</v>
      </c>
      <c r="AF166" s="118">
        <v>1</v>
      </c>
      <c r="AG166" s="118">
        <v>1</v>
      </c>
      <c r="AH166" s="118">
        <v>3</v>
      </c>
      <c r="AI166" s="118">
        <v>1</v>
      </c>
      <c r="AJ166" s="118">
        <v>0</v>
      </c>
      <c r="AK166" s="118">
        <v>0</v>
      </c>
      <c r="AL166" s="118">
        <v>3</v>
      </c>
      <c r="AM166" s="118">
        <v>5</v>
      </c>
      <c r="AN166" s="118">
        <v>5</v>
      </c>
      <c r="AO166" s="118">
        <v>5</v>
      </c>
      <c r="AP166" s="118">
        <v>2</v>
      </c>
      <c r="AQ166" s="118">
        <v>0</v>
      </c>
      <c r="AR166" s="118">
        <v>0</v>
      </c>
      <c r="AS166" s="118">
        <v>2</v>
      </c>
      <c r="AT166" s="118">
        <v>1</v>
      </c>
      <c r="AU166" s="118">
        <v>0</v>
      </c>
      <c r="AV166" s="118">
        <v>1</v>
      </c>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0"/>
      <c r="CY166" s="120"/>
      <c r="CZ166" s="120"/>
      <c r="DA166" s="120"/>
      <c r="DB166" s="120"/>
      <c r="DC166" s="120"/>
      <c r="DD166" s="119"/>
      <c r="DE166" s="119"/>
      <c r="DF166" s="119"/>
      <c r="DG166" s="119"/>
      <c r="DH166" s="119"/>
    </row>
    <row r="167" spans="1:112" ht="13.5" thickBot="1" x14ac:dyDescent="0.25">
      <c r="A167" s="275" t="s">
        <v>696</v>
      </c>
      <c r="B167" s="118">
        <v>0</v>
      </c>
      <c r="C167" s="118">
        <v>0</v>
      </c>
      <c r="D167" s="118">
        <v>0</v>
      </c>
      <c r="E167" s="118">
        <v>0</v>
      </c>
      <c r="F167" s="118">
        <v>0</v>
      </c>
      <c r="G167" s="118">
        <v>0</v>
      </c>
      <c r="H167" s="118">
        <v>0</v>
      </c>
      <c r="I167" s="118">
        <v>0</v>
      </c>
      <c r="J167" s="118">
        <v>0</v>
      </c>
      <c r="K167" s="118">
        <v>0</v>
      </c>
      <c r="L167" s="118">
        <v>0</v>
      </c>
      <c r="M167" s="118">
        <v>0</v>
      </c>
      <c r="N167" s="118">
        <v>0</v>
      </c>
      <c r="O167" s="118">
        <v>0</v>
      </c>
      <c r="P167" s="118">
        <v>0</v>
      </c>
      <c r="Q167" s="118">
        <v>0</v>
      </c>
      <c r="R167" s="118">
        <v>0</v>
      </c>
      <c r="S167" s="118">
        <v>0</v>
      </c>
      <c r="T167" s="118">
        <v>0</v>
      </c>
      <c r="U167" s="118">
        <v>0</v>
      </c>
      <c r="V167" s="118">
        <v>0</v>
      </c>
      <c r="W167" s="118">
        <v>0</v>
      </c>
      <c r="X167" s="118">
        <v>0</v>
      </c>
      <c r="Y167" s="118">
        <v>0</v>
      </c>
      <c r="Z167" s="118">
        <v>0</v>
      </c>
      <c r="AA167" s="118">
        <v>0</v>
      </c>
      <c r="AB167" s="118">
        <v>0</v>
      </c>
      <c r="AC167" s="118">
        <v>0</v>
      </c>
      <c r="AD167" s="118">
        <v>0</v>
      </c>
      <c r="AE167" s="118">
        <v>0</v>
      </c>
      <c r="AF167" s="118">
        <v>0</v>
      </c>
      <c r="AG167" s="118">
        <v>0</v>
      </c>
      <c r="AH167" s="118">
        <v>0</v>
      </c>
      <c r="AI167" s="118">
        <v>0</v>
      </c>
      <c r="AJ167" s="118">
        <v>0</v>
      </c>
      <c r="AK167" s="118">
        <v>0</v>
      </c>
      <c r="AL167" s="118">
        <v>0</v>
      </c>
      <c r="AM167" s="118">
        <v>0</v>
      </c>
      <c r="AN167" s="118">
        <v>0</v>
      </c>
      <c r="AO167" s="118">
        <v>0</v>
      </c>
      <c r="AP167" s="118">
        <v>0</v>
      </c>
      <c r="AQ167" s="118">
        <v>0</v>
      </c>
      <c r="AR167" s="118">
        <v>0</v>
      </c>
      <c r="AS167" s="118">
        <v>0</v>
      </c>
      <c r="AT167" s="118">
        <v>0</v>
      </c>
      <c r="AU167" s="118">
        <v>5</v>
      </c>
      <c r="AV167" s="118">
        <v>0</v>
      </c>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row>
    <row r="168" spans="1:112" ht="13.5" thickBot="1" x14ac:dyDescent="0.25">
      <c r="A168" s="275" t="s">
        <v>627</v>
      </c>
      <c r="B168" s="118">
        <v>0</v>
      </c>
      <c r="C168" s="118">
        <v>0</v>
      </c>
      <c r="D168" s="118">
        <v>0</v>
      </c>
      <c r="E168" s="118">
        <v>0</v>
      </c>
      <c r="F168" s="118">
        <v>0</v>
      </c>
      <c r="G168" s="118">
        <v>0</v>
      </c>
      <c r="H168" s="118">
        <v>0</v>
      </c>
      <c r="I168" s="118">
        <v>0</v>
      </c>
      <c r="J168" s="118">
        <v>0</v>
      </c>
      <c r="K168" s="118">
        <v>0</v>
      </c>
      <c r="L168" s="118">
        <v>0</v>
      </c>
      <c r="M168" s="118">
        <v>0</v>
      </c>
      <c r="N168" s="118">
        <v>0</v>
      </c>
      <c r="O168" s="118">
        <v>0</v>
      </c>
      <c r="P168" s="118">
        <v>0</v>
      </c>
      <c r="Q168" s="118">
        <v>0</v>
      </c>
      <c r="R168" s="118">
        <v>0</v>
      </c>
      <c r="S168" s="118">
        <v>0</v>
      </c>
      <c r="T168" s="118">
        <v>0</v>
      </c>
      <c r="U168" s="118">
        <v>0</v>
      </c>
      <c r="V168" s="118">
        <v>0</v>
      </c>
      <c r="W168" s="118">
        <v>0</v>
      </c>
      <c r="X168" s="118">
        <v>0</v>
      </c>
      <c r="Y168" s="118">
        <v>0</v>
      </c>
      <c r="Z168" s="118">
        <v>0</v>
      </c>
      <c r="AA168" s="118">
        <v>0</v>
      </c>
      <c r="AB168" s="118">
        <v>0</v>
      </c>
      <c r="AC168" s="118">
        <v>0</v>
      </c>
      <c r="AD168" s="118">
        <v>0</v>
      </c>
      <c r="AE168" s="118">
        <v>0</v>
      </c>
      <c r="AF168" s="118">
        <v>0</v>
      </c>
      <c r="AG168" s="118">
        <v>2</v>
      </c>
      <c r="AH168" s="118">
        <v>2</v>
      </c>
      <c r="AI168" s="118">
        <v>2</v>
      </c>
      <c r="AJ168" s="118">
        <v>0</v>
      </c>
      <c r="AK168" s="118">
        <v>2</v>
      </c>
      <c r="AL168" s="118">
        <v>0</v>
      </c>
      <c r="AM168" s="118">
        <v>0</v>
      </c>
      <c r="AN168" s="118">
        <v>0</v>
      </c>
      <c r="AO168" s="118">
        <v>0</v>
      </c>
      <c r="AP168" s="118">
        <v>0</v>
      </c>
      <c r="AQ168" s="118">
        <v>0</v>
      </c>
      <c r="AR168" s="118">
        <v>0</v>
      </c>
      <c r="AS168" s="118">
        <v>0</v>
      </c>
      <c r="AT168" s="118">
        <v>0</v>
      </c>
      <c r="AU168" s="118">
        <v>5</v>
      </c>
      <c r="AV168" s="118">
        <v>0</v>
      </c>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c r="CV168" s="120"/>
      <c r="CW168" s="120"/>
      <c r="CX168" s="120"/>
      <c r="CY168" s="120"/>
      <c r="CZ168" s="120"/>
      <c r="DA168" s="120"/>
      <c r="DB168" s="120"/>
      <c r="DC168" s="120"/>
      <c r="DD168" s="120"/>
      <c r="DE168" s="120"/>
      <c r="DF168" s="120"/>
      <c r="DG168" s="120"/>
      <c r="DH168" s="120"/>
    </row>
    <row r="169" spans="1:112" ht="13.5" thickBot="1" x14ac:dyDescent="0.25">
      <c r="A169" s="275" t="s">
        <v>793</v>
      </c>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row>
    <row r="170" spans="1:112" ht="13.5" thickBot="1" x14ac:dyDescent="0.25">
      <c r="A170" s="275" t="s">
        <v>793</v>
      </c>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row>
    <row r="171" spans="1:112" ht="13.5" thickBot="1" x14ac:dyDescent="0.25">
      <c r="A171" s="275" t="s">
        <v>793</v>
      </c>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row>
    <row r="172" spans="1:112" x14ac:dyDescent="0.2">
      <c r="A172" s="276" t="s">
        <v>793</v>
      </c>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row>
    <row r="173" spans="1:112" x14ac:dyDescent="0.2">
      <c r="A173" s="276" t="s">
        <v>793</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8"/>
      <c r="AE173" s="277"/>
      <c r="AF173" s="277"/>
      <c r="AG173" s="277"/>
      <c r="AH173" s="277"/>
      <c r="AI173" s="277"/>
      <c r="AJ173" s="277"/>
      <c r="AK173" s="277"/>
      <c r="AL173" s="277"/>
      <c r="AM173" s="278"/>
      <c r="AN173" s="278"/>
      <c r="AO173" s="278"/>
      <c r="AP173" s="278"/>
      <c r="AQ173" s="278"/>
      <c r="AR173" s="278"/>
      <c r="AS173" s="278"/>
      <c r="AT173" s="278"/>
      <c r="AU173" s="278"/>
      <c r="AV173" s="278"/>
    </row>
    <row r="174" spans="1:112" x14ac:dyDescent="0.2">
      <c r="A174" s="276" t="s">
        <v>793</v>
      </c>
      <c r="B174" s="277"/>
      <c r="C174" s="277"/>
      <c r="D174" s="277"/>
      <c r="E174" s="277"/>
      <c r="F174" s="277"/>
      <c r="G174" s="277"/>
      <c r="H174" s="277"/>
      <c r="I174" s="277"/>
      <c r="J174" s="277"/>
      <c r="K174" s="277"/>
      <c r="L174" s="277"/>
      <c r="M174" s="277"/>
      <c r="N174" s="277"/>
      <c r="O174" s="277"/>
      <c r="P174" s="277"/>
      <c r="Q174" s="277"/>
      <c r="R174" s="277"/>
      <c r="S174" s="277"/>
      <c r="T174" s="277"/>
      <c r="U174" s="277"/>
      <c r="V174" s="277"/>
      <c r="W174" s="277"/>
      <c r="X174" s="277"/>
      <c r="Y174" s="277"/>
      <c r="Z174" s="277"/>
      <c r="AA174" s="277"/>
      <c r="AB174" s="277"/>
      <c r="AC174" s="277"/>
      <c r="AD174" s="278"/>
      <c r="AE174" s="277"/>
      <c r="AF174" s="277"/>
      <c r="AG174" s="277"/>
      <c r="AH174" s="277"/>
      <c r="AI174" s="277"/>
      <c r="AJ174" s="277"/>
      <c r="AK174" s="277"/>
      <c r="AL174" s="277"/>
      <c r="AM174" s="278"/>
      <c r="AN174" s="278"/>
      <c r="AO174" s="278"/>
      <c r="AP174" s="278"/>
      <c r="AQ174" s="278"/>
      <c r="AR174" s="278"/>
      <c r="AS174" s="278"/>
      <c r="AT174" s="278"/>
      <c r="AU174" s="278"/>
      <c r="AV174" s="278"/>
    </row>
  </sheetData>
  <sortState xmlns:xlrd2="http://schemas.microsoft.com/office/spreadsheetml/2017/richdata2" ref="A2:DH168">
    <sortCondition ref="A2:A168"/>
  </sortState>
  <printOptions horizontalCentered="1" verticalCentered="1"/>
  <pageMargins left="0.7" right="0.7" top="0.7" bottom="0.7" header="0.5" footer="0.5"/>
  <pageSetup scale="55" fitToWidth="11" fitToHeight="21" pageOrder="overThenDown" orientation="landscape" r:id="rId1"/>
  <headerFooter alignWithMargins="0">
    <oddHeader>&amp;LNRCS-OREGON&amp;C&amp;"Arial,Bold"&amp;12Conservation Practice Physical Effects (CPPE)  Worksheet&amp;RMay 2002</oddHeader>
    <oddFooter>&amp;CPage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Z191"/>
  <sheetViews>
    <sheetView zoomScaleNormal="100" workbookViewId="0">
      <pane xSplit="1" ySplit="2" topLeftCell="B3" activePane="bottomRight" state="frozen"/>
      <selection pane="topRight" activeCell="C1" sqref="C1"/>
      <selection pane="bottomLeft" activeCell="A3" sqref="A3"/>
      <selection pane="bottomRight" activeCell="AD17" sqref="AD17"/>
    </sheetView>
  </sheetViews>
  <sheetFormatPr defaultColWidth="10.6640625" defaultRowHeight="16.5" customHeight="1" x14ac:dyDescent="0.25"/>
  <cols>
    <col min="1" max="1" width="63.5" style="103" customWidth="1"/>
    <col min="2" max="11" width="3.6640625" style="113" customWidth="1"/>
    <col min="12" max="12" width="10.6640625" style="103"/>
    <col min="13" max="13" width="10.33203125" style="103" customWidth="1"/>
    <col min="14" max="14" width="2.5" style="103" customWidth="1"/>
    <col min="15" max="15" width="10.6640625" style="103" customWidth="1"/>
    <col min="16" max="16" width="63.5" style="103" customWidth="1"/>
    <col min="17" max="26" width="3.6640625" style="103" customWidth="1"/>
    <col min="27" max="16384" width="10.6640625" style="103"/>
  </cols>
  <sheetData>
    <row r="1" spans="1:26" ht="16.5" customHeight="1" thickBot="1" x14ac:dyDescent="0.3">
      <c r="A1" s="269" t="s">
        <v>777</v>
      </c>
      <c r="B1" s="271" t="s">
        <v>431</v>
      </c>
      <c r="C1" s="272"/>
      <c r="D1" s="272"/>
      <c r="E1" s="272"/>
      <c r="F1" s="272"/>
      <c r="G1" s="272"/>
      <c r="H1" s="272"/>
      <c r="I1" s="272"/>
      <c r="J1" s="272"/>
      <c r="K1" s="273"/>
      <c r="P1" s="269" t="s">
        <v>778</v>
      </c>
      <c r="Q1" s="266" t="s">
        <v>431</v>
      </c>
      <c r="R1" s="267"/>
      <c r="S1" s="267"/>
      <c r="T1" s="267"/>
      <c r="U1" s="267"/>
      <c r="V1" s="267"/>
      <c r="W1" s="267"/>
      <c r="X1" s="267"/>
      <c r="Y1" s="267"/>
      <c r="Z1" s="268"/>
    </row>
    <row r="2" spans="1:26" ht="96.6" customHeight="1" thickBot="1" x14ac:dyDescent="0.3">
      <c r="A2" s="270"/>
      <c r="B2" s="239" t="s">
        <v>432</v>
      </c>
      <c r="C2" s="240" t="s">
        <v>433</v>
      </c>
      <c r="D2" s="240" t="s">
        <v>434</v>
      </c>
      <c r="E2" s="240" t="s">
        <v>435</v>
      </c>
      <c r="F2" s="241" t="s">
        <v>436</v>
      </c>
      <c r="G2" s="240" t="s">
        <v>437</v>
      </c>
      <c r="H2" s="240" t="s">
        <v>438</v>
      </c>
      <c r="I2" s="240" t="s">
        <v>439</v>
      </c>
      <c r="J2" s="240" t="s">
        <v>440</v>
      </c>
      <c r="K2" s="242" t="s">
        <v>441</v>
      </c>
      <c r="M2" s="103" t="s">
        <v>456</v>
      </c>
      <c r="N2" s="104" t="str">
        <f>IF('Select Concerns'!$G$6="x",1,IF('Select Concerns'!$G$7="x",2,IF('Select Concerns'!$G$8="x",3,IF('Select Concerns'!$G$9="x",4,IF('Select Concerns'!$G$10="x",5,IF('Select Concerns'!$G$11="x",6,IF('Select Concerns'!$G$12="x",7,IF('Select Concerns'!$G$13="x",8,IF('Select Concerns'!$G$14="x",9,IF('Select Concerns'!$G$15="x",10,""))))))))))</f>
        <v/>
      </c>
      <c r="O2" s="105"/>
      <c r="P2" s="274"/>
      <c r="Q2" s="243" t="s">
        <v>432</v>
      </c>
      <c r="R2" s="244" t="s">
        <v>433</v>
      </c>
      <c r="S2" s="244" t="s">
        <v>434</v>
      </c>
      <c r="T2" s="244" t="s">
        <v>435</v>
      </c>
      <c r="U2" s="245" t="s">
        <v>436</v>
      </c>
      <c r="V2" s="244" t="s">
        <v>437</v>
      </c>
      <c r="W2" s="244" t="s">
        <v>438</v>
      </c>
      <c r="X2" s="244" t="s">
        <v>439</v>
      </c>
      <c r="Y2" s="244" t="s">
        <v>440</v>
      </c>
      <c r="Z2" s="246" t="s">
        <v>441</v>
      </c>
    </row>
    <row r="3" spans="1:26" ht="16.5" customHeight="1" x14ac:dyDescent="0.25">
      <c r="A3" s="106" t="str">
        <f>+CPPE!A2</f>
        <v>309 - Agrichemical Handling Facility</v>
      </c>
      <c r="B3" s="107">
        <f>IF(VLOOKUP($A3,$P$3:$Z$170,2)="","",VLOOKUP($A3,$P$3:$Z$170,2))</f>
        <v>1</v>
      </c>
      <c r="C3" s="107">
        <f>IF(VLOOKUP($A3,$P$3:$Z$170,3)="","",VLOOKUP($A3,$P$3:$Z$170,3))</f>
        <v>2</v>
      </c>
      <c r="D3" s="107">
        <f>IF(VLOOKUP($A3,$P$3:$Z$170,4)="","",VLOOKUP($A3,$P$3:$Z$170,4))</f>
        <v>3</v>
      </c>
      <c r="E3" s="107">
        <f>IF(VLOOKUP($A3,$P$3:$Z$170,5)="","",VLOOKUP($A3,$P$3:$Z$170,5))</f>
        <v>4</v>
      </c>
      <c r="F3" s="107" t="str">
        <f>IF(VLOOKUP($A3,$P$3:$Z$170,6)="","",VLOOKUP($A3,$P$3:$Z$170,6))</f>
        <v/>
      </c>
      <c r="G3" s="107">
        <f>IF(VLOOKUP($A3,$P$3:$Z$170,7)="","",VLOOKUP($A3,$P$3:$Z$170,7))</f>
        <v>6</v>
      </c>
      <c r="H3" s="107">
        <f>IF(VLOOKUP($A3,$P$3:$Z$170,8)="","",VLOOKUP($A3,$P$3:$Z$170,8))</f>
        <v>7</v>
      </c>
      <c r="I3" s="107" t="str">
        <f>IF(VLOOKUP($A3,$P$3:$Z$170,9)="","",VLOOKUP($A3,$P$3:$Z$170,9))</f>
        <v/>
      </c>
      <c r="J3" s="107">
        <f>IF(VLOOKUP($A3,$P$3:$Z$170,10)="","",VLOOKUP($A3,$P$3:$Z$170,10))</f>
        <v>9</v>
      </c>
      <c r="K3" s="107">
        <f>IF(VLOOKUP($A3,$P$3:$Z$170,11)="","",VLOOKUP($A3,$P$3:$Z$170,11))</f>
        <v>10</v>
      </c>
      <c r="M3" s="247"/>
      <c r="N3" s="248">
        <f t="shared" ref="N3:N66" si="0">IF(AND(NOT($N$2=""),OR($N$2=$B3,$N$2=$C3,$N$2=$D3,$N$2=$E3,$N$2=$F3,$N$2=$G3,$N$2=$H3,$N$2=$I3,$N$2=$J3,$N$2=$K3)),1,2)</f>
        <v>2</v>
      </c>
      <c r="P3" s="249" t="s">
        <v>615</v>
      </c>
      <c r="Q3" s="114">
        <v>1</v>
      </c>
      <c r="R3" s="109">
        <v>2</v>
      </c>
      <c r="S3" s="109">
        <v>3</v>
      </c>
      <c r="T3" s="109">
        <v>4</v>
      </c>
      <c r="U3" s="109"/>
      <c r="V3" s="109">
        <v>6</v>
      </c>
      <c r="W3" s="109">
        <v>7</v>
      </c>
      <c r="X3" s="109"/>
      <c r="Y3" s="109">
        <v>9</v>
      </c>
      <c r="Z3" s="110">
        <v>10</v>
      </c>
    </row>
    <row r="4" spans="1:26" ht="16.5" customHeight="1" x14ac:dyDescent="0.25">
      <c r="A4" s="106" t="str">
        <f>+CPPE!A3</f>
        <v>311 - Alley Cropping</v>
      </c>
      <c r="B4" s="107">
        <f>IF(VLOOKUP($A4,$P$3:$Z$170,2)="","",VLOOKUP($A4,$P$3:$Z$170,2))</f>
        <v>1</v>
      </c>
      <c r="C4" s="107" t="str">
        <f>IF(VLOOKUP($A4,$P$3:$Z$170,3)="","",VLOOKUP($A4,$P$3:$Z$170,3))</f>
        <v/>
      </c>
      <c r="D4" s="107" t="str">
        <f>IF(VLOOKUP($A4,$P$3:$Z$170,4)="","",VLOOKUP($A4,$P$3:$Z$170,4))</f>
        <v/>
      </c>
      <c r="E4" s="107" t="str">
        <f>IF(VLOOKUP($A4,$P$3:$Z$170,5)="","",VLOOKUP($A4,$P$3:$Z$170,5))</f>
        <v/>
      </c>
      <c r="F4" s="107" t="str">
        <f>IF(VLOOKUP($A4,$P$3:$Z$170,6)="","",VLOOKUP($A4,$P$3:$Z$170,6))</f>
        <v/>
      </c>
      <c r="G4" s="107" t="str">
        <f>IF(VLOOKUP($A4,$P$3:$Z$170,7)="","",VLOOKUP($A4,$P$3:$Z$170,7))</f>
        <v/>
      </c>
      <c r="H4" s="107" t="str">
        <f>IF(VLOOKUP($A4,$P$3:$Z$170,8)="","",VLOOKUP($A4,$P$3:$Z$170,8))</f>
        <v/>
      </c>
      <c r="I4" s="107" t="str">
        <f>IF(VLOOKUP($A4,$P$3:$Z$170,9)="","",VLOOKUP($A4,$P$3:$Z$170,9))</f>
        <v/>
      </c>
      <c r="J4" s="107" t="str">
        <f>IF(VLOOKUP($A4,$P$3:$Z$170,10)="","",VLOOKUP($A4,$P$3:$Z$170,10))</f>
        <v/>
      </c>
      <c r="K4" s="107" t="str">
        <f>IF(VLOOKUP($A4,$P$3:$Z$170,11)="","",VLOOKUP($A4,$P$3:$Z$170,11))</f>
        <v/>
      </c>
      <c r="M4" s="247"/>
      <c r="N4" s="248">
        <f t="shared" si="0"/>
        <v>2</v>
      </c>
      <c r="P4" s="249" t="s">
        <v>617</v>
      </c>
      <c r="Q4" s="114">
        <v>1</v>
      </c>
      <c r="R4" s="109"/>
      <c r="S4" s="109"/>
      <c r="T4" s="109"/>
      <c r="U4" s="109"/>
      <c r="V4" s="109"/>
      <c r="W4" s="109"/>
      <c r="X4" s="109"/>
      <c r="Y4" s="109"/>
      <c r="Z4" s="110"/>
    </row>
    <row r="5" spans="1:26" ht="16.5" customHeight="1" x14ac:dyDescent="0.25">
      <c r="A5" s="106" t="str">
        <f>+CPPE!A4</f>
        <v>313 - Waste Storage Facility</v>
      </c>
      <c r="B5" s="107" t="str">
        <f>IF(VLOOKUP($A5,$P$3:$Z$170,2)="","",VLOOKUP($A5,$P$3:$Z$170,2))</f>
        <v/>
      </c>
      <c r="C5" s="107" t="str">
        <f>IF(VLOOKUP($A5,$P$3:$Z$170,3)="","",VLOOKUP($A5,$P$3:$Z$170,3))</f>
        <v/>
      </c>
      <c r="D5" s="107" t="str">
        <f>IF(VLOOKUP($A5,$P$3:$Z$170,4)="","",VLOOKUP($A5,$P$3:$Z$170,4))</f>
        <v/>
      </c>
      <c r="E5" s="107" t="str">
        <f>IF(VLOOKUP($A5,$P$3:$Z$170,5)="","",VLOOKUP($A5,$P$3:$Z$170,5))</f>
        <v/>
      </c>
      <c r="F5" s="107" t="str">
        <f>IF(VLOOKUP($A5,$P$3:$Z$170,6)="","",VLOOKUP($A5,$P$3:$Z$170,6))</f>
        <v/>
      </c>
      <c r="G5" s="107">
        <f>IF(VLOOKUP($A5,$P$3:$Z$170,7)="","",VLOOKUP($A5,$P$3:$Z$170,7))</f>
        <v>6</v>
      </c>
      <c r="H5" s="107" t="str">
        <f>IF(VLOOKUP($A5,$P$3:$Z$170,8)="","",VLOOKUP($A5,$P$3:$Z$170,8))</f>
        <v/>
      </c>
      <c r="I5" s="107" t="str">
        <f>IF(VLOOKUP($A5,$P$3:$Z$170,9)="","",VLOOKUP($A5,$P$3:$Z$170,9))</f>
        <v/>
      </c>
      <c r="J5" s="107" t="str">
        <f>IF(VLOOKUP($A5,$P$3:$Z$170,10)="","",VLOOKUP($A5,$P$3:$Z$170,10))</f>
        <v/>
      </c>
      <c r="K5" s="107" t="str">
        <f>IF(VLOOKUP($A5,$P$3:$Z$170,11)="","",VLOOKUP($A5,$P$3:$Z$170,11))</f>
        <v/>
      </c>
      <c r="M5" s="247"/>
      <c r="N5" s="248">
        <f t="shared" si="0"/>
        <v>2</v>
      </c>
      <c r="P5" s="249" t="s">
        <v>761</v>
      </c>
      <c r="Q5" s="114" t="s">
        <v>20</v>
      </c>
      <c r="R5" s="109" t="s">
        <v>20</v>
      </c>
      <c r="S5" s="109" t="s">
        <v>20</v>
      </c>
      <c r="T5" s="109" t="s">
        <v>20</v>
      </c>
      <c r="U5" s="109" t="s">
        <v>20</v>
      </c>
      <c r="V5" s="109">
        <v>6</v>
      </c>
      <c r="W5" s="109" t="s">
        <v>20</v>
      </c>
      <c r="X5" s="109" t="s">
        <v>20</v>
      </c>
      <c r="Y5" s="109" t="s">
        <v>20</v>
      </c>
      <c r="Z5" s="110" t="s">
        <v>20</v>
      </c>
    </row>
    <row r="6" spans="1:26" ht="16.5" customHeight="1" x14ac:dyDescent="0.25">
      <c r="A6" s="106" t="str">
        <f>+CPPE!A5</f>
        <v>314 - Brush Management</v>
      </c>
      <c r="B6" s="107" t="str">
        <f>IF(VLOOKUP($A6,$P$3:$Z$170,2)="","",VLOOKUP($A6,$P$3:$Z$170,2))</f>
        <v/>
      </c>
      <c r="C6" s="107">
        <f>IF(VLOOKUP($A6,$P$3:$Z$170,3)="","",VLOOKUP($A6,$P$3:$Z$170,3))</f>
        <v>2</v>
      </c>
      <c r="D6" s="107">
        <f>IF(VLOOKUP($A6,$P$3:$Z$170,4)="","",VLOOKUP($A6,$P$3:$Z$170,4))</f>
        <v>3</v>
      </c>
      <c r="E6" s="107">
        <f>IF(VLOOKUP($A6,$P$3:$Z$170,5)="","",VLOOKUP($A6,$P$3:$Z$170,5))</f>
        <v>4</v>
      </c>
      <c r="F6" s="107">
        <f>IF(VLOOKUP($A6,$P$3:$Z$170,6)="","",VLOOKUP($A6,$P$3:$Z$170,6))</f>
        <v>5</v>
      </c>
      <c r="G6" s="107" t="str">
        <f>IF(VLOOKUP($A6,$P$3:$Z$170,7)="","",VLOOKUP($A6,$P$3:$Z$170,7))</f>
        <v/>
      </c>
      <c r="H6" s="107" t="str">
        <f>IF(VLOOKUP($A6,$P$3:$Z$170,8)="","",VLOOKUP($A6,$P$3:$Z$170,8))</f>
        <v/>
      </c>
      <c r="I6" s="107" t="str">
        <f>IF(VLOOKUP($A6,$P$3:$Z$170,9)="","",VLOOKUP($A6,$P$3:$Z$170,9))</f>
        <v/>
      </c>
      <c r="J6" s="107">
        <f>IF(VLOOKUP($A6,$P$3:$Z$170,10)="","",VLOOKUP($A6,$P$3:$Z$170,10))</f>
        <v>9</v>
      </c>
      <c r="K6" s="107">
        <f>IF(VLOOKUP($A6,$P$3:$Z$170,11)="","",VLOOKUP($A6,$P$3:$Z$170,11))</f>
        <v>10</v>
      </c>
      <c r="M6" s="247"/>
      <c r="N6" s="248">
        <f t="shared" si="0"/>
        <v>2</v>
      </c>
      <c r="P6" s="249" t="s">
        <v>626</v>
      </c>
      <c r="Q6" s="114" t="s">
        <v>20</v>
      </c>
      <c r="R6" s="109">
        <v>2</v>
      </c>
      <c r="S6" s="109">
        <v>3</v>
      </c>
      <c r="T6" s="109">
        <v>4</v>
      </c>
      <c r="U6" s="109">
        <v>5</v>
      </c>
      <c r="V6" s="109" t="s">
        <v>20</v>
      </c>
      <c r="W6" s="109" t="s">
        <v>20</v>
      </c>
      <c r="X6" s="109" t="s">
        <v>20</v>
      </c>
      <c r="Y6" s="109">
        <v>9</v>
      </c>
      <c r="Z6" s="110">
        <v>10</v>
      </c>
    </row>
    <row r="7" spans="1:26" ht="16.5" customHeight="1" x14ac:dyDescent="0.25">
      <c r="A7" s="106" t="str">
        <f>+CPPE!A6</f>
        <v>315 - Herbaceous Weed Treatment</v>
      </c>
      <c r="B7" s="107" t="str">
        <f>IF(VLOOKUP($A7,$P$3:$Z$170,2)="","",VLOOKUP($A7,$P$3:$Z$170,2))</f>
        <v/>
      </c>
      <c r="C7" s="107">
        <f>IF(VLOOKUP($A7,$P$3:$Z$170,3)="","",VLOOKUP($A7,$P$3:$Z$170,3))</f>
        <v>2</v>
      </c>
      <c r="D7" s="107">
        <f>IF(VLOOKUP($A7,$P$3:$Z$170,4)="","",VLOOKUP($A7,$P$3:$Z$170,4))</f>
        <v>3</v>
      </c>
      <c r="E7" s="107">
        <f>IF(VLOOKUP($A7,$P$3:$Z$170,5)="","",VLOOKUP($A7,$P$3:$Z$170,5))</f>
        <v>4</v>
      </c>
      <c r="F7" s="107">
        <f>IF(VLOOKUP($A7,$P$3:$Z$170,6)="","",VLOOKUP($A7,$P$3:$Z$170,6))</f>
        <v>5</v>
      </c>
      <c r="G7" s="107">
        <f>IF(VLOOKUP($A7,$P$3:$Z$170,7)="","",VLOOKUP($A7,$P$3:$Z$170,7))</f>
        <v>6</v>
      </c>
      <c r="H7" s="107">
        <f>IF(VLOOKUP($A7,$P$3:$Z$170,8)="","",VLOOKUP($A7,$P$3:$Z$170,8))</f>
        <v>7</v>
      </c>
      <c r="I7" s="107" t="str">
        <f>IF(VLOOKUP($A7,$P$3:$Z$170,9)="","",VLOOKUP($A7,$P$3:$Z$170,9))</f>
        <v/>
      </c>
      <c r="J7" s="107">
        <f>IF(VLOOKUP($A7,$P$3:$Z$170,10)="","",VLOOKUP($A7,$P$3:$Z$170,10))</f>
        <v>9</v>
      </c>
      <c r="K7" s="107">
        <f>IF(VLOOKUP($A7,$P$3:$Z$170,11)="","",VLOOKUP($A7,$P$3:$Z$170,11))</f>
        <v>10</v>
      </c>
      <c r="M7" s="247"/>
      <c r="N7" s="248">
        <f t="shared" si="0"/>
        <v>2</v>
      </c>
      <c r="P7" s="249" t="s">
        <v>675</v>
      </c>
      <c r="Q7" s="114" t="s">
        <v>20</v>
      </c>
      <c r="R7" s="109">
        <v>2</v>
      </c>
      <c r="S7" s="109">
        <v>3</v>
      </c>
      <c r="T7" s="109">
        <v>4</v>
      </c>
      <c r="U7" s="109">
        <v>5</v>
      </c>
      <c r="V7" s="109">
        <v>6</v>
      </c>
      <c r="W7" s="109">
        <v>7</v>
      </c>
      <c r="X7" s="109" t="s">
        <v>20</v>
      </c>
      <c r="Y7" s="109">
        <v>9</v>
      </c>
      <c r="Z7" s="110">
        <v>10</v>
      </c>
    </row>
    <row r="8" spans="1:26" ht="16.5" customHeight="1" x14ac:dyDescent="0.25">
      <c r="A8" s="106" t="str">
        <f>+CPPE!A7</f>
        <v>316 - Animal Mortality Facility</v>
      </c>
      <c r="B8" s="107" t="str">
        <f>IF(VLOOKUP($A8,$P$3:$Z$170,2)="","",VLOOKUP($A8,$P$3:$Z$170,2))</f>
        <v/>
      </c>
      <c r="C8" s="107" t="str">
        <f>IF(VLOOKUP($A8,$P$3:$Z$170,3)="","",VLOOKUP($A8,$P$3:$Z$170,3))</f>
        <v/>
      </c>
      <c r="D8" s="107" t="str">
        <f>IF(VLOOKUP($A8,$P$3:$Z$170,4)="","",VLOOKUP($A8,$P$3:$Z$170,4))</f>
        <v/>
      </c>
      <c r="E8" s="107">
        <f>IF(VLOOKUP($A8,$P$3:$Z$170,5)="","",VLOOKUP($A8,$P$3:$Z$170,5))</f>
        <v>4</v>
      </c>
      <c r="F8" s="107" t="str">
        <f>IF(VLOOKUP($A8,$P$3:$Z$170,6)="","",VLOOKUP($A8,$P$3:$Z$170,6))</f>
        <v/>
      </c>
      <c r="G8" s="107">
        <f>IF(VLOOKUP($A8,$P$3:$Z$170,7)="","",VLOOKUP($A8,$P$3:$Z$170,7))</f>
        <v>6</v>
      </c>
      <c r="H8" s="107" t="str">
        <f>IF(VLOOKUP($A8,$P$3:$Z$170,8)="","",VLOOKUP($A8,$P$3:$Z$170,8))</f>
        <v/>
      </c>
      <c r="I8" s="107" t="str">
        <f>IF(VLOOKUP($A8,$P$3:$Z$170,9)="","",VLOOKUP($A8,$P$3:$Z$170,9))</f>
        <v/>
      </c>
      <c r="J8" s="107" t="str">
        <f>IF(VLOOKUP($A8,$P$3:$Z$170,10)="","",VLOOKUP($A8,$P$3:$Z$170,10))</f>
        <v/>
      </c>
      <c r="K8" s="107" t="str">
        <f>IF(VLOOKUP($A8,$P$3:$Z$170,11)="","",VLOOKUP($A8,$P$3:$Z$170,11))</f>
        <v/>
      </c>
      <c r="M8" s="247"/>
      <c r="N8" s="248">
        <f t="shared" si="0"/>
        <v>2</v>
      </c>
      <c r="P8" s="249" t="s">
        <v>621</v>
      </c>
      <c r="Q8" s="114" t="s">
        <v>20</v>
      </c>
      <c r="R8" s="109" t="s">
        <v>20</v>
      </c>
      <c r="S8" s="109" t="s">
        <v>20</v>
      </c>
      <c r="T8" s="109">
        <v>4</v>
      </c>
      <c r="U8" s="109" t="s">
        <v>20</v>
      </c>
      <c r="V8" s="109">
        <v>6</v>
      </c>
      <c r="W8" s="109" t="s">
        <v>20</v>
      </c>
      <c r="X8" s="109" t="s">
        <v>20</v>
      </c>
      <c r="Y8" s="109" t="s">
        <v>20</v>
      </c>
      <c r="Z8" s="110" t="s">
        <v>20</v>
      </c>
    </row>
    <row r="9" spans="1:26" ht="16.5" customHeight="1" x14ac:dyDescent="0.25">
      <c r="A9" s="106" t="str">
        <f>+CPPE!A8</f>
        <v>317 - Composting Facility</v>
      </c>
      <c r="B9" s="107" t="str">
        <f>IF(VLOOKUP($A9,$P$3:$Z$170,2)="","",VLOOKUP($A9,$P$3:$Z$170,2))</f>
        <v/>
      </c>
      <c r="C9" s="107" t="str">
        <f>IF(VLOOKUP($A9,$P$3:$Z$170,3)="","",VLOOKUP($A9,$P$3:$Z$170,3))</f>
        <v/>
      </c>
      <c r="D9" s="107" t="str">
        <f>IF(VLOOKUP($A9,$P$3:$Z$170,4)="","",VLOOKUP($A9,$P$3:$Z$170,4))</f>
        <v/>
      </c>
      <c r="E9" s="107" t="str">
        <f>IF(VLOOKUP($A9,$P$3:$Z$170,5)="","",VLOOKUP($A9,$P$3:$Z$170,5))</f>
        <v/>
      </c>
      <c r="F9" s="107" t="str">
        <f>IF(VLOOKUP($A9,$P$3:$Z$170,6)="","",VLOOKUP($A9,$P$3:$Z$170,6))</f>
        <v/>
      </c>
      <c r="G9" s="107">
        <f>IF(VLOOKUP($A9,$P$3:$Z$170,7)="","",VLOOKUP($A9,$P$3:$Z$170,7))</f>
        <v>6</v>
      </c>
      <c r="H9" s="107" t="str">
        <f>IF(VLOOKUP($A9,$P$3:$Z$170,8)="","",VLOOKUP($A9,$P$3:$Z$170,8))</f>
        <v/>
      </c>
      <c r="I9" s="107" t="str">
        <f>IF(VLOOKUP($A9,$P$3:$Z$170,9)="","",VLOOKUP($A9,$P$3:$Z$170,9))</f>
        <v/>
      </c>
      <c r="J9" s="107" t="str">
        <f>IF(VLOOKUP($A9,$P$3:$Z$170,10)="","",VLOOKUP($A9,$P$3:$Z$170,10))</f>
        <v/>
      </c>
      <c r="K9" s="107" t="str">
        <f>IF(VLOOKUP($A9,$P$3:$Z$170,11)="","",VLOOKUP($A9,$P$3:$Z$170,11))</f>
        <v/>
      </c>
      <c r="M9" s="247"/>
      <c r="N9" s="248">
        <f t="shared" si="0"/>
        <v>2</v>
      </c>
      <c r="P9" s="249" t="s">
        <v>631</v>
      </c>
      <c r="Q9" s="114" t="s">
        <v>20</v>
      </c>
      <c r="R9" s="109" t="s">
        <v>20</v>
      </c>
      <c r="S9" s="109" t="s">
        <v>20</v>
      </c>
      <c r="T9" s="109" t="s">
        <v>20</v>
      </c>
      <c r="U9" s="109" t="s">
        <v>20</v>
      </c>
      <c r="V9" s="109">
        <v>6</v>
      </c>
      <c r="W9" s="109" t="s">
        <v>20</v>
      </c>
      <c r="X9" s="109" t="s">
        <v>20</v>
      </c>
      <c r="Y9" s="109" t="s">
        <v>20</v>
      </c>
      <c r="Z9" s="110" t="s">
        <v>20</v>
      </c>
    </row>
    <row r="10" spans="1:26" ht="16.5" customHeight="1" x14ac:dyDescent="0.25">
      <c r="A10" s="106" t="str">
        <f>+CPPE!A9</f>
        <v>318 - Short Term Storage of Animal Waste and Byproducts</v>
      </c>
      <c r="B10" s="107" t="str">
        <f>IF(VLOOKUP($A10,$P$3:$Z$170,2)="","",VLOOKUP($A10,$P$3:$Z$170,2))</f>
        <v/>
      </c>
      <c r="C10" s="107" t="str">
        <f>IF(VLOOKUP($A10,$P$3:$Z$170,3)="","",VLOOKUP($A10,$P$3:$Z$170,3))</f>
        <v/>
      </c>
      <c r="D10" s="107" t="str">
        <f>IF(VLOOKUP($A10,$P$3:$Z$170,4)="","",VLOOKUP($A10,$P$3:$Z$170,4))</f>
        <v/>
      </c>
      <c r="E10" s="107" t="str">
        <f>IF(VLOOKUP($A10,$P$3:$Z$170,5)="","",VLOOKUP($A10,$P$3:$Z$170,5))</f>
        <v/>
      </c>
      <c r="F10" s="107" t="str">
        <f>IF(VLOOKUP($A10,$P$3:$Z$170,6)="","",VLOOKUP($A10,$P$3:$Z$170,6))</f>
        <v/>
      </c>
      <c r="G10" s="107">
        <f>IF(VLOOKUP($A10,$P$3:$Z$170,7)="","",VLOOKUP($A10,$P$3:$Z$170,7))</f>
        <v>6</v>
      </c>
      <c r="H10" s="107" t="str">
        <f>IF(VLOOKUP($A10,$P$3:$Z$170,8)="","",VLOOKUP($A10,$P$3:$Z$170,8))</f>
        <v/>
      </c>
      <c r="I10" s="107" t="str">
        <f>IF(VLOOKUP($A10,$P$3:$Z$170,9)="","",VLOOKUP($A10,$P$3:$Z$170,9))</f>
        <v/>
      </c>
      <c r="J10" s="107" t="str">
        <f>IF(VLOOKUP($A10,$P$3:$Z$170,10)="","",VLOOKUP($A10,$P$3:$Z$170,10))</f>
        <v/>
      </c>
      <c r="K10" s="107" t="str">
        <f>IF(VLOOKUP($A10,$P$3:$Z$170,11)="","",VLOOKUP($A10,$P$3:$Z$170,11))</f>
        <v/>
      </c>
      <c r="M10" s="247"/>
      <c r="N10" s="248">
        <f t="shared" si="0"/>
        <v>2</v>
      </c>
      <c r="P10" s="249" t="s">
        <v>732</v>
      </c>
      <c r="Q10" s="114" t="s">
        <v>20</v>
      </c>
      <c r="R10" s="109" t="s">
        <v>20</v>
      </c>
      <c r="S10" s="109" t="s">
        <v>20</v>
      </c>
      <c r="T10" s="109" t="s">
        <v>20</v>
      </c>
      <c r="U10" s="109" t="s">
        <v>20</v>
      </c>
      <c r="V10" s="109">
        <v>6</v>
      </c>
      <c r="W10" s="109" t="s">
        <v>20</v>
      </c>
      <c r="X10" s="109" t="s">
        <v>20</v>
      </c>
      <c r="Y10" s="109" t="s">
        <v>20</v>
      </c>
      <c r="Z10" s="110" t="s">
        <v>20</v>
      </c>
    </row>
    <row r="11" spans="1:26" ht="16.5" customHeight="1" x14ac:dyDescent="0.25">
      <c r="A11" s="106" t="str">
        <f>+CPPE!A10</f>
        <v>319 - On-Farm Secondary Containment Facility</v>
      </c>
      <c r="B11" s="107" t="str">
        <f>IF(VLOOKUP($A11,$P$3:$Z$170,2)="","",VLOOKUP($A11,$P$3:$Z$170,2))</f>
        <v/>
      </c>
      <c r="C11" s="107" t="str">
        <f>IF(VLOOKUP($A11,$P$3:$Z$170,3)="","",VLOOKUP($A11,$P$3:$Z$170,3))</f>
        <v/>
      </c>
      <c r="D11" s="107" t="str">
        <f>IF(VLOOKUP($A11,$P$3:$Z$170,4)="","",VLOOKUP($A11,$P$3:$Z$170,4))</f>
        <v/>
      </c>
      <c r="E11" s="107" t="str">
        <f>IF(VLOOKUP($A11,$P$3:$Z$170,5)="","",VLOOKUP($A11,$P$3:$Z$170,5))</f>
        <v/>
      </c>
      <c r="F11" s="107" t="str">
        <f>IF(VLOOKUP($A11,$P$3:$Z$170,6)="","",VLOOKUP($A11,$P$3:$Z$170,6))</f>
        <v/>
      </c>
      <c r="G11" s="107">
        <f>IF(VLOOKUP($A11,$P$3:$Z$170,7)="","",VLOOKUP($A11,$P$3:$Z$170,7))</f>
        <v>6</v>
      </c>
      <c r="H11" s="107" t="str">
        <f>IF(VLOOKUP($A11,$P$3:$Z$170,8)="","",VLOOKUP($A11,$P$3:$Z$170,8))</f>
        <v/>
      </c>
      <c r="I11" s="107" t="str">
        <f>IF(VLOOKUP($A11,$P$3:$Z$170,9)="","",VLOOKUP($A11,$P$3:$Z$170,9))</f>
        <v/>
      </c>
      <c r="J11" s="107" t="str">
        <f>IF(VLOOKUP($A11,$P$3:$Z$170,10)="","",VLOOKUP($A11,$P$3:$Z$170,10))</f>
        <v/>
      </c>
      <c r="K11" s="107" t="str">
        <f>IF(VLOOKUP($A11,$P$3:$Z$170,11)="","",VLOOKUP($A11,$P$3:$Z$170,11))</f>
        <v/>
      </c>
      <c r="M11" s="247"/>
      <c r="N11" s="248">
        <f t="shared" si="0"/>
        <v>2</v>
      </c>
      <c r="P11" s="249" t="s">
        <v>706</v>
      </c>
      <c r="Q11" s="114" t="s">
        <v>20</v>
      </c>
      <c r="R11" s="109" t="s">
        <v>20</v>
      </c>
      <c r="S11" s="109" t="s">
        <v>20</v>
      </c>
      <c r="T11" s="109" t="s">
        <v>20</v>
      </c>
      <c r="U11" s="109" t="s">
        <v>20</v>
      </c>
      <c r="V11" s="109">
        <v>6</v>
      </c>
      <c r="W11" s="109" t="s">
        <v>20</v>
      </c>
      <c r="X11" s="109" t="s">
        <v>20</v>
      </c>
      <c r="Y11" s="109" t="s">
        <v>20</v>
      </c>
      <c r="Z11" s="110" t="s">
        <v>20</v>
      </c>
    </row>
    <row r="12" spans="1:26" ht="16.5" customHeight="1" x14ac:dyDescent="0.25">
      <c r="A12" s="106" t="str">
        <f>+CPPE!A11</f>
        <v>320 - Irrigation Canal or Lateral</v>
      </c>
      <c r="B12" s="107">
        <f>IF(VLOOKUP($A12,$P$3:$Z$170,2)="","",VLOOKUP($A12,$P$3:$Z$170,2))</f>
        <v>1</v>
      </c>
      <c r="C12" s="107">
        <f>IF(VLOOKUP($A12,$P$3:$Z$170,3)="","",VLOOKUP($A12,$P$3:$Z$170,3))</f>
        <v>2</v>
      </c>
      <c r="D12" s="107">
        <f>IF(VLOOKUP($A12,$P$3:$Z$170,4)="","",VLOOKUP($A12,$P$3:$Z$170,4))</f>
        <v>3</v>
      </c>
      <c r="E12" s="107">
        <f>IF(VLOOKUP($A12,$P$3:$Z$170,5)="","",VLOOKUP($A12,$P$3:$Z$170,5))</f>
        <v>4</v>
      </c>
      <c r="F12" s="107">
        <f>IF(VLOOKUP($A12,$P$3:$Z$170,6)="","",VLOOKUP($A12,$P$3:$Z$170,6))</f>
        <v>5</v>
      </c>
      <c r="G12" s="107">
        <f>IF(VLOOKUP($A12,$P$3:$Z$170,7)="","",VLOOKUP($A12,$P$3:$Z$170,7))</f>
        <v>6</v>
      </c>
      <c r="H12" s="107">
        <f>IF(VLOOKUP($A12,$P$3:$Z$170,8)="","",VLOOKUP($A12,$P$3:$Z$170,8))</f>
        <v>7</v>
      </c>
      <c r="I12" s="107">
        <f>IF(VLOOKUP($A12,$P$3:$Z$170,9)="","",VLOOKUP($A12,$P$3:$Z$170,9))</f>
        <v>8</v>
      </c>
      <c r="J12" s="107">
        <f>IF(VLOOKUP($A12,$P$3:$Z$170,10)="","",VLOOKUP($A12,$P$3:$Z$170,10))</f>
        <v>9</v>
      </c>
      <c r="K12" s="107">
        <f>IF(VLOOKUP($A12,$P$3:$Z$170,11)="","",VLOOKUP($A12,$P$3:$Z$170,11))</f>
        <v>10</v>
      </c>
      <c r="M12" s="247"/>
      <c r="N12" s="248">
        <f t="shared" si="0"/>
        <v>2</v>
      </c>
      <c r="P12" s="249" t="s">
        <v>680</v>
      </c>
      <c r="Q12" s="114">
        <v>1</v>
      </c>
      <c r="R12" s="109">
        <v>2</v>
      </c>
      <c r="S12" s="109">
        <v>3</v>
      </c>
      <c r="T12" s="109">
        <v>4</v>
      </c>
      <c r="U12" s="109">
        <v>5</v>
      </c>
      <c r="V12" s="109">
        <v>6</v>
      </c>
      <c r="W12" s="109">
        <v>7</v>
      </c>
      <c r="X12" s="109">
        <v>8</v>
      </c>
      <c r="Y12" s="109">
        <v>9</v>
      </c>
      <c r="Z12" s="110">
        <v>10</v>
      </c>
    </row>
    <row r="13" spans="1:26" ht="16.5" customHeight="1" x14ac:dyDescent="0.25">
      <c r="A13" s="106" t="str">
        <f>+CPPE!A12</f>
        <v>324 - Deep Tillage</v>
      </c>
      <c r="B13" s="107">
        <f>IF(VLOOKUP($A13,$P$3:$Z$170,2)="","",VLOOKUP($A13,$P$3:$Z$170,2))</f>
        <v>1</v>
      </c>
      <c r="C13" s="107">
        <f>IF(VLOOKUP($A13,$P$3:$Z$170,3)="","",VLOOKUP($A13,$P$3:$Z$170,3))</f>
        <v>2</v>
      </c>
      <c r="D13" s="107">
        <f>IF(VLOOKUP($A13,$P$3:$Z$170,4)="","",VLOOKUP($A13,$P$3:$Z$170,4))</f>
        <v>3</v>
      </c>
      <c r="E13" s="107">
        <f>IF(VLOOKUP($A13,$P$3:$Z$170,5)="","",VLOOKUP($A13,$P$3:$Z$170,5))</f>
        <v>4</v>
      </c>
      <c r="F13" s="107">
        <f>IF(VLOOKUP($A13,$P$3:$Z$170,6)="","",VLOOKUP($A13,$P$3:$Z$170,6))</f>
        <v>5</v>
      </c>
      <c r="G13" s="107">
        <f>IF(VLOOKUP($A13,$P$3:$Z$170,7)="","",VLOOKUP($A13,$P$3:$Z$170,7))</f>
        <v>6</v>
      </c>
      <c r="H13" s="107">
        <f>IF(VLOOKUP($A13,$P$3:$Z$170,8)="","",VLOOKUP($A13,$P$3:$Z$170,8))</f>
        <v>7</v>
      </c>
      <c r="I13" s="107">
        <f>IF(VLOOKUP($A13,$P$3:$Z$170,9)="","",VLOOKUP($A13,$P$3:$Z$170,9))</f>
        <v>8</v>
      </c>
      <c r="J13" s="107">
        <f>IF(VLOOKUP($A13,$P$3:$Z$170,10)="","",VLOOKUP($A13,$P$3:$Z$170,10))</f>
        <v>9</v>
      </c>
      <c r="K13" s="107">
        <f>IF(VLOOKUP($A13,$P$3:$Z$170,11)="","",VLOOKUP($A13,$P$3:$Z$170,11))</f>
        <v>10</v>
      </c>
      <c r="M13" s="247"/>
      <c r="N13" s="248">
        <f t="shared" si="0"/>
        <v>2</v>
      </c>
      <c r="P13" s="249" t="s">
        <v>645</v>
      </c>
      <c r="Q13" s="114">
        <v>1</v>
      </c>
      <c r="R13" s="109">
        <v>2</v>
      </c>
      <c r="S13" s="109">
        <v>3</v>
      </c>
      <c r="T13" s="109">
        <v>4</v>
      </c>
      <c r="U13" s="109">
        <v>5</v>
      </c>
      <c r="V13" s="109">
        <v>6</v>
      </c>
      <c r="W13" s="109">
        <v>7</v>
      </c>
      <c r="X13" s="109">
        <v>8</v>
      </c>
      <c r="Y13" s="109">
        <v>9</v>
      </c>
      <c r="Z13" s="110">
        <v>10</v>
      </c>
    </row>
    <row r="14" spans="1:26" ht="16.5" customHeight="1" x14ac:dyDescent="0.25">
      <c r="A14" s="106" t="str">
        <f>+CPPE!A13</f>
        <v>325 - High Tunnel System</v>
      </c>
      <c r="B14" s="107">
        <f>IF(VLOOKUP($A14,$P$3:$Z$170,2)="","",VLOOKUP($A14,$P$3:$Z$170,2))</f>
        <v>1</v>
      </c>
      <c r="C14" s="107" t="str">
        <f>IF(VLOOKUP($A14,$P$3:$Z$170,3)="","",VLOOKUP($A14,$P$3:$Z$170,3))</f>
        <v/>
      </c>
      <c r="D14" s="107" t="str">
        <f>IF(VLOOKUP($A14,$P$3:$Z$170,4)="","",VLOOKUP($A14,$P$3:$Z$170,4))</f>
        <v/>
      </c>
      <c r="E14" s="107" t="str">
        <f>IF(VLOOKUP($A14,$P$3:$Z$170,5)="","",VLOOKUP($A14,$P$3:$Z$170,5))</f>
        <v/>
      </c>
      <c r="F14" s="107" t="str">
        <f>IF(VLOOKUP($A14,$P$3:$Z$170,6)="","",VLOOKUP($A14,$P$3:$Z$170,6))</f>
        <v/>
      </c>
      <c r="G14" s="107" t="str">
        <f>IF(VLOOKUP($A14,$P$3:$Z$170,7)="","",VLOOKUP($A14,$P$3:$Z$170,7))</f>
        <v/>
      </c>
      <c r="H14" s="107" t="str">
        <f>IF(VLOOKUP($A14,$P$3:$Z$170,8)="","",VLOOKUP($A14,$P$3:$Z$170,8))</f>
        <v/>
      </c>
      <c r="I14" s="107" t="str">
        <f>IF(VLOOKUP($A14,$P$3:$Z$170,9)="","",VLOOKUP($A14,$P$3:$Z$170,9))</f>
        <v/>
      </c>
      <c r="J14" s="107" t="str">
        <f>IF(VLOOKUP($A14,$P$3:$Z$170,10)="","",VLOOKUP($A14,$P$3:$Z$170,10))</f>
        <v/>
      </c>
      <c r="K14" s="107" t="str">
        <f>IF(VLOOKUP($A14,$P$3:$Z$170,11)="","",VLOOKUP($A14,$P$3:$Z$170,11))</f>
        <v/>
      </c>
      <c r="M14" s="247"/>
      <c r="N14" s="248">
        <f t="shared" si="0"/>
        <v>2</v>
      </c>
      <c r="P14" s="249" t="s">
        <v>677</v>
      </c>
      <c r="Q14" s="114">
        <v>1</v>
      </c>
      <c r="R14" s="109" t="s">
        <v>20</v>
      </c>
      <c r="S14" s="109" t="s">
        <v>20</v>
      </c>
      <c r="T14" s="109" t="s">
        <v>20</v>
      </c>
      <c r="U14" s="109" t="s">
        <v>20</v>
      </c>
      <c r="V14" s="109" t="s">
        <v>20</v>
      </c>
      <c r="W14" s="109" t="s">
        <v>20</v>
      </c>
      <c r="X14" s="109" t="s">
        <v>20</v>
      </c>
      <c r="Y14" s="109" t="s">
        <v>20</v>
      </c>
      <c r="Z14" s="110" t="s">
        <v>20</v>
      </c>
    </row>
    <row r="15" spans="1:26" ht="16.5" customHeight="1" x14ac:dyDescent="0.25">
      <c r="A15" s="106" t="str">
        <f>+CPPE!A14</f>
        <v>326 - Clearing &amp; Snagging</v>
      </c>
      <c r="B15" s="107">
        <f>IF(VLOOKUP($A15,$P$3:$Z$170,2)="","",VLOOKUP($A15,$P$3:$Z$170,2))</f>
        <v>1</v>
      </c>
      <c r="C15" s="107">
        <f>IF(VLOOKUP($A15,$P$3:$Z$170,3)="","",VLOOKUP($A15,$P$3:$Z$170,3))</f>
        <v>2</v>
      </c>
      <c r="D15" s="107">
        <f>IF(VLOOKUP($A15,$P$3:$Z$170,4)="","",VLOOKUP($A15,$P$3:$Z$170,4))</f>
        <v>3</v>
      </c>
      <c r="E15" s="107">
        <f>IF(VLOOKUP($A15,$P$3:$Z$170,5)="","",VLOOKUP($A15,$P$3:$Z$170,5))</f>
        <v>4</v>
      </c>
      <c r="F15" s="107">
        <f>IF(VLOOKUP($A15,$P$3:$Z$170,6)="","",VLOOKUP($A15,$P$3:$Z$170,6))</f>
        <v>5</v>
      </c>
      <c r="G15" s="107">
        <f>IF(VLOOKUP($A15,$P$3:$Z$170,7)="","",VLOOKUP($A15,$P$3:$Z$170,7))</f>
        <v>6</v>
      </c>
      <c r="H15" s="107">
        <f>IF(VLOOKUP($A15,$P$3:$Z$170,8)="","",VLOOKUP($A15,$P$3:$Z$170,8))</f>
        <v>7</v>
      </c>
      <c r="I15" s="107">
        <f>IF(VLOOKUP($A15,$P$3:$Z$170,9)="","",VLOOKUP($A15,$P$3:$Z$170,9))</f>
        <v>8</v>
      </c>
      <c r="J15" s="107">
        <f>IF(VLOOKUP($A15,$P$3:$Z$170,10)="","",VLOOKUP($A15,$P$3:$Z$170,10))</f>
        <v>9</v>
      </c>
      <c r="K15" s="107">
        <f>IF(VLOOKUP($A15,$P$3:$Z$170,11)="","",VLOOKUP($A15,$P$3:$Z$170,11))</f>
        <v>10</v>
      </c>
      <c r="M15" s="247"/>
      <c r="N15" s="248">
        <f t="shared" si="0"/>
        <v>2</v>
      </c>
      <c r="P15" s="249" t="s">
        <v>629</v>
      </c>
      <c r="Q15" s="114">
        <v>1</v>
      </c>
      <c r="R15" s="109">
        <v>2</v>
      </c>
      <c r="S15" s="109">
        <v>3</v>
      </c>
      <c r="T15" s="109">
        <v>4</v>
      </c>
      <c r="U15" s="109">
        <v>5</v>
      </c>
      <c r="V15" s="109">
        <v>6</v>
      </c>
      <c r="W15" s="109">
        <v>7</v>
      </c>
      <c r="X15" s="109">
        <v>8</v>
      </c>
      <c r="Y15" s="109">
        <v>9</v>
      </c>
      <c r="Z15" s="110">
        <v>10</v>
      </c>
    </row>
    <row r="16" spans="1:26" ht="16.5" customHeight="1" x14ac:dyDescent="0.25">
      <c r="A16" s="106" t="str">
        <f>+CPPE!A15</f>
        <v>327 - Conservation Cover</v>
      </c>
      <c r="B16" s="107">
        <f>IF(VLOOKUP($A16,$P$3:$Z$170,2)="","",VLOOKUP($A16,$P$3:$Z$170,2))</f>
        <v>1</v>
      </c>
      <c r="C16" s="107">
        <f>IF(VLOOKUP($A16,$P$3:$Z$170,3)="","",VLOOKUP($A16,$P$3:$Z$170,3))</f>
        <v>2</v>
      </c>
      <c r="D16" s="107">
        <f>IF(VLOOKUP($A16,$P$3:$Z$170,4)="","",VLOOKUP($A16,$P$3:$Z$170,4))</f>
        <v>3</v>
      </c>
      <c r="E16" s="107" t="str">
        <f>IF(VLOOKUP($A16,$P$3:$Z$170,5)="","",VLOOKUP($A16,$P$3:$Z$170,5))</f>
        <v/>
      </c>
      <c r="F16" s="107">
        <f>IF(VLOOKUP($A16,$P$3:$Z$170,6)="","",VLOOKUP($A16,$P$3:$Z$170,6))</f>
        <v>5</v>
      </c>
      <c r="G16" s="107">
        <f>IF(VLOOKUP($A16,$P$3:$Z$170,7)="","",VLOOKUP($A16,$P$3:$Z$170,7))</f>
        <v>6</v>
      </c>
      <c r="H16" s="107">
        <f>IF(VLOOKUP($A16,$P$3:$Z$170,8)="","",VLOOKUP($A16,$P$3:$Z$170,8))</f>
        <v>7</v>
      </c>
      <c r="I16" s="107" t="str">
        <f>IF(VLOOKUP($A16,$P$3:$Z$170,9)="","",VLOOKUP($A16,$P$3:$Z$170,9))</f>
        <v/>
      </c>
      <c r="J16" s="107">
        <f>IF(VLOOKUP($A16,$P$3:$Z$170,10)="","",VLOOKUP($A16,$P$3:$Z$170,10))</f>
        <v>9</v>
      </c>
      <c r="K16" s="107">
        <f>IF(VLOOKUP($A16,$P$3:$Z$170,11)="","",VLOOKUP($A16,$P$3:$Z$170,11))</f>
        <v>10</v>
      </c>
      <c r="M16" s="247"/>
      <c r="N16" s="248">
        <f t="shared" si="0"/>
        <v>2</v>
      </c>
      <c r="P16" s="249" t="s">
        <v>632</v>
      </c>
      <c r="Q16" s="114">
        <v>1</v>
      </c>
      <c r="R16" s="109">
        <v>2</v>
      </c>
      <c r="S16" s="109">
        <v>3</v>
      </c>
      <c r="T16" s="109" t="s">
        <v>20</v>
      </c>
      <c r="U16" s="109">
        <v>5</v>
      </c>
      <c r="V16" s="109">
        <v>6</v>
      </c>
      <c r="W16" s="109">
        <v>7</v>
      </c>
      <c r="X16" s="109" t="s">
        <v>20</v>
      </c>
      <c r="Y16" s="109">
        <v>9</v>
      </c>
      <c r="Z16" s="110">
        <v>10</v>
      </c>
    </row>
    <row r="17" spans="1:26" ht="16.5" customHeight="1" x14ac:dyDescent="0.25">
      <c r="A17" s="106" t="str">
        <f>+CPPE!A16</f>
        <v>328 - Conservation Crop Rotation</v>
      </c>
      <c r="B17" s="107">
        <f>IF(VLOOKUP($A17,$P$3:$Z$170,2)="","",VLOOKUP($A17,$P$3:$Z$170,2))</f>
        <v>1</v>
      </c>
      <c r="C17" s="107" t="str">
        <f>IF(VLOOKUP($A17,$P$3:$Z$170,3)="","",VLOOKUP($A17,$P$3:$Z$170,3))</f>
        <v/>
      </c>
      <c r="D17" s="107" t="str">
        <f>IF(VLOOKUP($A17,$P$3:$Z$170,4)="","",VLOOKUP($A17,$P$3:$Z$170,4))</f>
        <v/>
      </c>
      <c r="E17" s="107" t="str">
        <f>IF(VLOOKUP($A17,$P$3:$Z$170,5)="","",VLOOKUP($A17,$P$3:$Z$170,5))</f>
        <v/>
      </c>
      <c r="F17" s="107" t="str">
        <f>IF(VLOOKUP($A17,$P$3:$Z$170,6)="","",VLOOKUP($A17,$P$3:$Z$170,6))</f>
        <v/>
      </c>
      <c r="G17" s="107" t="str">
        <f>IF(VLOOKUP($A17,$P$3:$Z$170,7)="","",VLOOKUP($A17,$P$3:$Z$170,7))</f>
        <v/>
      </c>
      <c r="H17" s="107" t="str">
        <f>IF(VLOOKUP($A17,$P$3:$Z$170,8)="","",VLOOKUP($A17,$P$3:$Z$170,8))</f>
        <v/>
      </c>
      <c r="I17" s="107" t="str">
        <f>IF(VLOOKUP($A17,$P$3:$Z$170,9)="","",VLOOKUP($A17,$P$3:$Z$170,9))</f>
        <v/>
      </c>
      <c r="J17" s="107" t="str">
        <f>IF(VLOOKUP($A17,$P$3:$Z$170,10)="","",VLOOKUP($A17,$P$3:$Z$170,10))</f>
        <v/>
      </c>
      <c r="K17" s="107" t="str">
        <f>IF(VLOOKUP($A17,$P$3:$Z$170,11)="","",VLOOKUP($A17,$P$3:$Z$170,11))</f>
        <v/>
      </c>
      <c r="M17" s="247"/>
      <c r="N17" s="248">
        <f t="shared" si="0"/>
        <v>2</v>
      </c>
      <c r="P17" s="249" t="s">
        <v>633</v>
      </c>
      <c r="Q17" s="114">
        <v>1</v>
      </c>
      <c r="R17" s="109" t="s">
        <v>20</v>
      </c>
      <c r="S17" s="109" t="s">
        <v>20</v>
      </c>
      <c r="T17" s="109" t="s">
        <v>20</v>
      </c>
      <c r="U17" s="109" t="s">
        <v>20</v>
      </c>
      <c r="V17" s="109" t="s">
        <v>20</v>
      </c>
      <c r="W17" s="109" t="s">
        <v>20</v>
      </c>
      <c r="X17" s="109" t="s">
        <v>20</v>
      </c>
      <c r="Y17" s="109" t="s">
        <v>20</v>
      </c>
      <c r="Z17" s="110" t="s">
        <v>20</v>
      </c>
    </row>
    <row r="18" spans="1:26" ht="16.5" customHeight="1" x14ac:dyDescent="0.25">
      <c r="A18" s="106" t="str">
        <f>+CPPE!A17</f>
        <v>329 - Residue and Tillage Management, No Till</v>
      </c>
      <c r="B18" s="107">
        <f>IF(VLOOKUP($A18,$P$3:$Z$170,2)="","",VLOOKUP($A18,$P$3:$Z$170,2))</f>
        <v>1</v>
      </c>
      <c r="C18" s="107" t="str">
        <f>IF(VLOOKUP($A18,$P$3:$Z$170,3)="","",VLOOKUP($A18,$P$3:$Z$170,3))</f>
        <v/>
      </c>
      <c r="D18" s="107" t="str">
        <f>IF(VLOOKUP($A18,$P$3:$Z$170,4)="","",VLOOKUP($A18,$P$3:$Z$170,4))</f>
        <v/>
      </c>
      <c r="E18" s="107">
        <f>IF(VLOOKUP($A18,$P$3:$Z$170,5)="","",VLOOKUP($A18,$P$3:$Z$170,5))</f>
        <v>4</v>
      </c>
      <c r="F18" s="107" t="str">
        <f>IF(VLOOKUP($A18,$P$3:$Z$170,6)="","",VLOOKUP($A18,$P$3:$Z$170,6))</f>
        <v/>
      </c>
      <c r="G18" s="107" t="str">
        <f>IF(VLOOKUP($A18,$P$3:$Z$170,7)="","",VLOOKUP($A18,$P$3:$Z$170,7))</f>
        <v/>
      </c>
      <c r="H18" s="107" t="str">
        <f>IF(VLOOKUP($A18,$P$3:$Z$170,8)="","",VLOOKUP($A18,$P$3:$Z$170,8))</f>
        <v/>
      </c>
      <c r="I18" s="107" t="str">
        <f>IF(VLOOKUP($A18,$P$3:$Z$170,9)="","",VLOOKUP($A18,$P$3:$Z$170,9))</f>
        <v/>
      </c>
      <c r="J18" s="107">
        <f>IF(VLOOKUP($A18,$P$3:$Z$170,10)="","",VLOOKUP($A18,$P$3:$Z$170,10))</f>
        <v>9</v>
      </c>
      <c r="K18" s="107" t="str">
        <f>IF(VLOOKUP($A18,$P$3:$Z$170,11)="","",VLOOKUP($A18,$P$3:$Z$170,11))</f>
        <v/>
      </c>
      <c r="M18" s="247"/>
      <c r="N18" s="248">
        <f t="shared" si="0"/>
        <v>2</v>
      </c>
      <c r="P18" s="249" t="s">
        <v>719</v>
      </c>
      <c r="Q18" s="114">
        <v>1</v>
      </c>
      <c r="R18" s="109" t="s">
        <v>20</v>
      </c>
      <c r="S18" s="109" t="s">
        <v>20</v>
      </c>
      <c r="T18" s="109">
        <v>4</v>
      </c>
      <c r="U18" s="109" t="s">
        <v>20</v>
      </c>
      <c r="V18" s="109" t="s">
        <v>20</v>
      </c>
      <c r="W18" s="109" t="s">
        <v>20</v>
      </c>
      <c r="X18" s="109" t="s">
        <v>20</v>
      </c>
      <c r="Y18" s="109">
        <v>9</v>
      </c>
      <c r="Z18" s="110" t="s">
        <v>20</v>
      </c>
    </row>
    <row r="19" spans="1:26" ht="16.5" customHeight="1" x14ac:dyDescent="0.25">
      <c r="A19" s="106" t="str">
        <f>+CPPE!A18</f>
        <v>330 - Contour Farming</v>
      </c>
      <c r="B19" s="107">
        <f>IF(VLOOKUP($A19,$P$3:$Z$170,2)="","",VLOOKUP($A19,$P$3:$Z$170,2))</f>
        <v>1</v>
      </c>
      <c r="C19" s="107" t="str">
        <f>IF(VLOOKUP($A19,$P$3:$Z$170,3)="","",VLOOKUP($A19,$P$3:$Z$170,3))</f>
        <v/>
      </c>
      <c r="D19" s="107" t="str">
        <f>IF(VLOOKUP($A19,$P$3:$Z$170,4)="","",VLOOKUP($A19,$P$3:$Z$170,4))</f>
        <v/>
      </c>
      <c r="E19" s="107" t="str">
        <f>IF(VLOOKUP($A19,$P$3:$Z$170,5)="","",VLOOKUP($A19,$P$3:$Z$170,5))</f>
        <v/>
      </c>
      <c r="F19" s="107" t="str">
        <f>IF(VLOOKUP($A19,$P$3:$Z$170,6)="","",VLOOKUP($A19,$P$3:$Z$170,6))</f>
        <v/>
      </c>
      <c r="G19" s="107" t="str">
        <f>IF(VLOOKUP($A19,$P$3:$Z$170,7)="","",VLOOKUP($A19,$P$3:$Z$170,7))</f>
        <v/>
      </c>
      <c r="H19" s="107" t="str">
        <f>IF(VLOOKUP($A19,$P$3:$Z$170,8)="","",VLOOKUP($A19,$P$3:$Z$170,8))</f>
        <v/>
      </c>
      <c r="I19" s="107" t="str">
        <f>IF(VLOOKUP($A19,$P$3:$Z$170,9)="","",VLOOKUP($A19,$P$3:$Z$170,9))</f>
        <v/>
      </c>
      <c r="J19" s="107" t="str">
        <f>IF(VLOOKUP($A19,$P$3:$Z$170,10)="","",VLOOKUP($A19,$P$3:$Z$170,10))</f>
        <v/>
      </c>
      <c r="K19" s="107" t="str">
        <f>IF(VLOOKUP($A19,$P$3:$Z$170,11)="","",VLOOKUP($A19,$P$3:$Z$170,11))</f>
        <v/>
      </c>
      <c r="M19" s="247"/>
      <c r="N19" s="248">
        <f t="shared" si="0"/>
        <v>2</v>
      </c>
      <c r="P19" s="249" t="s">
        <v>636</v>
      </c>
      <c r="Q19" s="114">
        <v>1</v>
      </c>
      <c r="R19" s="109" t="s">
        <v>20</v>
      </c>
      <c r="S19" s="109" t="s">
        <v>20</v>
      </c>
      <c r="T19" s="109" t="s">
        <v>20</v>
      </c>
      <c r="U19" s="109" t="s">
        <v>20</v>
      </c>
      <c r="V19" s="109" t="s">
        <v>20</v>
      </c>
      <c r="W19" s="109" t="s">
        <v>20</v>
      </c>
      <c r="X19" s="109" t="s">
        <v>20</v>
      </c>
      <c r="Y19" s="109" t="s">
        <v>20</v>
      </c>
      <c r="Z19" s="110" t="s">
        <v>20</v>
      </c>
    </row>
    <row r="20" spans="1:26" ht="16.5" customHeight="1" x14ac:dyDescent="0.25">
      <c r="A20" s="106" t="str">
        <f>+CPPE!A19</f>
        <v>331 - Contour Orchard and Other Perennial Crops</v>
      </c>
      <c r="B20" s="107">
        <f>IF(VLOOKUP($A20,$P$3:$Z$170,2)="","",VLOOKUP($A20,$P$3:$Z$170,2))</f>
        <v>1</v>
      </c>
      <c r="C20" s="107" t="str">
        <f>IF(VLOOKUP($A20,$P$3:$Z$170,3)="","",VLOOKUP($A20,$P$3:$Z$170,3))</f>
        <v/>
      </c>
      <c r="D20" s="107" t="str">
        <f>IF(VLOOKUP($A20,$P$3:$Z$170,4)="","",VLOOKUP($A20,$P$3:$Z$170,4))</f>
        <v/>
      </c>
      <c r="E20" s="107" t="str">
        <f>IF(VLOOKUP($A20,$P$3:$Z$170,5)="","",VLOOKUP($A20,$P$3:$Z$170,5))</f>
        <v/>
      </c>
      <c r="F20" s="107" t="str">
        <f>IF(VLOOKUP($A20,$P$3:$Z$170,6)="","",VLOOKUP($A20,$P$3:$Z$170,6))</f>
        <v/>
      </c>
      <c r="G20" s="107" t="str">
        <f>IF(VLOOKUP($A20,$P$3:$Z$170,7)="","",VLOOKUP($A20,$P$3:$Z$170,7))</f>
        <v/>
      </c>
      <c r="H20" s="107" t="str">
        <f>IF(VLOOKUP($A20,$P$3:$Z$170,8)="","",VLOOKUP($A20,$P$3:$Z$170,8))</f>
        <v/>
      </c>
      <c r="I20" s="107" t="str">
        <f>IF(VLOOKUP($A20,$P$3:$Z$170,9)="","",VLOOKUP($A20,$P$3:$Z$170,9))</f>
        <v/>
      </c>
      <c r="J20" s="107" t="str">
        <f>IF(VLOOKUP($A20,$P$3:$Z$170,10)="","",VLOOKUP($A20,$P$3:$Z$170,10))</f>
        <v/>
      </c>
      <c r="K20" s="107" t="str">
        <f>IF(VLOOKUP($A20,$P$3:$Z$170,11)="","",VLOOKUP($A20,$P$3:$Z$170,11))</f>
        <v/>
      </c>
      <c r="M20" s="247"/>
      <c r="N20" s="248">
        <f t="shared" si="0"/>
        <v>2</v>
      </c>
      <c r="P20" s="249" t="s">
        <v>637</v>
      </c>
      <c r="Q20" s="114">
        <v>1</v>
      </c>
      <c r="R20" s="109" t="s">
        <v>20</v>
      </c>
      <c r="S20" s="109" t="s">
        <v>20</v>
      </c>
      <c r="T20" s="109" t="s">
        <v>20</v>
      </c>
      <c r="U20" s="109" t="s">
        <v>20</v>
      </c>
      <c r="V20" s="109" t="s">
        <v>20</v>
      </c>
      <c r="W20" s="109" t="s">
        <v>20</v>
      </c>
      <c r="X20" s="109" t="s">
        <v>20</v>
      </c>
      <c r="Y20" s="109" t="s">
        <v>20</v>
      </c>
      <c r="Z20" s="110" t="s">
        <v>20</v>
      </c>
    </row>
    <row r="21" spans="1:26" ht="16.5" customHeight="1" x14ac:dyDescent="0.25">
      <c r="A21" s="106" t="str">
        <f>+CPPE!A20</f>
        <v>332 - Contour Buffer Strips</v>
      </c>
      <c r="B21" s="107">
        <f>IF(VLOOKUP($A21,$P$3:$Z$170,2)="","",VLOOKUP($A21,$P$3:$Z$170,2))</f>
        <v>1</v>
      </c>
      <c r="C21" s="107" t="str">
        <f>IF(VLOOKUP($A21,$P$3:$Z$170,3)="","",VLOOKUP($A21,$P$3:$Z$170,3))</f>
        <v/>
      </c>
      <c r="D21" s="107" t="str">
        <f>IF(VLOOKUP($A21,$P$3:$Z$170,4)="","",VLOOKUP($A21,$P$3:$Z$170,4))</f>
        <v/>
      </c>
      <c r="E21" s="107" t="str">
        <f>IF(VLOOKUP($A21,$P$3:$Z$170,5)="","",VLOOKUP($A21,$P$3:$Z$170,5))</f>
        <v/>
      </c>
      <c r="F21" s="107" t="str">
        <f>IF(VLOOKUP($A21,$P$3:$Z$170,6)="","",VLOOKUP($A21,$P$3:$Z$170,6))</f>
        <v/>
      </c>
      <c r="G21" s="107" t="str">
        <f>IF(VLOOKUP($A21,$P$3:$Z$170,7)="","",VLOOKUP($A21,$P$3:$Z$170,7))</f>
        <v/>
      </c>
      <c r="H21" s="107" t="str">
        <f>IF(VLOOKUP($A21,$P$3:$Z$170,8)="","",VLOOKUP($A21,$P$3:$Z$170,8))</f>
        <v/>
      </c>
      <c r="I21" s="107" t="str">
        <f>IF(VLOOKUP($A21,$P$3:$Z$170,9)="","",VLOOKUP($A21,$P$3:$Z$170,9))</f>
        <v/>
      </c>
      <c r="J21" s="107" t="str">
        <f>IF(VLOOKUP($A21,$P$3:$Z$170,10)="","",VLOOKUP($A21,$P$3:$Z$170,10))</f>
        <v/>
      </c>
      <c r="K21" s="107" t="str">
        <f>IF(VLOOKUP($A21,$P$3:$Z$170,11)="","",VLOOKUP($A21,$P$3:$Z$170,11))</f>
        <v/>
      </c>
      <c r="M21" s="247"/>
      <c r="N21" s="248">
        <f t="shared" si="0"/>
        <v>2</v>
      </c>
      <c r="P21" s="249" t="s">
        <v>635</v>
      </c>
      <c r="Q21" s="114">
        <v>1</v>
      </c>
      <c r="R21" s="109" t="s">
        <v>20</v>
      </c>
      <c r="S21" s="109" t="s">
        <v>20</v>
      </c>
      <c r="T21" s="109" t="s">
        <v>20</v>
      </c>
      <c r="U21" s="109" t="s">
        <v>20</v>
      </c>
      <c r="V21" s="109" t="s">
        <v>20</v>
      </c>
      <c r="W21" s="109" t="s">
        <v>20</v>
      </c>
      <c r="X21" s="109" t="s">
        <v>20</v>
      </c>
      <c r="Y21" s="109" t="s">
        <v>20</v>
      </c>
      <c r="Z21" s="110" t="s">
        <v>20</v>
      </c>
    </row>
    <row r="22" spans="1:26" ht="16.5" customHeight="1" x14ac:dyDescent="0.25">
      <c r="A22" s="106" t="str">
        <f>+CPPE!A21</f>
        <v>333 - Amending Soil Properties with Gypsum Products</v>
      </c>
      <c r="B22" s="107">
        <f>IF(VLOOKUP($A22,$P$3:$Z$170,2)="","",VLOOKUP($A22,$P$3:$Z$170,2))</f>
        <v>1</v>
      </c>
      <c r="C22" s="107" t="str">
        <f>IF(VLOOKUP($A22,$P$3:$Z$170,3)="","",VLOOKUP($A22,$P$3:$Z$170,3))</f>
        <v/>
      </c>
      <c r="D22" s="107" t="str">
        <f>IF(VLOOKUP($A22,$P$3:$Z$170,4)="","",VLOOKUP($A22,$P$3:$Z$170,4))</f>
        <v/>
      </c>
      <c r="E22" s="107">
        <f>IF(VLOOKUP($A22,$P$3:$Z$170,5)="","",VLOOKUP($A22,$P$3:$Z$170,5))</f>
        <v>4</v>
      </c>
      <c r="F22" s="107" t="str">
        <f>IF(VLOOKUP($A22,$P$3:$Z$170,6)="","",VLOOKUP($A22,$P$3:$Z$170,6))</f>
        <v/>
      </c>
      <c r="G22" s="107" t="str">
        <f>IF(VLOOKUP($A22,$P$3:$Z$170,7)="","",VLOOKUP($A22,$P$3:$Z$170,7))</f>
        <v/>
      </c>
      <c r="H22" s="107" t="str">
        <f>IF(VLOOKUP($A22,$P$3:$Z$170,8)="","",VLOOKUP($A22,$P$3:$Z$170,8))</f>
        <v/>
      </c>
      <c r="I22" s="107" t="str">
        <f>IF(VLOOKUP($A22,$P$3:$Z$170,9)="","",VLOOKUP($A22,$P$3:$Z$170,9))</f>
        <v/>
      </c>
      <c r="J22" s="107" t="str">
        <f>IF(VLOOKUP($A22,$P$3:$Z$170,10)="","",VLOOKUP($A22,$P$3:$Z$170,10))</f>
        <v/>
      </c>
      <c r="K22" s="107" t="str">
        <f>IF(VLOOKUP($A22,$P$3:$Z$170,11)="","",VLOOKUP($A22,$P$3:$Z$170,11))</f>
        <v/>
      </c>
      <c r="M22" s="247"/>
      <c r="N22" s="248">
        <f t="shared" si="0"/>
        <v>2</v>
      </c>
      <c r="P22" s="249" t="s">
        <v>618</v>
      </c>
      <c r="Q22" s="114">
        <v>1</v>
      </c>
      <c r="R22" s="109"/>
      <c r="S22" s="109"/>
      <c r="T22" s="109">
        <v>4</v>
      </c>
      <c r="U22" s="109"/>
      <c r="V22" s="109"/>
      <c r="W22" s="109"/>
      <c r="X22" s="109"/>
      <c r="Y22" s="109"/>
      <c r="Z22" s="110"/>
    </row>
    <row r="23" spans="1:26" ht="16.5" customHeight="1" x14ac:dyDescent="0.25">
      <c r="A23" s="106" t="str">
        <f>+CPPE!A22</f>
        <v>334 - Controlled Traffic Farming</v>
      </c>
      <c r="B23" s="107">
        <f>IF(VLOOKUP($A23,$P$3:$Z$170,2)="","",VLOOKUP($A23,$P$3:$Z$170,2))</f>
        <v>1</v>
      </c>
      <c r="C23" s="107" t="str">
        <f>IF(VLOOKUP($A23,$P$3:$Z$170,3)="","",VLOOKUP($A23,$P$3:$Z$170,3))</f>
        <v/>
      </c>
      <c r="D23" s="107" t="str">
        <f>IF(VLOOKUP($A23,$P$3:$Z$170,4)="","",VLOOKUP($A23,$P$3:$Z$170,4))</f>
        <v/>
      </c>
      <c r="E23" s="107">
        <f>IF(VLOOKUP($A23,$P$3:$Z$170,5)="","",VLOOKUP($A23,$P$3:$Z$170,5))</f>
        <v>4</v>
      </c>
      <c r="F23" s="107" t="str">
        <f>IF(VLOOKUP($A23,$P$3:$Z$170,6)="","",VLOOKUP($A23,$P$3:$Z$170,6))</f>
        <v/>
      </c>
      <c r="G23" s="107" t="str">
        <f>IF(VLOOKUP($A23,$P$3:$Z$170,7)="","",VLOOKUP($A23,$P$3:$Z$170,7))</f>
        <v/>
      </c>
      <c r="H23" s="107" t="str">
        <f>IF(VLOOKUP($A23,$P$3:$Z$170,8)="","",VLOOKUP($A23,$P$3:$Z$170,8))</f>
        <v/>
      </c>
      <c r="I23" s="107" t="str">
        <f>IF(VLOOKUP($A23,$P$3:$Z$170,9)="","",VLOOKUP($A23,$P$3:$Z$170,9))</f>
        <v/>
      </c>
      <c r="J23" s="107" t="str">
        <f>IF(VLOOKUP($A23,$P$3:$Z$170,10)="","",VLOOKUP($A23,$P$3:$Z$170,10))</f>
        <v/>
      </c>
      <c r="K23" s="107" t="str">
        <f>IF(VLOOKUP($A23,$P$3:$Z$170,11)="","",VLOOKUP($A23,$P$3:$Z$170,11))</f>
        <v/>
      </c>
      <c r="M23" s="247"/>
      <c r="N23" s="248">
        <f t="shared" si="0"/>
        <v>2</v>
      </c>
      <c r="P23" s="249" t="s">
        <v>638</v>
      </c>
      <c r="Q23" s="114">
        <v>1</v>
      </c>
      <c r="R23" s="109" t="s">
        <v>20</v>
      </c>
      <c r="S23" s="109" t="s">
        <v>20</v>
      </c>
      <c r="T23" s="109">
        <v>4</v>
      </c>
      <c r="U23" s="109" t="s">
        <v>20</v>
      </c>
      <c r="V23" s="109" t="s">
        <v>20</v>
      </c>
      <c r="W23" s="109" t="s">
        <v>20</v>
      </c>
      <c r="X23" s="109" t="s">
        <v>20</v>
      </c>
      <c r="Y23" s="109" t="s">
        <v>20</v>
      </c>
      <c r="Z23" s="110" t="s">
        <v>20</v>
      </c>
    </row>
    <row r="24" spans="1:26" ht="16.5" customHeight="1" x14ac:dyDescent="0.25">
      <c r="A24" s="106" t="str">
        <f>+CPPE!A23</f>
        <v>336 - Soil Carbon Amendment</v>
      </c>
      <c r="B24" s="107">
        <f>IF(VLOOKUP($A24,$P$3:$Z$170,2)="","",VLOOKUP($A24,$P$3:$Z$170,2))</f>
        <v>1</v>
      </c>
      <c r="C24" s="107">
        <f>IF(VLOOKUP($A24,$P$3:$Z$170,3)="","",VLOOKUP($A24,$P$3:$Z$170,3))</f>
        <v>2</v>
      </c>
      <c r="D24" s="107">
        <f>IF(VLOOKUP($A24,$P$3:$Z$170,4)="","",VLOOKUP($A24,$P$3:$Z$170,4))</f>
        <v>3</v>
      </c>
      <c r="E24" s="107">
        <f>IF(VLOOKUP($A24,$P$3:$Z$170,5)="","",VLOOKUP($A24,$P$3:$Z$170,5))</f>
        <v>4</v>
      </c>
      <c r="F24" s="107" t="str">
        <f>IF(VLOOKUP($A24,$P$3:$Z$170,6)="","",VLOOKUP($A24,$P$3:$Z$170,6))</f>
        <v/>
      </c>
      <c r="G24" s="107">
        <f>IF(VLOOKUP($A24,$P$3:$Z$170,7)="","",VLOOKUP($A24,$P$3:$Z$170,7))</f>
        <v>6</v>
      </c>
      <c r="H24" s="107">
        <f>IF(VLOOKUP($A24,$P$3:$Z$170,8)="","",VLOOKUP($A24,$P$3:$Z$170,8))</f>
        <v>7</v>
      </c>
      <c r="I24" s="107" t="str">
        <f>IF(VLOOKUP($A24,$P$3:$Z$170,9)="","",VLOOKUP($A24,$P$3:$Z$170,9))</f>
        <v/>
      </c>
      <c r="J24" s="107" t="str">
        <f>IF(VLOOKUP($A24,$P$3:$Z$170,10)="","",VLOOKUP($A24,$P$3:$Z$170,10))</f>
        <v/>
      </c>
      <c r="K24" s="107">
        <f>IF(VLOOKUP($A24,$P$3:$Z$170,11)="","",VLOOKUP($A24,$P$3:$Z$170,11))</f>
        <v>10</v>
      </c>
      <c r="M24" s="247"/>
      <c r="N24" s="248">
        <f t="shared" si="0"/>
        <v>2</v>
      </c>
      <c r="P24" s="249" t="s">
        <v>792</v>
      </c>
      <c r="Q24" s="114">
        <v>1</v>
      </c>
      <c r="R24" s="109">
        <v>2</v>
      </c>
      <c r="S24" s="109">
        <v>3</v>
      </c>
      <c r="T24" s="109">
        <v>4</v>
      </c>
      <c r="U24" s="109"/>
      <c r="V24" s="109">
        <v>6</v>
      </c>
      <c r="W24" s="109">
        <v>7</v>
      </c>
      <c r="X24" s="109"/>
      <c r="Y24" s="109"/>
      <c r="Z24" s="110">
        <v>10</v>
      </c>
    </row>
    <row r="25" spans="1:26" ht="16.5" customHeight="1" x14ac:dyDescent="0.25">
      <c r="A25" s="106" t="str">
        <f>+CPPE!A24</f>
        <v>338 - Prescribed Burning</v>
      </c>
      <c r="B25" s="107">
        <f>IF(VLOOKUP($A25,$P$3:$Z$170,2)="","",VLOOKUP($A25,$P$3:$Z$170,2))</f>
        <v>1</v>
      </c>
      <c r="C25" s="107">
        <f>IF(VLOOKUP($A25,$P$3:$Z$170,3)="","",VLOOKUP($A25,$P$3:$Z$170,3))</f>
        <v>2</v>
      </c>
      <c r="D25" s="107">
        <f>IF(VLOOKUP($A25,$P$3:$Z$170,4)="","",VLOOKUP($A25,$P$3:$Z$170,4))</f>
        <v>3</v>
      </c>
      <c r="E25" s="107">
        <f>IF(VLOOKUP($A25,$P$3:$Z$170,5)="","",VLOOKUP($A25,$P$3:$Z$170,5))</f>
        <v>4</v>
      </c>
      <c r="F25" s="107">
        <f>IF(VLOOKUP($A25,$P$3:$Z$170,6)="","",VLOOKUP($A25,$P$3:$Z$170,6))</f>
        <v>5</v>
      </c>
      <c r="G25" s="107" t="str">
        <f>IF(VLOOKUP($A25,$P$3:$Z$170,7)="","",VLOOKUP($A25,$P$3:$Z$170,7))</f>
        <v/>
      </c>
      <c r="H25" s="107" t="str">
        <f>IF(VLOOKUP($A25,$P$3:$Z$170,8)="","",VLOOKUP($A25,$P$3:$Z$170,8))</f>
        <v/>
      </c>
      <c r="I25" s="107" t="str">
        <f>IF(VLOOKUP($A25,$P$3:$Z$170,9)="","",VLOOKUP($A25,$P$3:$Z$170,9))</f>
        <v/>
      </c>
      <c r="J25" s="107">
        <f>IF(VLOOKUP($A25,$P$3:$Z$170,10)="","",VLOOKUP($A25,$P$3:$Z$170,10))</f>
        <v>9</v>
      </c>
      <c r="K25" s="107">
        <f>IF(VLOOKUP($A25,$P$3:$Z$170,11)="","",VLOOKUP($A25,$P$3:$Z$170,11))</f>
        <v>10</v>
      </c>
      <c r="M25" s="247"/>
      <c r="N25" s="248">
        <f t="shared" si="0"/>
        <v>2</v>
      </c>
      <c r="P25" s="249" t="s">
        <v>713</v>
      </c>
      <c r="Q25" s="114">
        <v>1</v>
      </c>
      <c r="R25" s="109">
        <v>2</v>
      </c>
      <c r="S25" s="109">
        <v>3</v>
      </c>
      <c r="T25" s="109">
        <v>4</v>
      </c>
      <c r="U25" s="109">
        <v>5</v>
      </c>
      <c r="V25" s="109" t="s">
        <v>20</v>
      </c>
      <c r="W25" s="109" t="s">
        <v>20</v>
      </c>
      <c r="X25" s="109" t="s">
        <v>20</v>
      </c>
      <c r="Y25" s="109">
        <v>9</v>
      </c>
      <c r="Z25" s="110">
        <v>10</v>
      </c>
    </row>
    <row r="26" spans="1:26" ht="16.5" customHeight="1" x14ac:dyDescent="0.25">
      <c r="A26" s="106" t="str">
        <f>+CPPE!A25</f>
        <v>340 - Cover Crop</v>
      </c>
      <c r="B26" s="107">
        <f>IF(VLOOKUP($A26,$P$3:$Z$170,2)="","",VLOOKUP($A26,$P$3:$Z$170,2))</f>
        <v>1</v>
      </c>
      <c r="C26" s="107">
        <f>IF(VLOOKUP($A26,$P$3:$Z$170,3)="","",VLOOKUP($A26,$P$3:$Z$170,3))</f>
        <v>2</v>
      </c>
      <c r="D26" s="107">
        <f>IF(VLOOKUP($A26,$P$3:$Z$170,4)="","",VLOOKUP($A26,$P$3:$Z$170,4))</f>
        <v>3</v>
      </c>
      <c r="E26" s="107">
        <f>IF(VLOOKUP($A26,$P$3:$Z$170,5)="","",VLOOKUP($A26,$P$3:$Z$170,5))</f>
        <v>4</v>
      </c>
      <c r="F26" s="107">
        <f>IF(VLOOKUP($A26,$P$3:$Z$170,6)="","",VLOOKUP($A26,$P$3:$Z$170,6))</f>
        <v>5</v>
      </c>
      <c r="G26" s="107" t="str">
        <f>IF(VLOOKUP($A26,$P$3:$Z$170,7)="","",VLOOKUP($A26,$P$3:$Z$170,7))</f>
        <v/>
      </c>
      <c r="H26" s="107" t="str">
        <f>IF(VLOOKUP($A26,$P$3:$Z$170,8)="","",VLOOKUP($A26,$P$3:$Z$170,8))</f>
        <v/>
      </c>
      <c r="I26" s="107" t="str">
        <f>IF(VLOOKUP($A26,$P$3:$Z$170,9)="","",VLOOKUP($A26,$P$3:$Z$170,9))</f>
        <v/>
      </c>
      <c r="J26" s="107">
        <f>IF(VLOOKUP($A26,$P$3:$Z$170,10)="","",VLOOKUP($A26,$P$3:$Z$170,10))</f>
        <v>9</v>
      </c>
      <c r="K26" s="107">
        <f>IF(VLOOKUP($A26,$P$3:$Z$170,11)="","",VLOOKUP($A26,$P$3:$Z$170,11))</f>
        <v>10</v>
      </c>
      <c r="M26" s="247"/>
      <c r="N26" s="248">
        <f t="shared" si="0"/>
        <v>2</v>
      </c>
      <c r="P26" s="249" t="s">
        <v>639</v>
      </c>
      <c r="Q26" s="114">
        <v>1</v>
      </c>
      <c r="R26" s="109">
        <v>2</v>
      </c>
      <c r="S26" s="109">
        <v>3</v>
      </c>
      <c r="T26" s="109">
        <v>4</v>
      </c>
      <c r="U26" s="109">
        <v>5</v>
      </c>
      <c r="V26" s="109" t="s">
        <v>20</v>
      </c>
      <c r="W26" s="109" t="s">
        <v>20</v>
      </c>
      <c r="X26" s="109" t="s">
        <v>20</v>
      </c>
      <c r="Y26" s="109">
        <v>9</v>
      </c>
      <c r="Z26" s="110">
        <v>10</v>
      </c>
    </row>
    <row r="27" spans="1:26" ht="16.5" customHeight="1" x14ac:dyDescent="0.25">
      <c r="A27" s="106" t="str">
        <f>+CPPE!A26</f>
        <v>342 - Critical Area Planting</v>
      </c>
      <c r="B27" s="107">
        <f>IF(VLOOKUP($A27,$P$3:$Z$170,2)="","",VLOOKUP($A27,$P$3:$Z$170,2))</f>
        <v>1</v>
      </c>
      <c r="C27" s="107">
        <f>IF(VLOOKUP($A27,$P$3:$Z$170,3)="","",VLOOKUP($A27,$P$3:$Z$170,3))</f>
        <v>2</v>
      </c>
      <c r="D27" s="107">
        <f>IF(VLOOKUP($A27,$P$3:$Z$170,4)="","",VLOOKUP($A27,$P$3:$Z$170,4))</f>
        <v>3</v>
      </c>
      <c r="E27" s="107">
        <f>IF(VLOOKUP($A27,$P$3:$Z$170,5)="","",VLOOKUP($A27,$P$3:$Z$170,5))</f>
        <v>4</v>
      </c>
      <c r="F27" s="107">
        <f>IF(VLOOKUP($A27,$P$3:$Z$170,6)="","",VLOOKUP($A27,$P$3:$Z$170,6))</f>
        <v>5</v>
      </c>
      <c r="G27" s="107">
        <f>IF(VLOOKUP($A27,$P$3:$Z$170,7)="","",VLOOKUP($A27,$P$3:$Z$170,7))</f>
        <v>6</v>
      </c>
      <c r="H27" s="107">
        <f>IF(VLOOKUP($A27,$P$3:$Z$170,8)="","",VLOOKUP($A27,$P$3:$Z$170,8))</f>
        <v>7</v>
      </c>
      <c r="I27" s="107" t="str">
        <f>IF(VLOOKUP($A27,$P$3:$Z$170,9)="","",VLOOKUP($A27,$P$3:$Z$170,9))</f>
        <v/>
      </c>
      <c r="J27" s="107">
        <f>IF(VLOOKUP($A27,$P$3:$Z$170,10)="","",VLOOKUP($A27,$P$3:$Z$170,10))</f>
        <v>9</v>
      </c>
      <c r="K27" s="107">
        <f>IF(VLOOKUP($A27,$P$3:$Z$170,11)="","",VLOOKUP($A27,$P$3:$Z$170,11))</f>
        <v>10</v>
      </c>
      <c r="M27" s="247"/>
      <c r="N27" s="248">
        <f t="shared" si="0"/>
        <v>2</v>
      </c>
      <c r="P27" s="249" t="s">
        <v>640</v>
      </c>
      <c r="Q27" s="114">
        <v>1</v>
      </c>
      <c r="R27" s="109">
        <v>2</v>
      </c>
      <c r="S27" s="109">
        <v>3</v>
      </c>
      <c r="T27" s="109">
        <v>4</v>
      </c>
      <c r="U27" s="109">
        <v>5</v>
      </c>
      <c r="V27" s="109">
        <v>6</v>
      </c>
      <c r="W27" s="109">
        <v>7</v>
      </c>
      <c r="X27" s="109" t="s">
        <v>20</v>
      </c>
      <c r="Y27" s="109">
        <v>9</v>
      </c>
      <c r="Z27" s="110">
        <v>10</v>
      </c>
    </row>
    <row r="28" spans="1:26" ht="16.5" customHeight="1" x14ac:dyDescent="0.25">
      <c r="A28" s="106" t="str">
        <f>+CPPE!A27</f>
        <v>345 - Residue and Tillage Management, Reduced Till</v>
      </c>
      <c r="B28" s="107">
        <f>IF(VLOOKUP($A28,$P$3:$Z$170,2)="","",VLOOKUP($A28,$P$3:$Z$170,2))</f>
        <v>1</v>
      </c>
      <c r="C28" s="107" t="str">
        <f>IF(VLOOKUP($A28,$P$3:$Z$170,3)="","",VLOOKUP($A28,$P$3:$Z$170,3))</f>
        <v/>
      </c>
      <c r="D28" s="107" t="str">
        <f>IF(VLOOKUP($A28,$P$3:$Z$170,4)="","",VLOOKUP($A28,$P$3:$Z$170,4))</f>
        <v/>
      </c>
      <c r="E28" s="107">
        <f>IF(VLOOKUP($A28,$P$3:$Z$170,5)="","",VLOOKUP($A28,$P$3:$Z$170,5))</f>
        <v>4</v>
      </c>
      <c r="F28" s="107" t="str">
        <f>IF(VLOOKUP($A28,$P$3:$Z$170,6)="","",VLOOKUP($A28,$P$3:$Z$170,6))</f>
        <v/>
      </c>
      <c r="G28" s="107" t="str">
        <f>IF(VLOOKUP($A28,$P$3:$Z$170,7)="","",VLOOKUP($A28,$P$3:$Z$170,7))</f>
        <v/>
      </c>
      <c r="H28" s="107" t="str">
        <f>IF(VLOOKUP($A28,$P$3:$Z$170,8)="","",VLOOKUP($A28,$P$3:$Z$170,8))</f>
        <v/>
      </c>
      <c r="I28" s="107" t="str">
        <f>IF(VLOOKUP($A28,$P$3:$Z$170,9)="","",VLOOKUP($A28,$P$3:$Z$170,9))</f>
        <v/>
      </c>
      <c r="J28" s="107">
        <f>IF(VLOOKUP($A28,$P$3:$Z$170,10)="","",VLOOKUP($A28,$P$3:$Z$170,10))</f>
        <v>9</v>
      </c>
      <c r="K28" s="107" t="str">
        <f>IF(VLOOKUP($A28,$P$3:$Z$170,11)="","",VLOOKUP($A28,$P$3:$Z$170,11))</f>
        <v/>
      </c>
      <c r="M28" s="247"/>
      <c r="N28" s="248">
        <f t="shared" si="0"/>
        <v>2</v>
      </c>
      <c r="P28" s="249" t="s">
        <v>720</v>
      </c>
      <c r="Q28" s="114">
        <v>1</v>
      </c>
      <c r="R28" s="109" t="s">
        <v>20</v>
      </c>
      <c r="S28" s="109" t="s">
        <v>20</v>
      </c>
      <c r="T28" s="109">
        <v>4</v>
      </c>
      <c r="U28" s="109" t="s">
        <v>20</v>
      </c>
      <c r="V28" s="109" t="s">
        <v>20</v>
      </c>
      <c r="W28" s="109" t="s">
        <v>20</v>
      </c>
      <c r="X28" s="109" t="s">
        <v>20</v>
      </c>
      <c r="Y28" s="109">
        <v>9</v>
      </c>
      <c r="Z28" s="110" t="s">
        <v>20</v>
      </c>
    </row>
    <row r="29" spans="1:26" ht="16.5" customHeight="1" x14ac:dyDescent="0.25">
      <c r="A29" s="106" t="str">
        <f>+CPPE!A28</f>
        <v>348 - Dam, Diversion</v>
      </c>
      <c r="B29" s="107">
        <f>IF(VLOOKUP($A29,$P$3:$Z$170,2)="","",VLOOKUP($A29,$P$3:$Z$170,2))</f>
        <v>1</v>
      </c>
      <c r="C29" s="107">
        <f>IF(VLOOKUP($A29,$P$3:$Z$170,3)="","",VLOOKUP($A29,$P$3:$Z$170,3))</f>
        <v>2</v>
      </c>
      <c r="D29" s="107">
        <f>IF(VLOOKUP($A29,$P$3:$Z$170,4)="","",VLOOKUP($A29,$P$3:$Z$170,4))</f>
        <v>3</v>
      </c>
      <c r="E29" s="107">
        <f>IF(VLOOKUP($A29,$P$3:$Z$170,5)="","",VLOOKUP($A29,$P$3:$Z$170,5))</f>
        <v>4</v>
      </c>
      <c r="F29" s="107">
        <f>IF(VLOOKUP($A29,$P$3:$Z$170,6)="","",VLOOKUP($A29,$P$3:$Z$170,6))</f>
        <v>5</v>
      </c>
      <c r="G29" s="107">
        <f>IF(VLOOKUP($A29,$P$3:$Z$170,7)="","",VLOOKUP($A29,$P$3:$Z$170,7))</f>
        <v>6</v>
      </c>
      <c r="H29" s="107">
        <f>IF(VLOOKUP($A29,$P$3:$Z$170,8)="","",VLOOKUP($A29,$P$3:$Z$170,8))</f>
        <v>7</v>
      </c>
      <c r="I29" s="107">
        <f>IF(VLOOKUP($A29,$P$3:$Z$170,9)="","",VLOOKUP($A29,$P$3:$Z$170,9))</f>
        <v>8</v>
      </c>
      <c r="J29" s="107">
        <f>IF(VLOOKUP($A29,$P$3:$Z$170,10)="","",VLOOKUP($A29,$P$3:$Z$170,10))</f>
        <v>9</v>
      </c>
      <c r="K29" s="107">
        <f>IF(VLOOKUP($A29,$P$3:$Z$170,11)="","",VLOOKUP($A29,$P$3:$Z$170,11))</f>
        <v>10</v>
      </c>
      <c r="M29" s="247"/>
      <c r="N29" s="248">
        <f t="shared" si="0"/>
        <v>2</v>
      </c>
      <c r="P29" s="249" t="s">
        <v>644</v>
      </c>
      <c r="Q29" s="114">
        <v>1</v>
      </c>
      <c r="R29" s="109">
        <v>2</v>
      </c>
      <c r="S29" s="109">
        <v>3</v>
      </c>
      <c r="T29" s="109">
        <v>4</v>
      </c>
      <c r="U29" s="109">
        <v>5</v>
      </c>
      <c r="V29" s="109">
        <v>6</v>
      </c>
      <c r="W29" s="109">
        <v>7</v>
      </c>
      <c r="X29" s="109">
        <v>8</v>
      </c>
      <c r="Y29" s="109">
        <v>9</v>
      </c>
      <c r="Z29" s="110">
        <v>10</v>
      </c>
    </row>
    <row r="30" spans="1:26" ht="16.5" customHeight="1" x14ac:dyDescent="0.25">
      <c r="A30" s="106" t="str">
        <f>+CPPE!A29</f>
        <v>350 - Sediment Basin</v>
      </c>
      <c r="B30" s="107">
        <f>IF(VLOOKUP($A30,$P$3:$Z$170,2)="","",VLOOKUP($A30,$P$3:$Z$170,2))</f>
        <v>1</v>
      </c>
      <c r="C30" s="107">
        <f>IF(VLOOKUP($A30,$P$3:$Z$170,3)="","",VLOOKUP($A30,$P$3:$Z$170,3))</f>
        <v>2</v>
      </c>
      <c r="D30" s="107">
        <f>IF(VLOOKUP($A30,$P$3:$Z$170,4)="","",VLOOKUP($A30,$P$3:$Z$170,4))</f>
        <v>3</v>
      </c>
      <c r="E30" s="107">
        <f>IF(VLOOKUP($A30,$P$3:$Z$170,5)="","",VLOOKUP($A30,$P$3:$Z$170,5))</f>
        <v>4</v>
      </c>
      <c r="F30" s="107">
        <f>IF(VLOOKUP($A30,$P$3:$Z$170,6)="","",VLOOKUP($A30,$P$3:$Z$170,6))</f>
        <v>5</v>
      </c>
      <c r="G30" s="107">
        <f>IF(VLOOKUP($A30,$P$3:$Z$170,7)="","",VLOOKUP($A30,$P$3:$Z$170,7))</f>
        <v>6</v>
      </c>
      <c r="H30" s="107">
        <f>IF(VLOOKUP($A30,$P$3:$Z$170,8)="","",VLOOKUP($A30,$P$3:$Z$170,8))</f>
        <v>7</v>
      </c>
      <c r="I30" s="107" t="str">
        <f>IF(VLOOKUP($A30,$P$3:$Z$170,9)="","",VLOOKUP($A30,$P$3:$Z$170,9))</f>
        <v/>
      </c>
      <c r="J30" s="107">
        <f>IF(VLOOKUP($A30,$P$3:$Z$170,10)="","",VLOOKUP($A30,$P$3:$Z$170,10))</f>
        <v>9</v>
      </c>
      <c r="K30" s="107">
        <f>IF(VLOOKUP($A30,$P$3:$Z$170,11)="","",VLOOKUP($A30,$P$3:$Z$170,11))</f>
        <v>10</v>
      </c>
      <c r="M30" s="247"/>
      <c r="N30" s="248">
        <f t="shared" si="0"/>
        <v>2</v>
      </c>
      <c r="P30" s="249" t="s">
        <v>730</v>
      </c>
      <c r="Q30" s="114">
        <v>1</v>
      </c>
      <c r="R30" s="109">
        <v>2</v>
      </c>
      <c r="S30" s="109">
        <v>3</v>
      </c>
      <c r="T30" s="109">
        <v>4</v>
      </c>
      <c r="U30" s="109">
        <v>5</v>
      </c>
      <c r="V30" s="109">
        <v>6</v>
      </c>
      <c r="W30" s="109">
        <v>7</v>
      </c>
      <c r="X30" s="109" t="s">
        <v>20</v>
      </c>
      <c r="Y30" s="109">
        <v>9</v>
      </c>
      <c r="Z30" s="110">
        <v>10</v>
      </c>
    </row>
    <row r="31" spans="1:26" ht="16.5" customHeight="1" x14ac:dyDescent="0.25">
      <c r="A31" s="106" t="str">
        <f>+CPPE!A30</f>
        <v>351 - Well Decommissioning</v>
      </c>
      <c r="B31" s="107">
        <f>IF(VLOOKUP($A31,$P$3:$Z$170,2)="","",VLOOKUP($A31,$P$3:$Z$170,2))</f>
        <v>1</v>
      </c>
      <c r="C31" s="107">
        <f>IF(VLOOKUP($A31,$P$3:$Z$170,3)="","",VLOOKUP($A31,$P$3:$Z$170,3))</f>
        <v>2</v>
      </c>
      <c r="D31" s="107">
        <f>IF(VLOOKUP($A31,$P$3:$Z$170,4)="","",VLOOKUP($A31,$P$3:$Z$170,4))</f>
        <v>3</v>
      </c>
      <c r="E31" s="107">
        <f>IF(VLOOKUP($A31,$P$3:$Z$170,5)="","",VLOOKUP($A31,$P$3:$Z$170,5))</f>
        <v>4</v>
      </c>
      <c r="F31" s="107">
        <f>IF(VLOOKUP($A31,$P$3:$Z$170,6)="","",VLOOKUP($A31,$P$3:$Z$170,6))</f>
        <v>5</v>
      </c>
      <c r="G31" s="107">
        <f>IF(VLOOKUP($A31,$P$3:$Z$170,7)="","",VLOOKUP($A31,$P$3:$Z$170,7))</f>
        <v>6</v>
      </c>
      <c r="H31" s="107">
        <f>IF(VLOOKUP($A31,$P$3:$Z$170,8)="","",VLOOKUP($A31,$P$3:$Z$170,8))</f>
        <v>7</v>
      </c>
      <c r="I31" s="107" t="str">
        <f>IF(VLOOKUP($A31,$P$3:$Z$170,9)="","",VLOOKUP($A31,$P$3:$Z$170,9))</f>
        <v/>
      </c>
      <c r="J31" s="107">
        <f>IF(VLOOKUP($A31,$P$3:$Z$170,10)="","",VLOOKUP($A31,$P$3:$Z$170,10))</f>
        <v>9</v>
      </c>
      <c r="K31" s="107">
        <f>IF(VLOOKUP($A31,$P$3:$Z$170,11)="","",VLOOKUP($A31,$P$3:$Z$170,11))</f>
        <v>10</v>
      </c>
      <c r="M31" s="247"/>
      <c r="N31" s="248">
        <f t="shared" si="0"/>
        <v>2</v>
      </c>
      <c r="P31" s="249" t="s">
        <v>770</v>
      </c>
      <c r="Q31" s="114">
        <v>1</v>
      </c>
      <c r="R31" s="109">
        <v>2</v>
      </c>
      <c r="S31" s="109">
        <v>3</v>
      </c>
      <c r="T31" s="109">
        <v>4</v>
      </c>
      <c r="U31" s="109">
        <v>5</v>
      </c>
      <c r="V31" s="109">
        <v>6</v>
      </c>
      <c r="W31" s="109">
        <v>7</v>
      </c>
      <c r="X31" s="109" t="s">
        <v>20</v>
      </c>
      <c r="Y31" s="109">
        <v>9</v>
      </c>
      <c r="Z31" s="110">
        <v>10</v>
      </c>
    </row>
    <row r="32" spans="1:26" ht="16.5" customHeight="1" x14ac:dyDescent="0.25">
      <c r="A32" s="106" t="str">
        <f>+CPPE!A31</f>
        <v>353 - Monitoring Well</v>
      </c>
      <c r="B32" s="107" t="str">
        <f>IF(VLOOKUP($A32,$P$3:$Z$170,2)="","",VLOOKUP($A32,$P$3:$Z$170,2))</f>
        <v/>
      </c>
      <c r="C32" s="107" t="str">
        <f>IF(VLOOKUP($A32,$P$3:$Z$170,3)="","",VLOOKUP($A32,$P$3:$Z$170,3))</f>
        <v/>
      </c>
      <c r="D32" s="107" t="str">
        <f>IF(VLOOKUP($A32,$P$3:$Z$170,4)="","",VLOOKUP($A32,$P$3:$Z$170,4))</f>
        <v/>
      </c>
      <c r="E32" s="107" t="str">
        <f>IF(VLOOKUP($A32,$P$3:$Z$170,5)="","",VLOOKUP($A32,$P$3:$Z$170,5))</f>
        <v/>
      </c>
      <c r="F32" s="107" t="str">
        <f>IF(VLOOKUP($A32,$P$3:$Z$170,6)="","",VLOOKUP($A32,$P$3:$Z$170,6))</f>
        <v/>
      </c>
      <c r="G32" s="107">
        <f>IF(VLOOKUP($A32,$P$3:$Z$170,7)="","",VLOOKUP($A32,$P$3:$Z$170,7))</f>
        <v>6</v>
      </c>
      <c r="H32" s="107" t="str">
        <f>IF(VLOOKUP($A32,$P$3:$Z$170,8)="","",VLOOKUP($A32,$P$3:$Z$170,8))</f>
        <v/>
      </c>
      <c r="I32" s="107" t="str">
        <f>IF(VLOOKUP($A32,$P$3:$Z$170,9)="","",VLOOKUP($A32,$P$3:$Z$170,9))</f>
        <v/>
      </c>
      <c r="J32" s="107" t="str">
        <f>IF(VLOOKUP($A32,$P$3:$Z$170,10)="","",VLOOKUP($A32,$P$3:$Z$170,10))</f>
        <v/>
      </c>
      <c r="K32" s="107" t="str">
        <f>IF(VLOOKUP($A32,$P$3:$Z$170,11)="","",VLOOKUP($A32,$P$3:$Z$170,11))</f>
        <v/>
      </c>
      <c r="M32" s="247"/>
      <c r="N32" s="248">
        <f t="shared" si="0"/>
        <v>2</v>
      </c>
      <c r="P32" s="249" t="s">
        <v>701</v>
      </c>
      <c r="Q32" s="114" t="s">
        <v>20</v>
      </c>
      <c r="R32" s="109" t="s">
        <v>20</v>
      </c>
      <c r="S32" s="109" t="s">
        <v>20</v>
      </c>
      <c r="T32" s="109" t="s">
        <v>20</v>
      </c>
      <c r="U32" s="109" t="s">
        <v>20</v>
      </c>
      <c r="V32" s="109">
        <v>6</v>
      </c>
      <c r="W32" s="109" t="s">
        <v>20</v>
      </c>
      <c r="X32" s="109" t="s">
        <v>20</v>
      </c>
      <c r="Y32" s="109" t="s">
        <v>20</v>
      </c>
      <c r="Z32" s="110" t="s">
        <v>20</v>
      </c>
    </row>
    <row r="33" spans="1:26" ht="16.5" customHeight="1" x14ac:dyDescent="0.25">
      <c r="A33" s="106" t="str">
        <f>+CPPE!A32</f>
        <v>355 - Groundwater Testing</v>
      </c>
      <c r="B33" s="107">
        <f>IF(VLOOKUP($A33,$P$3:$Z$170,2)="","",VLOOKUP($A33,$P$3:$Z$170,2))</f>
        <v>1</v>
      </c>
      <c r="C33" s="107">
        <f>IF(VLOOKUP($A33,$P$3:$Z$170,3)="","",VLOOKUP($A33,$P$3:$Z$170,3))</f>
        <v>2</v>
      </c>
      <c r="D33" s="107">
        <f>IF(VLOOKUP($A33,$P$3:$Z$170,4)="","",VLOOKUP($A33,$P$3:$Z$170,4))</f>
        <v>3</v>
      </c>
      <c r="E33" s="107">
        <f>IF(VLOOKUP($A33,$P$3:$Z$170,5)="","",VLOOKUP($A33,$P$3:$Z$170,5))</f>
        <v>4</v>
      </c>
      <c r="F33" s="107">
        <f>IF(VLOOKUP($A33,$P$3:$Z$170,6)="","",VLOOKUP($A33,$P$3:$Z$170,6))</f>
        <v>5</v>
      </c>
      <c r="G33" s="107">
        <f>IF(VLOOKUP($A33,$P$3:$Z$170,7)="","",VLOOKUP($A33,$P$3:$Z$170,7))</f>
        <v>6</v>
      </c>
      <c r="H33" s="107">
        <f>IF(VLOOKUP($A33,$P$3:$Z$170,8)="","",VLOOKUP($A33,$P$3:$Z$170,8))</f>
        <v>7</v>
      </c>
      <c r="I33" s="107" t="str">
        <f>IF(VLOOKUP($A33,$P$3:$Z$170,9)="","",VLOOKUP($A33,$P$3:$Z$170,9))</f>
        <v/>
      </c>
      <c r="J33" s="107">
        <f>IF(VLOOKUP($A33,$P$3:$Z$170,10)="","",VLOOKUP($A33,$P$3:$Z$170,10))</f>
        <v>9</v>
      </c>
      <c r="K33" s="107">
        <f>IF(VLOOKUP($A33,$P$3:$Z$170,11)="","",VLOOKUP($A33,$P$3:$Z$170,11))</f>
        <v>10</v>
      </c>
      <c r="M33" s="247"/>
      <c r="N33" s="248">
        <f t="shared" si="0"/>
        <v>2</v>
      </c>
      <c r="P33" s="249" t="s">
        <v>672</v>
      </c>
      <c r="Q33" s="114">
        <v>1</v>
      </c>
      <c r="R33" s="109">
        <v>2</v>
      </c>
      <c r="S33" s="109">
        <v>3</v>
      </c>
      <c r="T33" s="109">
        <v>4</v>
      </c>
      <c r="U33" s="109">
        <v>5</v>
      </c>
      <c r="V33" s="109">
        <v>6</v>
      </c>
      <c r="W33" s="109">
        <v>7</v>
      </c>
      <c r="X33" s="109" t="s">
        <v>20</v>
      </c>
      <c r="Y33" s="109">
        <v>9</v>
      </c>
      <c r="Z33" s="110">
        <v>10</v>
      </c>
    </row>
    <row r="34" spans="1:26" ht="16.5" customHeight="1" x14ac:dyDescent="0.25">
      <c r="A34" s="106" t="str">
        <f>+CPPE!A33</f>
        <v>356 - Dike and Levee</v>
      </c>
      <c r="B34" s="107">
        <f>IF(VLOOKUP($A34,$P$3:$Z$170,2)="","",VLOOKUP($A34,$P$3:$Z$170,2))</f>
        <v>1</v>
      </c>
      <c r="C34" s="107">
        <f>IF(VLOOKUP($A34,$P$3:$Z$170,3)="","",VLOOKUP($A34,$P$3:$Z$170,3))</f>
        <v>2</v>
      </c>
      <c r="D34" s="107">
        <f>IF(VLOOKUP($A34,$P$3:$Z$170,4)="","",VLOOKUP($A34,$P$3:$Z$170,4))</f>
        <v>3</v>
      </c>
      <c r="E34" s="107">
        <f>IF(VLOOKUP($A34,$P$3:$Z$170,5)="","",VLOOKUP($A34,$P$3:$Z$170,5))</f>
        <v>4</v>
      </c>
      <c r="F34" s="107">
        <f>IF(VLOOKUP($A34,$P$3:$Z$170,6)="","",VLOOKUP($A34,$P$3:$Z$170,6))</f>
        <v>5</v>
      </c>
      <c r="G34" s="107">
        <f>IF(VLOOKUP($A34,$P$3:$Z$170,7)="","",VLOOKUP($A34,$P$3:$Z$170,7))</f>
        <v>6</v>
      </c>
      <c r="H34" s="107">
        <f>IF(VLOOKUP($A34,$P$3:$Z$170,8)="","",VLOOKUP($A34,$P$3:$Z$170,8))</f>
        <v>7</v>
      </c>
      <c r="I34" s="107">
        <f>IF(VLOOKUP($A34,$P$3:$Z$170,9)="","",VLOOKUP($A34,$P$3:$Z$170,9))</f>
        <v>8</v>
      </c>
      <c r="J34" s="107">
        <f>IF(VLOOKUP($A34,$P$3:$Z$170,10)="","",VLOOKUP($A34,$P$3:$Z$170,10))</f>
        <v>9</v>
      </c>
      <c r="K34" s="107">
        <f>IF(VLOOKUP($A34,$P$3:$Z$170,11)="","",VLOOKUP($A34,$P$3:$Z$170,11))</f>
        <v>10</v>
      </c>
      <c r="M34" s="247"/>
      <c r="N34" s="248">
        <f t="shared" si="0"/>
        <v>2</v>
      </c>
      <c r="P34" s="249" t="s">
        <v>647</v>
      </c>
      <c r="Q34" s="114">
        <v>1</v>
      </c>
      <c r="R34" s="109">
        <v>2</v>
      </c>
      <c r="S34" s="109">
        <v>3</v>
      </c>
      <c r="T34" s="109">
        <v>4</v>
      </c>
      <c r="U34" s="109">
        <v>5</v>
      </c>
      <c r="V34" s="109">
        <v>6</v>
      </c>
      <c r="W34" s="109">
        <v>7</v>
      </c>
      <c r="X34" s="109">
        <v>8</v>
      </c>
      <c r="Y34" s="109">
        <v>9</v>
      </c>
      <c r="Z34" s="110">
        <v>10</v>
      </c>
    </row>
    <row r="35" spans="1:26" ht="16.5" customHeight="1" x14ac:dyDescent="0.25">
      <c r="A35" s="106" t="str">
        <f>+CPPE!A34</f>
        <v>359 - Waste Treatment Lagoon</v>
      </c>
      <c r="B35" s="107" t="str">
        <f>IF(VLOOKUP($A35,$P$3:$Z$170,2)="","",VLOOKUP($A35,$P$3:$Z$170,2))</f>
        <v/>
      </c>
      <c r="C35" s="107" t="str">
        <f>IF(VLOOKUP($A35,$P$3:$Z$170,3)="","",VLOOKUP($A35,$P$3:$Z$170,3))</f>
        <v/>
      </c>
      <c r="D35" s="107" t="str">
        <f>IF(VLOOKUP($A35,$P$3:$Z$170,4)="","",VLOOKUP($A35,$P$3:$Z$170,4))</f>
        <v/>
      </c>
      <c r="E35" s="107" t="str">
        <f>IF(VLOOKUP($A35,$P$3:$Z$170,5)="","",VLOOKUP($A35,$P$3:$Z$170,5))</f>
        <v/>
      </c>
      <c r="F35" s="107" t="str">
        <f>IF(VLOOKUP($A35,$P$3:$Z$170,6)="","",VLOOKUP($A35,$P$3:$Z$170,6))</f>
        <v/>
      </c>
      <c r="G35" s="107">
        <f>IF(VLOOKUP($A35,$P$3:$Z$170,7)="","",VLOOKUP($A35,$P$3:$Z$170,7))</f>
        <v>6</v>
      </c>
      <c r="H35" s="107" t="str">
        <f>IF(VLOOKUP($A35,$P$3:$Z$170,8)="","",VLOOKUP($A35,$P$3:$Z$170,8))</f>
        <v/>
      </c>
      <c r="I35" s="107" t="str">
        <f>IF(VLOOKUP($A35,$P$3:$Z$170,9)="","",VLOOKUP($A35,$P$3:$Z$170,9))</f>
        <v/>
      </c>
      <c r="J35" s="107" t="str">
        <f>IF(VLOOKUP($A35,$P$3:$Z$170,10)="","",VLOOKUP($A35,$P$3:$Z$170,10))</f>
        <v/>
      </c>
      <c r="K35" s="107" t="str">
        <f>IF(VLOOKUP($A35,$P$3:$Z$170,11)="","",VLOOKUP($A35,$P$3:$Z$170,11))</f>
        <v/>
      </c>
      <c r="M35" s="247"/>
      <c r="N35" s="248">
        <f t="shared" si="0"/>
        <v>2</v>
      </c>
      <c r="P35" s="249" t="s">
        <v>764</v>
      </c>
      <c r="Q35" s="114" t="s">
        <v>20</v>
      </c>
      <c r="R35" s="109" t="s">
        <v>20</v>
      </c>
      <c r="S35" s="109" t="s">
        <v>20</v>
      </c>
      <c r="T35" s="109" t="s">
        <v>20</v>
      </c>
      <c r="U35" s="109" t="s">
        <v>20</v>
      </c>
      <c r="V35" s="109">
        <v>6</v>
      </c>
      <c r="W35" s="109" t="s">
        <v>20</v>
      </c>
      <c r="X35" s="109" t="s">
        <v>20</v>
      </c>
      <c r="Y35" s="109" t="s">
        <v>20</v>
      </c>
      <c r="Z35" s="110" t="s">
        <v>20</v>
      </c>
    </row>
    <row r="36" spans="1:26" ht="16.5" customHeight="1" x14ac:dyDescent="0.25">
      <c r="A36" s="106" t="str">
        <f>+CPPE!A35</f>
        <v>360 - Waste Facility Closure</v>
      </c>
      <c r="B36" s="107" t="str">
        <f>IF(VLOOKUP($A36,$P$3:$Z$170,2)="","",VLOOKUP($A36,$P$3:$Z$170,2))</f>
        <v/>
      </c>
      <c r="C36" s="107" t="str">
        <f>IF(VLOOKUP($A36,$P$3:$Z$170,3)="","",VLOOKUP($A36,$P$3:$Z$170,3))</f>
        <v/>
      </c>
      <c r="D36" s="107" t="str">
        <f>IF(VLOOKUP($A36,$P$3:$Z$170,4)="","",VLOOKUP($A36,$P$3:$Z$170,4))</f>
        <v/>
      </c>
      <c r="E36" s="107" t="str">
        <f>IF(VLOOKUP($A36,$P$3:$Z$170,5)="","",VLOOKUP($A36,$P$3:$Z$170,5))</f>
        <v/>
      </c>
      <c r="F36" s="107" t="str">
        <f>IF(VLOOKUP($A36,$P$3:$Z$170,6)="","",VLOOKUP($A36,$P$3:$Z$170,6))</f>
        <v/>
      </c>
      <c r="G36" s="107">
        <f>IF(VLOOKUP($A36,$P$3:$Z$170,7)="","",VLOOKUP($A36,$P$3:$Z$170,7))</f>
        <v>6</v>
      </c>
      <c r="H36" s="107" t="str">
        <f>IF(VLOOKUP($A36,$P$3:$Z$170,8)="","",VLOOKUP($A36,$P$3:$Z$170,8))</f>
        <v/>
      </c>
      <c r="I36" s="107" t="str">
        <f>IF(VLOOKUP($A36,$P$3:$Z$170,9)="","",VLOOKUP($A36,$P$3:$Z$170,9))</f>
        <v/>
      </c>
      <c r="J36" s="107" t="str">
        <f>IF(VLOOKUP($A36,$P$3:$Z$170,10)="","",VLOOKUP($A36,$P$3:$Z$170,10))</f>
        <v/>
      </c>
      <c r="K36" s="107" t="str">
        <f>IF(VLOOKUP($A36,$P$3:$Z$170,11)="","",VLOOKUP($A36,$P$3:$Z$170,11))</f>
        <v/>
      </c>
      <c r="M36" s="247"/>
      <c r="N36" s="248">
        <f t="shared" si="0"/>
        <v>2</v>
      </c>
      <c r="P36" s="249" t="s">
        <v>758</v>
      </c>
      <c r="Q36" s="114" t="s">
        <v>20</v>
      </c>
      <c r="R36" s="109" t="s">
        <v>20</v>
      </c>
      <c r="S36" s="109" t="s">
        <v>20</v>
      </c>
      <c r="T36" s="109" t="s">
        <v>20</v>
      </c>
      <c r="U36" s="109" t="s">
        <v>20</v>
      </c>
      <c r="V36" s="109">
        <v>6</v>
      </c>
      <c r="W36" s="109" t="s">
        <v>20</v>
      </c>
      <c r="X36" s="109" t="s">
        <v>20</v>
      </c>
      <c r="Y36" s="109" t="s">
        <v>20</v>
      </c>
      <c r="Z36" s="110" t="s">
        <v>20</v>
      </c>
    </row>
    <row r="37" spans="1:26" ht="16.5" customHeight="1" x14ac:dyDescent="0.25">
      <c r="A37" s="106" t="str">
        <f>+CPPE!A36</f>
        <v>362 - Diversion</v>
      </c>
      <c r="B37" s="107">
        <f>IF(VLOOKUP($A37,$P$3:$Z$170,2)="","",VLOOKUP($A37,$P$3:$Z$170,2))</f>
        <v>1</v>
      </c>
      <c r="C37" s="107">
        <f>IF(VLOOKUP($A37,$P$3:$Z$170,3)="","",VLOOKUP($A37,$P$3:$Z$170,3))</f>
        <v>2</v>
      </c>
      <c r="D37" s="107">
        <f>IF(VLOOKUP($A37,$P$3:$Z$170,4)="","",VLOOKUP($A37,$P$3:$Z$170,4))</f>
        <v>3</v>
      </c>
      <c r="E37" s="107">
        <f>IF(VLOOKUP($A37,$P$3:$Z$170,5)="","",VLOOKUP($A37,$P$3:$Z$170,5))</f>
        <v>4</v>
      </c>
      <c r="F37" s="107">
        <f>IF(VLOOKUP($A37,$P$3:$Z$170,6)="","",VLOOKUP($A37,$P$3:$Z$170,6))</f>
        <v>5</v>
      </c>
      <c r="G37" s="107">
        <f>IF(VLOOKUP($A37,$P$3:$Z$170,7)="","",VLOOKUP($A37,$P$3:$Z$170,7))</f>
        <v>6</v>
      </c>
      <c r="H37" s="107">
        <f>IF(VLOOKUP($A37,$P$3:$Z$170,8)="","",VLOOKUP($A37,$P$3:$Z$170,8))</f>
        <v>7</v>
      </c>
      <c r="I37" s="107" t="str">
        <f>IF(VLOOKUP($A37,$P$3:$Z$170,9)="","",VLOOKUP($A37,$P$3:$Z$170,9))</f>
        <v/>
      </c>
      <c r="J37" s="107">
        <f>IF(VLOOKUP($A37,$P$3:$Z$170,10)="","",VLOOKUP($A37,$P$3:$Z$170,10))</f>
        <v>9</v>
      </c>
      <c r="K37" s="107">
        <f>IF(VLOOKUP($A37,$P$3:$Z$170,11)="","",VLOOKUP($A37,$P$3:$Z$170,11))</f>
        <v>10</v>
      </c>
      <c r="M37" s="247"/>
      <c r="N37" s="248">
        <f t="shared" si="0"/>
        <v>2</v>
      </c>
      <c r="P37" s="249" t="s">
        <v>648</v>
      </c>
      <c r="Q37" s="114">
        <v>1</v>
      </c>
      <c r="R37" s="109">
        <v>2</v>
      </c>
      <c r="S37" s="109">
        <v>3</v>
      </c>
      <c r="T37" s="109">
        <v>4</v>
      </c>
      <c r="U37" s="109">
        <v>5</v>
      </c>
      <c r="V37" s="109">
        <v>6</v>
      </c>
      <c r="W37" s="109">
        <v>7</v>
      </c>
      <c r="X37" s="109" t="s">
        <v>20</v>
      </c>
      <c r="Y37" s="109">
        <v>9</v>
      </c>
      <c r="Z37" s="110">
        <v>10</v>
      </c>
    </row>
    <row r="38" spans="1:26" ht="16.5" customHeight="1" x14ac:dyDescent="0.25">
      <c r="A38" s="106" t="str">
        <f>+CPPE!A37</f>
        <v>366 - Anaerobic Digester</v>
      </c>
      <c r="B38" s="107" t="str">
        <f>IF(VLOOKUP($A38,$P$3:$Z$170,2)="","",VLOOKUP($A38,$P$3:$Z$170,2))</f>
        <v/>
      </c>
      <c r="C38" s="107" t="str">
        <f>IF(VLOOKUP($A38,$P$3:$Z$170,3)="","",VLOOKUP($A38,$P$3:$Z$170,3))</f>
        <v/>
      </c>
      <c r="D38" s="107" t="str">
        <f>IF(VLOOKUP($A38,$P$3:$Z$170,4)="","",VLOOKUP($A38,$P$3:$Z$170,4))</f>
        <v/>
      </c>
      <c r="E38" s="107" t="str">
        <f>IF(VLOOKUP($A38,$P$3:$Z$170,5)="","",VLOOKUP($A38,$P$3:$Z$170,5))</f>
        <v/>
      </c>
      <c r="F38" s="107" t="str">
        <f>IF(VLOOKUP($A38,$P$3:$Z$170,6)="","",VLOOKUP($A38,$P$3:$Z$170,6))</f>
        <v/>
      </c>
      <c r="G38" s="107">
        <f>IF(VLOOKUP($A38,$P$3:$Z$170,7)="","",VLOOKUP($A38,$P$3:$Z$170,7))</f>
        <v>6</v>
      </c>
      <c r="H38" s="107" t="str">
        <f>IF(VLOOKUP($A38,$P$3:$Z$170,8)="","",VLOOKUP($A38,$P$3:$Z$170,8))</f>
        <v/>
      </c>
      <c r="I38" s="107" t="str">
        <f>IF(VLOOKUP($A38,$P$3:$Z$170,9)="","",VLOOKUP($A38,$P$3:$Z$170,9))</f>
        <v/>
      </c>
      <c r="J38" s="107" t="str">
        <f>IF(VLOOKUP($A38,$P$3:$Z$170,10)="","",VLOOKUP($A38,$P$3:$Z$170,10))</f>
        <v/>
      </c>
      <c r="K38" s="107" t="str">
        <f>IF(VLOOKUP($A38,$P$3:$Z$170,11)="","",VLOOKUP($A38,$P$3:$Z$170,11))</f>
        <v/>
      </c>
      <c r="M38" s="247"/>
      <c r="N38" s="248">
        <f t="shared" si="0"/>
        <v>2</v>
      </c>
      <c r="P38" s="249" t="s">
        <v>620</v>
      </c>
      <c r="Q38" s="114" t="s">
        <v>20</v>
      </c>
      <c r="R38" s="109" t="s">
        <v>20</v>
      </c>
      <c r="S38" s="109" t="s">
        <v>20</v>
      </c>
      <c r="T38" s="109" t="s">
        <v>20</v>
      </c>
      <c r="U38" s="109" t="s">
        <v>20</v>
      </c>
      <c r="V38" s="109">
        <v>6</v>
      </c>
      <c r="W38" s="109" t="s">
        <v>20</v>
      </c>
      <c r="X38" s="109" t="s">
        <v>20</v>
      </c>
      <c r="Y38" s="109" t="s">
        <v>20</v>
      </c>
      <c r="Z38" s="110" t="s">
        <v>20</v>
      </c>
    </row>
    <row r="39" spans="1:26" ht="16.5" customHeight="1" x14ac:dyDescent="0.25">
      <c r="A39" s="106" t="str">
        <f>+CPPE!A38</f>
        <v>367 - Roofs and Covers</v>
      </c>
      <c r="B39" s="107" t="str">
        <f>IF(VLOOKUP($A39,$P$3:$Z$170,2)="","",VLOOKUP($A39,$P$3:$Z$170,2))</f>
        <v/>
      </c>
      <c r="C39" s="107" t="str">
        <f>IF(VLOOKUP($A39,$P$3:$Z$170,3)="","",VLOOKUP($A39,$P$3:$Z$170,3))</f>
        <v/>
      </c>
      <c r="D39" s="107" t="str">
        <f>IF(VLOOKUP($A39,$P$3:$Z$170,4)="","",VLOOKUP($A39,$P$3:$Z$170,4))</f>
        <v/>
      </c>
      <c r="E39" s="107" t="str">
        <f>IF(VLOOKUP($A39,$P$3:$Z$170,5)="","",VLOOKUP($A39,$P$3:$Z$170,5))</f>
        <v/>
      </c>
      <c r="F39" s="107" t="str">
        <f>IF(VLOOKUP($A39,$P$3:$Z$170,6)="","",VLOOKUP($A39,$P$3:$Z$170,6))</f>
        <v/>
      </c>
      <c r="G39" s="107">
        <f>IF(VLOOKUP($A39,$P$3:$Z$170,7)="","",VLOOKUP($A39,$P$3:$Z$170,7))</f>
        <v>6</v>
      </c>
      <c r="H39" s="107">
        <f>IF(VLOOKUP($A39,$P$3:$Z$170,8)="","",VLOOKUP($A39,$P$3:$Z$170,8))</f>
        <v>7</v>
      </c>
      <c r="I39" s="107" t="str">
        <f>IF(VLOOKUP($A39,$P$3:$Z$170,9)="","",VLOOKUP($A39,$P$3:$Z$170,9))</f>
        <v/>
      </c>
      <c r="J39" s="107" t="str">
        <f>IF(VLOOKUP($A39,$P$3:$Z$170,10)="","",VLOOKUP($A39,$P$3:$Z$170,10))</f>
        <v/>
      </c>
      <c r="K39" s="107" t="str">
        <f>IF(VLOOKUP($A39,$P$3:$Z$170,11)="","",VLOOKUP($A39,$P$3:$Z$170,11))</f>
        <v/>
      </c>
      <c r="M39" s="247"/>
      <c r="N39" s="248">
        <f t="shared" si="0"/>
        <v>2</v>
      </c>
      <c r="P39" s="249" t="s">
        <v>727</v>
      </c>
      <c r="Q39" s="114" t="s">
        <v>20</v>
      </c>
      <c r="R39" s="109" t="s">
        <v>20</v>
      </c>
      <c r="S39" s="109" t="s">
        <v>20</v>
      </c>
      <c r="T39" s="109" t="s">
        <v>20</v>
      </c>
      <c r="U39" s="109" t="s">
        <v>20</v>
      </c>
      <c r="V39" s="109">
        <v>6</v>
      </c>
      <c r="W39" s="109">
        <v>7</v>
      </c>
      <c r="X39" s="109" t="s">
        <v>20</v>
      </c>
      <c r="Y39" s="109" t="s">
        <v>20</v>
      </c>
      <c r="Z39" s="110" t="s">
        <v>20</v>
      </c>
    </row>
    <row r="40" spans="1:26" ht="16.5" customHeight="1" x14ac:dyDescent="0.25">
      <c r="A40" s="106" t="str">
        <f>+CPPE!A39</f>
        <v>368 - Emergency Animal Mortality Management</v>
      </c>
      <c r="B40" s="107" t="str">
        <f>IF(VLOOKUP($A40,$P$3:$Z$170,2)="","",VLOOKUP($A40,$P$3:$Z$170,2))</f>
        <v/>
      </c>
      <c r="C40" s="107" t="str">
        <f>IF(VLOOKUP($A40,$P$3:$Z$170,3)="","",VLOOKUP($A40,$P$3:$Z$170,3))</f>
        <v/>
      </c>
      <c r="D40" s="107" t="str">
        <f>IF(VLOOKUP($A40,$P$3:$Z$170,4)="","",VLOOKUP($A40,$P$3:$Z$170,4))</f>
        <v/>
      </c>
      <c r="E40" s="107" t="str">
        <f>IF(VLOOKUP($A40,$P$3:$Z$170,5)="","",VLOOKUP($A40,$P$3:$Z$170,5))</f>
        <v/>
      </c>
      <c r="F40" s="107" t="str">
        <f>IF(VLOOKUP($A40,$P$3:$Z$170,6)="","",VLOOKUP($A40,$P$3:$Z$170,6))</f>
        <v/>
      </c>
      <c r="G40" s="107">
        <f>IF(VLOOKUP($A40,$P$3:$Z$170,7)="","",VLOOKUP($A40,$P$3:$Z$170,7))</f>
        <v>6</v>
      </c>
      <c r="H40" s="107" t="str">
        <f>IF(VLOOKUP($A40,$P$3:$Z$170,8)="","",VLOOKUP($A40,$P$3:$Z$170,8))</f>
        <v/>
      </c>
      <c r="I40" s="107" t="str">
        <f>IF(VLOOKUP($A40,$P$3:$Z$170,9)="","",VLOOKUP($A40,$P$3:$Z$170,9))</f>
        <v/>
      </c>
      <c r="J40" s="107" t="str">
        <f>IF(VLOOKUP($A40,$P$3:$Z$170,10)="","",VLOOKUP($A40,$P$3:$Z$170,10))</f>
        <v/>
      </c>
      <c r="K40" s="107" t="str">
        <f>IF(VLOOKUP($A40,$P$3:$Z$170,11)="","",VLOOKUP($A40,$P$3:$Z$170,11))</f>
        <v/>
      </c>
      <c r="M40" s="247"/>
      <c r="N40" s="248">
        <f t="shared" si="0"/>
        <v>2</v>
      </c>
      <c r="P40" s="249" t="s">
        <v>654</v>
      </c>
      <c r="Q40" s="114" t="s">
        <v>20</v>
      </c>
      <c r="R40" s="109" t="s">
        <v>20</v>
      </c>
      <c r="S40" s="109" t="s">
        <v>20</v>
      </c>
      <c r="T40" s="109" t="s">
        <v>20</v>
      </c>
      <c r="U40" s="109" t="s">
        <v>20</v>
      </c>
      <c r="V40" s="109">
        <v>6</v>
      </c>
      <c r="W40" s="109" t="s">
        <v>20</v>
      </c>
      <c r="X40" s="109" t="s">
        <v>20</v>
      </c>
      <c r="Y40" s="109" t="s">
        <v>20</v>
      </c>
      <c r="Z40" s="110" t="s">
        <v>20</v>
      </c>
    </row>
    <row r="41" spans="1:26" ht="16.5" customHeight="1" x14ac:dyDescent="0.25">
      <c r="A41" s="106" t="str">
        <f>+CPPE!A40</f>
        <v>371 - Air Filtration and Scrubbing</v>
      </c>
      <c r="B41" s="107" t="str">
        <f>IF(VLOOKUP($A41,$P$3:$Z$170,2)="","",VLOOKUP($A41,$P$3:$Z$170,2))</f>
        <v/>
      </c>
      <c r="C41" s="107" t="str">
        <f>IF(VLOOKUP($A41,$P$3:$Z$170,3)="","",VLOOKUP($A41,$P$3:$Z$170,3))</f>
        <v/>
      </c>
      <c r="D41" s="107" t="str">
        <f>IF(VLOOKUP($A41,$P$3:$Z$170,4)="","",VLOOKUP($A41,$P$3:$Z$170,4))</f>
        <v/>
      </c>
      <c r="E41" s="107" t="str">
        <f>IF(VLOOKUP($A41,$P$3:$Z$170,5)="","",VLOOKUP($A41,$P$3:$Z$170,5))</f>
        <v/>
      </c>
      <c r="F41" s="107" t="str">
        <f>IF(VLOOKUP($A41,$P$3:$Z$170,6)="","",VLOOKUP($A41,$P$3:$Z$170,6))</f>
        <v/>
      </c>
      <c r="G41" s="107">
        <f>IF(VLOOKUP($A41,$P$3:$Z$170,7)="","",VLOOKUP($A41,$P$3:$Z$170,7))</f>
        <v>6</v>
      </c>
      <c r="H41" s="107">
        <f>IF(VLOOKUP($A41,$P$3:$Z$170,8)="","",VLOOKUP($A41,$P$3:$Z$170,8))</f>
        <v>7</v>
      </c>
      <c r="I41" s="107" t="str">
        <f>IF(VLOOKUP($A41,$P$3:$Z$170,9)="","",VLOOKUP($A41,$P$3:$Z$170,9))</f>
        <v/>
      </c>
      <c r="J41" s="107" t="str">
        <f>IF(VLOOKUP($A41,$P$3:$Z$170,10)="","",VLOOKUP($A41,$P$3:$Z$170,10))</f>
        <v/>
      </c>
      <c r="K41" s="107" t="str">
        <f>IF(VLOOKUP($A41,$P$3:$Z$170,11)="","",VLOOKUP($A41,$P$3:$Z$170,11))</f>
        <v/>
      </c>
      <c r="M41" s="247"/>
      <c r="N41" s="248">
        <f t="shared" si="0"/>
        <v>2</v>
      </c>
      <c r="P41" s="249" t="s">
        <v>616</v>
      </c>
      <c r="Q41" s="114"/>
      <c r="R41" s="109"/>
      <c r="S41" s="109"/>
      <c r="T41" s="109"/>
      <c r="U41" s="109"/>
      <c r="V41" s="109">
        <v>6</v>
      </c>
      <c r="W41" s="109">
        <v>7</v>
      </c>
      <c r="X41" s="109"/>
      <c r="Y41" s="109"/>
      <c r="Z41" s="110"/>
    </row>
    <row r="42" spans="1:26" ht="16.5" customHeight="1" x14ac:dyDescent="0.25">
      <c r="A42" s="106" t="str">
        <f>+CPPE!A41</f>
        <v>372 - Combustion System Improvement</v>
      </c>
      <c r="B42" s="107">
        <f>IF(VLOOKUP($A42,$P$3:$Z$170,2)="","",VLOOKUP($A42,$P$3:$Z$170,2))</f>
        <v>1</v>
      </c>
      <c r="C42" s="107">
        <f>IF(VLOOKUP($A42,$P$3:$Z$170,3)="","",VLOOKUP($A42,$P$3:$Z$170,3))</f>
        <v>2</v>
      </c>
      <c r="D42" s="107">
        <f>IF(VLOOKUP($A42,$P$3:$Z$170,4)="","",VLOOKUP($A42,$P$3:$Z$170,4))</f>
        <v>3</v>
      </c>
      <c r="E42" s="107">
        <f>IF(VLOOKUP($A42,$P$3:$Z$170,5)="","",VLOOKUP($A42,$P$3:$Z$170,5))</f>
        <v>4</v>
      </c>
      <c r="F42" s="107">
        <f>IF(VLOOKUP($A42,$P$3:$Z$170,6)="","",VLOOKUP($A42,$P$3:$Z$170,6))</f>
        <v>5</v>
      </c>
      <c r="G42" s="107">
        <f>IF(VLOOKUP($A42,$P$3:$Z$170,7)="","",VLOOKUP($A42,$P$3:$Z$170,7))</f>
        <v>6</v>
      </c>
      <c r="H42" s="107">
        <f>IF(VLOOKUP($A42,$P$3:$Z$170,8)="","",VLOOKUP($A42,$P$3:$Z$170,8))</f>
        <v>7</v>
      </c>
      <c r="I42" s="107">
        <f>IF(VLOOKUP($A42,$P$3:$Z$170,9)="","",VLOOKUP($A42,$P$3:$Z$170,9))</f>
        <v>8</v>
      </c>
      <c r="J42" s="107">
        <f>IF(VLOOKUP($A42,$P$3:$Z$170,10)="","",VLOOKUP($A42,$P$3:$Z$170,10))</f>
        <v>9</v>
      </c>
      <c r="K42" s="107">
        <f>IF(VLOOKUP($A42,$P$3:$Z$170,11)="","",VLOOKUP($A42,$P$3:$Z$170,11))</f>
        <v>10</v>
      </c>
      <c r="M42" s="247"/>
      <c r="N42" s="248">
        <f t="shared" si="0"/>
        <v>2</v>
      </c>
      <c r="P42" s="249" t="s">
        <v>630</v>
      </c>
      <c r="Q42" s="114">
        <v>1</v>
      </c>
      <c r="R42" s="109">
        <v>2</v>
      </c>
      <c r="S42" s="109">
        <v>3</v>
      </c>
      <c r="T42" s="109">
        <v>4</v>
      </c>
      <c r="U42" s="109">
        <v>5</v>
      </c>
      <c r="V42" s="109">
        <v>6</v>
      </c>
      <c r="W42" s="109">
        <v>7</v>
      </c>
      <c r="X42" s="109">
        <v>8</v>
      </c>
      <c r="Y42" s="109">
        <v>9</v>
      </c>
      <c r="Z42" s="110">
        <v>10</v>
      </c>
    </row>
    <row r="43" spans="1:26" ht="16.5" customHeight="1" x14ac:dyDescent="0.25">
      <c r="A43" s="106" t="str">
        <f>+CPPE!A42</f>
        <v>373 - Dust Control on Unpaved Roads and Surfaces</v>
      </c>
      <c r="B43" s="107">
        <f>IF(VLOOKUP($A43,$P$3:$Z$170,2)="","",VLOOKUP($A43,$P$3:$Z$170,2))</f>
        <v>1</v>
      </c>
      <c r="C43" s="107">
        <f>IF(VLOOKUP($A43,$P$3:$Z$170,3)="","",VLOOKUP($A43,$P$3:$Z$170,3))</f>
        <v>2</v>
      </c>
      <c r="D43" s="107">
        <f>IF(VLOOKUP($A43,$P$3:$Z$170,4)="","",VLOOKUP($A43,$P$3:$Z$170,4))</f>
        <v>3</v>
      </c>
      <c r="E43" s="107">
        <f>IF(VLOOKUP($A43,$P$3:$Z$170,5)="","",VLOOKUP($A43,$P$3:$Z$170,5))</f>
        <v>4</v>
      </c>
      <c r="F43" s="107">
        <f>IF(VLOOKUP($A43,$P$3:$Z$170,6)="","",VLOOKUP($A43,$P$3:$Z$170,6))</f>
        <v>5</v>
      </c>
      <c r="G43" s="107">
        <f>IF(VLOOKUP($A43,$P$3:$Z$170,7)="","",VLOOKUP($A43,$P$3:$Z$170,7))</f>
        <v>6</v>
      </c>
      <c r="H43" s="107">
        <f>IF(VLOOKUP($A43,$P$3:$Z$170,8)="","",VLOOKUP($A43,$P$3:$Z$170,8))</f>
        <v>7</v>
      </c>
      <c r="I43" s="107" t="str">
        <f>IF(VLOOKUP($A43,$P$3:$Z$170,9)="","",VLOOKUP($A43,$P$3:$Z$170,9))</f>
        <v/>
      </c>
      <c r="J43" s="107">
        <f>IF(VLOOKUP($A43,$P$3:$Z$170,10)="","",VLOOKUP($A43,$P$3:$Z$170,10))</f>
        <v>9</v>
      </c>
      <c r="K43" s="107">
        <f>IF(VLOOKUP($A43,$P$3:$Z$170,11)="","",VLOOKUP($A43,$P$3:$Z$170,11))</f>
        <v>10</v>
      </c>
      <c r="M43" s="247"/>
      <c r="N43" s="248">
        <f t="shared" si="0"/>
        <v>2</v>
      </c>
      <c r="P43" s="249" t="s">
        <v>652</v>
      </c>
      <c r="Q43" s="114">
        <v>1</v>
      </c>
      <c r="R43" s="109">
        <v>2</v>
      </c>
      <c r="S43" s="109">
        <v>3</v>
      </c>
      <c r="T43" s="109">
        <v>4</v>
      </c>
      <c r="U43" s="109">
        <v>5</v>
      </c>
      <c r="V43" s="109">
        <v>6</v>
      </c>
      <c r="W43" s="109">
        <v>7</v>
      </c>
      <c r="X43" s="109" t="s">
        <v>20</v>
      </c>
      <c r="Y43" s="109">
        <v>9</v>
      </c>
      <c r="Z43" s="110">
        <v>10</v>
      </c>
    </row>
    <row r="44" spans="1:26" ht="16.5" customHeight="1" x14ac:dyDescent="0.25">
      <c r="A44" s="106" t="str">
        <f>+CPPE!A43</f>
        <v>374 - Energy Efficient Agricultural Operation</v>
      </c>
      <c r="B44" s="107">
        <f>IF(VLOOKUP($A44,$P$3:$Z$170,2)="","",VLOOKUP($A44,$P$3:$Z$170,2))</f>
        <v>1</v>
      </c>
      <c r="C44" s="107">
        <f>IF(VLOOKUP($A44,$P$3:$Z$170,3)="","",VLOOKUP($A44,$P$3:$Z$170,3))</f>
        <v>2</v>
      </c>
      <c r="D44" s="107">
        <f>IF(VLOOKUP($A44,$P$3:$Z$170,4)="","",VLOOKUP($A44,$P$3:$Z$170,4))</f>
        <v>3</v>
      </c>
      <c r="E44" s="107">
        <f>IF(VLOOKUP($A44,$P$3:$Z$170,5)="","",VLOOKUP($A44,$P$3:$Z$170,5))</f>
        <v>4</v>
      </c>
      <c r="F44" s="107">
        <f>IF(VLOOKUP($A44,$P$3:$Z$170,6)="","",VLOOKUP($A44,$P$3:$Z$170,6))</f>
        <v>5</v>
      </c>
      <c r="G44" s="107" t="str">
        <f>IF(VLOOKUP($A44,$P$3:$Z$170,7)="","",VLOOKUP($A44,$P$3:$Z$170,7))</f>
        <v/>
      </c>
      <c r="H44" s="107" t="str">
        <f>IF(VLOOKUP($A44,$P$3:$Z$170,8)="","",VLOOKUP($A44,$P$3:$Z$170,8))</f>
        <v/>
      </c>
      <c r="I44" s="107" t="str">
        <f>IF(VLOOKUP($A44,$P$3:$Z$170,9)="","",VLOOKUP($A44,$P$3:$Z$170,9))</f>
        <v/>
      </c>
      <c r="J44" s="107">
        <f>IF(VLOOKUP($A44,$P$3:$Z$170,10)="","",VLOOKUP($A44,$P$3:$Z$170,10))</f>
        <v>9</v>
      </c>
      <c r="K44" s="107" t="str">
        <f>IF(VLOOKUP($A44,$P$3:$Z$170,11)="","",VLOOKUP($A44,$P$3:$Z$170,11))</f>
        <v/>
      </c>
      <c r="M44" s="247"/>
      <c r="N44" s="248">
        <f t="shared" si="0"/>
        <v>2</v>
      </c>
      <c r="P44" s="249" t="s">
        <v>655</v>
      </c>
      <c r="Q44" s="114">
        <v>1</v>
      </c>
      <c r="R44" s="109">
        <v>2</v>
      </c>
      <c r="S44" s="109">
        <v>3</v>
      </c>
      <c r="T44" s="109">
        <v>4</v>
      </c>
      <c r="U44" s="109">
        <v>5</v>
      </c>
      <c r="V44" s="109" t="s">
        <v>20</v>
      </c>
      <c r="W44" s="109" t="s">
        <v>20</v>
      </c>
      <c r="X44" s="109" t="s">
        <v>20</v>
      </c>
      <c r="Y44" s="109">
        <v>9</v>
      </c>
      <c r="Z44" s="110" t="s">
        <v>20</v>
      </c>
    </row>
    <row r="45" spans="1:26" ht="16.5" customHeight="1" x14ac:dyDescent="0.25">
      <c r="A45" s="106" t="str">
        <f>+CPPE!A44</f>
        <v>375 - Dust Management for Pen Surfaces</v>
      </c>
      <c r="B45" s="107" t="str">
        <f>IF(VLOOKUP($A45,$P$3:$Z$170,2)="","",VLOOKUP($A45,$P$3:$Z$170,2))</f>
        <v/>
      </c>
      <c r="C45" s="107" t="str">
        <f>IF(VLOOKUP($A45,$P$3:$Z$170,3)="","",VLOOKUP($A45,$P$3:$Z$170,3))</f>
        <v/>
      </c>
      <c r="D45" s="107" t="str">
        <f>IF(VLOOKUP($A45,$P$3:$Z$170,4)="","",VLOOKUP($A45,$P$3:$Z$170,4))</f>
        <v/>
      </c>
      <c r="E45" s="107" t="str">
        <f>IF(VLOOKUP($A45,$P$3:$Z$170,5)="","",VLOOKUP($A45,$P$3:$Z$170,5))</f>
        <v/>
      </c>
      <c r="F45" s="107" t="str">
        <f>IF(VLOOKUP($A45,$P$3:$Z$170,6)="","",VLOOKUP($A45,$P$3:$Z$170,6))</f>
        <v/>
      </c>
      <c r="G45" s="107">
        <f>IF(VLOOKUP($A45,$P$3:$Z$170,7)="","",VLOOKUP($A45,$P$3:$Z$170,7))</f>
        <v>6</v>
      </c>
      <c r="H45" s="107" t="str">
        <f>IF(VLOOKUP($A45,$P$3:$Z$170,8)="","",VLOOKUP($A45,$P$3:$Z$170,8))</f>
        <v/>
      </c>
      <c r="I45" s="107" t="str">
        <f>IF(VLOOKUP($A45,$P$3:$Z$170,9)="","",VLOOKUP($A45,$P$3:$Z$170,9))</f>
        <v/>
      </c>
      <c r="J45" s="107" t="str">
        <f>IF(VLOOKUP($A45,$P$3:$Z$170,10)="","",VLOOKUP($A45,$P$3:$Z$170,10))</f>
        <v/>
      </c>
      <c r="K45" s="107" t="str">
        <f>IF(VLOOKUP($A45,$P$3:$Z$170,11)="","",VLOOKUP($A45,$P$3:$Z$170,11))</f>
        <v/>
      </c>
      <c r="M45" s="247"/>
      <c r="N45" s="248">
        <f t="shared" si="0"/>
        <v>2</v>
      </c>
      <c r="P45" s="249" t="s">
        <v>651</v>
      </c>
      <c r="Q45" s="114" t="s">
        <v>20</v>
      </c>
      <c r="R45" s="109" t="s">
        <v>20</v>
      </c>
      <c r="S45" s="109" t="s">
        <v>20</v>
      </c>
      <c r="T45" s="109" t="s">
        <v>20</v>
      </c>
      <c r="U45" s="109" t="s">
        <v>20</v>
      </c>
      <c r="V45" s="109">
        <v>6</v>
      </c>
      <c r="W45" s="109" t="s">
        <v>20</v>
      </c>
      <c r="X45" s="109" t="s">
        <v>20</v>
      </c>
      <c r="Y45" s="109" t="s">
        <v>20</v>
      </c>
      <c r="Z45" s="110" t="s">
        <v>20</v>
      </c>
    </row>
    <row r="46" spans="1:26" ht="16.5" customHeight="1" x14ac:dyDescent="0.25">
      <c r="A46" s="106" t="str">
        <f>+CPPE!A45</f>
        <v>376 - Field Operations Emissions Reduction</v>
      </c>
      <c r="B46" s="107">
        <f>IF(VLOOKUP($A46,$P$3:$Z$170,2)="","",VLOOKUP($A46,$P$3:$Z$170,2))</f>
        <v>1</v>
      </c>
      <c r="C46" s="107">
        <f>IF(VLOOKUP($A46,$P$3:$Z$170,3)="","",VLOOKUP($A46,$P$3:$Z$170,3))</f>
        <v>2</v>
      </c>
      <c r="D46" s="107">
        <f>IF(VLOOKUP($A46,$P$3:$Z$170,4)="","",VLOOKUP($A46,$P$3:$Z$170,4))</f>
        <v>3</v>
      </c>
      <c r="E46" s="107">
        <f>IF(VLOOKUP($A46,$P$3:$Z$170,5)="","",VLOOKUP($A46,$P$3:$Z$170,5))</f>
        <v>4</v>
      </c>
      <c r="F46" s="107" t="str">
        <f>IF(VLOOKUP($A46,$P$3:$Z$170,6)="","",VLOOKUP($A46,$P$3:$Z$170,6))</f>
        <v/>
      </c>
      <c r="G46" s="107" t="str">
        <f>IF(VLOOKUP($A46,$P$3:$Z$170,7)="","",VLOOKUP($A46,$P$3:$Z$170,7))</f>
        <v/>
      </c>
      <c r="H46" s="107" t="str">
        <f>IF(VLOOKUP($A46,$P$3:$Z$170,8)="","",VLOOKUP($A46,$P$3:$Z$170,8))</f>
        <v/>
      </c>
      <c r="I46" s="107" t="str">
        <f>IF(VLOOKUP($A46,$P$3:$Z$170,9)="","",VLOOKUP($A46,$P$3:$Z$170,9))</f>
        <v/>
      </c>
      <c r="J46" s="107" t="str">
        <f>IF(VLOOKUP($A46,$P$3:$Z$170,10)="","",VLOOKUP($A46,$P$3:$Z$170,10))</f>
        <v/>
      </c>
      <c r="K46" s="107">
        <f>IF(VLOOKUP($A46,$P$3:$Z$170,11)="","",VLOOKUP($A46,$P$3:$Z$170,11))</f>
        <v>10</v>
      </c>
      <c r="M46" s="247"/>
      <c r="N46" s="248">
        <f t="shared" si="0"/>
        <v>2</v>
      </c>
      <c r="P46" s="249" t="s">
        <v>659</v>
      </c>
      <c r="Q46" s="114">
        <v>1</v>
      </c>
      <c r="R46" s="109">
        <v>2</v>
      </c>
      <c r="S46" s="109">
        <v>3</v>
      </c>
      <c r="T46" s="109">
        <v>4</v>
      </c>
      <c r="U46" s="109" t="s">
        <v>20</v>
      </c>
      <c r="V46" s="109" t="s">
        <v>20</v>
      </c>
      <c r="W46" s="109" t="s">
        <v>20</v>
      </c>
      <c r="X46" s="109" t="s">
        <v>20</v>
      </c>
      <c r="Y46" s="109" t="s">
        <v>20</v>
      </c>
      <c r="Z46" s="110">
        <v>10</v>
      </c>
    </row>
    <row r="47" spans="1:26" ht="16.5" customHeight="1" x14ac:dyDescent="0.25">
      <c r="A47" s="106" t="str">
        <f>+CPPE!A46</f>
        <v>378 - Pond</v>
      </c>
      <c r="B47" s="107">
        <f>IF(VLOOKUP($A47,$P$3:$Z$170,2)="","",VLOOKUP($A47,$P$3:$Z$170,2))</f>
        <v>1</v>
      </c>
      <c r="C47" s="107">
        <f>IF(VLOOKUP($A47,$P$3:$Z$170,3)="","",VLOOKUP($A47,$P$3:$Z$170,3))</f>
        <v>2</v>
      </c>
      <c r="D47" s="107">
        <f>IF(VLOOKUP($A47,$P$3:$Z$170,4)="","",VLOOKUP($A47,$P$3:$Z$170,4))</f>
        <v>3</v>
      </c>
      <c r="E47" s="107">
        <f>IF(VLOOKUP($A47,$P$3:$Z$170,5)="","",VLOOKUP($A47,$P$3:$Z$170,5))</f>
        <v>4</v>
      </c>
      <c r="F47" s="107">
        <f>IF(VLOOKUP($A47,$P$3:$Z$170,6)="","",VLOOKUP($A47,$P$3:$Z$170,6))</f>
        <v>5</v>
      </c>
      <c r="G47" s="107">
        <f>IF(VLOOKUP($A47,$P$3:$Z$170,7)="","",VLOOKUP($A47,$P$3:$Z$170,7))</f>
        <v>6</v>
      </c>
      <c r="H47" s="107">
        <f>IF(VLOOKUP($A47,$P$3:$Z$170,8)="","",VLOOKUP($A47,$P$3:$Z$170,8))</f>
        <v>7</v>
      </c>
      <c r="I47" s="107" t="str">
        <f>IF(VLOOKUP($A47,$P$3:$Z$170,9)="","",VLOOKUP($A47,$P$3:$Z$170,9))</f>
        <v/>
      </c>
      <c r="J47" s="107">
        <f>IF(VLOOKUP($A47,$P$3:$Z$170,10)="","",VLOOKUP($A47,$P$3:$Z$170,10))</f>
        <v>9</v>
      </c>
      <c r="K47" s="107">
        <f>IF(VLOOKUP($A47,$P$3:$Z$170,11)="","",VLOOKUP($A47,$P$3:$Z$170,11))</f>
        <v>10</v>
      </c>
      <c r="M47" s="247"/>
      <c r="N47" s="248">
        <f t="shared" si="0"/>
        <v>2</v>
      </c>
      <c r="P47" s="249" t="s">
        <v>708</v>
      </c>
      <c r="Q47" s="114">
        <v>1</v>
      </c>
      <c r="R47" s="109">
        <v>2</v>
      </c>
      <c r="S47" s="109">
        <v>3</v>
      </c>
      <c r="T47" s="109">
        <v>4</v>
      </c>
      <c r="U47" s="109">
        <v>5</v>
      </c>
      <c r="V47" s="109">
        <v>6</v>
      </c>
      <c r="W47" s="109">
        <v>7</v>
      </c>
      <c r="X47" s="109" t="s">
        <v>20</v>
      </c>
      <c r="Y47" s="109">
        <v>9</v>
      </c>
      <c r="Z47" s="110">
        <v>10</v>
      </c>
    </row>
    <row r="48" spans="1:26" ht="16.5" customHeight="1" x14ac:dyDescent="0.25">
      <c r="A48" s="106" t="str">
        <f>+CPPE!A47</f>
        <v>379 - Forest Farming</v>
      </c>
      <c r="B48" s="107">
        <f>IF(VLOOKUP($A48,$P$3:$Z$170,2)="","",VLOOKUP($A48,$P$3:$Z$170,2))</f>
        <v>1</v>
      </c>
      <c r="C48" s="107">
        <f>IF(VLOOKUP($A48,$P$3:$Z$170,3)="","",VLOOKUP($A48,$P$3:$Z$170,3))</f>
        <v>2</v>
      </c>
      <c r="D48" s="107">
        <f>IF(VLOOKUP($A48,$P$3:$Z$170,4)="","",VLOOKUP($A48,$P$3:$Z$170,4))</f>
        <v>3</v>
      </c>
      <c r="E48" s="107">
        <f>IF(VLOOKUP($A48,$P$3:$Z$170,5)="","",VLOOKUP($A48,$P$3:$Z$170,5))</f>
        <v>4</v>
      </c>
      <c r="F48" s="107">
        <f>IF(VLOOKUP($A48,$P$3:$Z$170,6)="","",VLOOKUP($A48,$P$3:$Z$170,6))</f>
        <v>5</v>
      </c>
      <c r="G48" s="107">
        <f>IF(VLOOKUP($A48,$P$3:$Z$170,7)="","",VLOOKUP($A48,$P$3:$Z$170,7))</f>
        <v>6</v>
      </c>
      <c r="H48" s="107">
        <f>IF(VLOOKUP($A48,$P$3:$Z$170,8)="","",VLOOKUP($A48,$P$3:$Z$170,8))</f>
        <v>7</v>
      </c>
      <c r="I48" s="107" t="str">
        <f>IF(VLOOKUP($A48,$P$3:$Z$170,9)="","",VLOOKUP($A48,$P$3:$Z$170,9))</f>
        <v/>
      </c>
      <c r="J48" s="107">
        <f>IF(VLOOKUP($A48,$P$3:$Z$170,10)="","",VLOOKUP($A48,$P$3:$Z$170,10))</f>
        <v>9</v>
      </c>
      <c r="K48" s="107">
        <f>IF(VLOOKUP($A48,$P$3:$Z$170,11)="","",VLOOKUP($A48,$P$3:$Z$170,11))</f>
        <v>10</v>
      </c>
      <c r="M48" s="247"/>
      <c r="N48" s="248">
        <f t="shared" si="0"/>
        <v>2</v>
      </c>
      <c r="P48" s="249" t="s">
        <v>703</v>
      </c>
      <c r="Q48" s="114">
        <v>1</v>
      </c>
      <c r="R48" s="109">
        <v>2</v>
      </c>
      <c r="S48" s="109" t="s">
        <v>20</v>
      </c>
      <c r="T48" s="109">
        <v>4</v>
      </c>
      <c r="U48" s="109" t="s">
        <v>20</v>
      </c>
      <c r="V48" s="109" t="s">
        <v>20</v>
      </c>
      <c r="W48" s="109" t="s">
        <v>20</v>
      </c>
      <c r="X48" s="109" t="s">
        <v>20</v>
      </c>
      <c r="Y48" s="109" t="s">
        <v>20</v>
      </c>
      <c r="Z48" s="110" t="s">
        <v>20</v>
      </c>
    </row>
    <row r="49" spans="1:26" ht="16.5" customHeight="1" x14ac:dyDescent="0.25">
      <c r="A49" s="106" t="str">
        <f>+CPPE!A48</f>
        <v>380 - Windbreak/Shelterbelt Establishment and Renovation</v>
      </c>
      <c r="B49" s="107">
        <f>IF(VLOOKUP($A49,$P$3:$Z$170,2)="","",VLOOKUP($A49,$P$3:$Z$170,2))</f>
        <v>1</v>
      </c>
      <c r="C49" s="107" t="str">
        <f>IF(VLOOKUP($A49,$P$3:$Z$170,3)="","",VLOOKUP($A49,$P$3:$Z$170,3))</f>
        <v/>
      </c>
      <c r="D49" s="107" t="str">
        <f>IF(VLOOKUP($A49,$P$3:$Z$170,4)="","",VLOOKUP($A49,$P$3:$Z$170,4))</f>
        <v/>
      </c>
      <c r="E49" s="107">
        <f>IF(VLOOKUP($A49,$P$3:$Z$170,5)="","",VLOOKUP($A49,$P$3:$Z$170,5))</f>
        <v>4</v>
      </c>
      <c r="F49" s="107" t="str">
        <f>IF(VLOOKUP($A49,$P$3:$Z$170,6)="","",VLOOKUP($A49,$P$3:$Z$170,6))</f>
        <v/>
      </c>
      <c r="G49" s="107">
        <f>IF(VLOOKUP($A49,$P$3:$Z$170,7)="","",VLOOKUP($A49,$P$3:$Z$170,7))</f>
        <v>6</v>
      </c>
      <c r="H49" s="107">
        <f>IF(VLOOKUP($A49,$P$3:$Z$170,8)="","",VLOOKUP($A49,$P$3:$Z$170,8))</f>
        <v>7</v>
      </c>
      <c r="I49" s="107" t="str">
        <f>IF(VLOOKUP($A49,$P$3:$Z$170,9)="","",VLOOKUP($A49,$P$3:$Z$170,9))</f>
        <v/>
      </c>
      <c r="J49" s="107">
        <f>IF(VLOOKUP($A49,$P$3:$Z$170,10)="","",VLOOKUP($A49,$P$3:$Z$170,10))</f>
        <v>9</v>
      </c>
      <c r="K49" s="107">
        <f>IF(VLOOKUP($A49,$P$3:$Z$170,11)="","",VLOOKUP($A49,$P$3:$Z$170,11))</f>
        <v>10</v>
      </c>
      <c r="M49" s="247"/>
      <c r="N49" s="248">
        <f t="shared" si="0"/>
        <v>2</v>
      </c>
      <c r="P49" s="249" t="s">
        <v>775</v>
      </c>
      <c r="Q49" s="114">
        <v>1</v>
      </c>
      <c r="R49" s="109" t="s">
        <v>20</v>
      </c>
      <c r="S49" s="109" t="s">
        <v>20</v>
      </c>
      <c r="T49" s="109">
        <v>4</v>
      </c>
      <c r="U49" s="109" t="s">
        <v>20</v>
      </c>
      <c r="V49" s="109">
        <v>6</v>
      </c>
      <c r="W49" s="109">
        <v>7</v>
      </c>
      <c r="X49" s="109" t="s">
        <v>20</v>
      </c>
      <c r="Y49" s="109">
        <v>9</v>
      </c>
      <c r="Z49" s="110">
        <v>10</v>
      </c>
    </row>
    <row r="50" spans="1:26" ht="16.5" customHeight="1" x14ac:dyDescent="0.25">
      <c r="A50" s="106" t="str">
        <f>+CPPE!A49</f>
        <v>381 - Silvopasture</v>
      </c>
      <c r="B50" s="107" t="str">
        <f>IF(VLOOKUP($A50,$P$3:$Z$170,2)="","",VLOOKUP($A50,$P$3:$Z$170,2))</f>
        <v/>
      </c>
      <c r="C50" s="107">
        <f>IF(VLOOKUP($A50,$P$3:$Z$170,3)="","",VLOOKUP($A50,$P$3:$Z$170,3))</f>
        <v>2</v>
      </c>
      <c r="D50" s="107" t="str">
        <f>IF(VLOOKUP($A50,$P$3:$Z$170,4)="","",VLOOKUP($A50,$P$3:$Z$170,4))</f>
        <v/>
      </c>
      <c r="E50" s="107">
        <f>IF(VLOOKUP($A50,$P$3:$Z$170,5)="","",VLOOKUP($A50,$P$3:$Z$170,5))</f>
        <v>4</v>
      </c>
      <c r="F50" s="107" t="str">
        <f>IF(VLOOKUP($A50,$P$3:$Z$170,6)="","",VLOOKUP($A50,$P$3:$Z$170,6))</f>
        <v/>
      </c>
      <c r="G50" s="107" t="str">
        <f>IF(VLOOKUP($A50,$P$3:$Z$170,7)="","",VLOOKUP($A50,$P$3:$Z$170,7))</f>
        <v/>
      </c>
      <c r="H50" s="107" t="str">
        <f>IF(VLOOKUP($A50,$P$3:$Z$170,8)="","",VLOOKUP($A50,$P$3:$Z$170,8))</f>
        <v/>
      </c>
      <c r="I50" s="107" t="str">
        <f>IF(VLOOKUP($A50,$P$3:$Z$170,9)="","",VLOOKUP($A50,$P$3:$Z$170,9))</f>
        <v/>
      </c>
      <c r="J50" s="107" t="str">
        <f>IF(VLOOKUP($A50,$P$3:$Z$170,10)="","",VLOOKUP($A50,$P$3:$Z$170,10))</f>
        <v/>
      </c>
      <c r="K50" s="107" t="str">
        <f>IF(VLOOKUP($A50,$P$3:$Z$170,11)="","",VLOOKUP($A50,$P$3:$Z$170,11))</f>
        <v/>
      </c>
      <c r="M50" s="247"/>
      <c r="N50" s="248">
        <f t="shared" si="0"/>
        <v>2</v>
      </c>
      <c r="P50" s="249" t="s">
        <v>733</v>
      </c>
      <c r="Q50" s="114" t="s">
        <v>20</v>
      </c>
      <c r="R50" s="109">
        <v>2</v>
      </c>
      <c r="S50" s="109" t="s">
        <v>20</v>
      </c>
      <c r="T50" s="109">
        <v>4</v>
      </c>
      <c r="U50" s="109" t="s">
        <v>20</v>
      </c>
      <c r="V50" s="109" t="s">
        <v>20</v>
      </c>
      <c r="W50" s="109" t="s">
        <v>20</v>
      </c>
      <c r="X50" s="109" t="s">
        <v>20</v>
      </c>
      <c r="Y50" s="109" t="s">
        <v>20</v>
      </c>
      <c r="Z50" s="110" t="s">
        <v>20</v>
      </c>
    </row>
    <row r="51" spans="1:26" ht="16.5" customHeight="1" x14ac:dyDescent="0.25">
      <c r="A51" s="106" t="str">
        <f>+CPPE!A50</f>
        <v>382 - Fence</v>
      </c>
      <c r="B51" s="107">
        <f>IF(VLOOKUP($A51,$P$3:$Z$170,2)="","",VLOOKUP($A51,$P$3:$Z$170,2))</f>
        <v>1</v>
      </c>
      <c r="C51" s="107">
        <f>IF(VLOOKUP($A51,$P$3:$Z$170,3)="","",VLOOKUP($A51,$P$3:$Z$170,3))</f>
        <v>2</v>
      </c>
      <c r="D51" s="107">
        <f>IF(VLOOKUP($A51,$P$3:$Z$170,4)="","",VLOOKUP($A51,$P$3:$Z$170,4))</f>
        <v>3</v>
      </c>
      <c r="E51" s="107">
        <f>IF(VLOOKUP($A51,$P$3:$Z$170,5)="","",VLOOKUP($A51,$P$3:$Z$170,5))</f>
        <v>4</v>
      </c>
      <c r="F51" s="107">
        <f>IF(VLOOKUP($A51,$P$3:$Z$170,6)="","",VLOOKUP($A51,$P$3:$Z$170,6))</f>
        <v>5</v>
      </c>
      <c r="G51" s="107">
        <f>IF(VLOOKUP($A51,$P$3:$Z$170,7)="","",VLOOKUP($A51,$P$3:$Z$170,7))</f>
        <v>6</v>
      </c>
      <c r="H51" s="107">
        <f>IF(VLOOKUP($A51,$P$3:$Z$170,8)="","",VLOOKUP($A51,$P$3:$Z$170,8))</f>
        <v>7</v>
      </c>
      <c r="I51" s="107">
        <f>IF(VLOOKUP($A51,$P$3:$Z$170,9)="","",VLOOKUP($A51,$P$3:$Z$170,9))</f>
        <v>8</v>
      </c>
      <c r="J51" s="107">
        <f>IF(VLOOKUP($A51,$P$3:$Z$170,10)="","",VLOOKUP($A51,$P$3:$Z$170,10))</f>
        <v>9</v>
      </c>
      <c r="K51" s="107">
        <f>IF(VLOOKUP($A51,$P$3:$Z$170,11)="","",VLOOKUP($A51,$P$3:$Z$170,11))</f>
        <v>10</v>
      </c>
      <c r="M51" s="247"/>
      <c r="N51" s="248">
        <f t="shared" si="0"/>
        <v>2</v>
      </c>
      <c r="P51" s="249" t="s">
        <v>657</v>
      </c>
      <c r="Q51" s="114">
        <v>1</v>
      </c>
      <c r="R51" s="109">
        <v>2</v>
      </c>
      <c r="S51" s="109">
        <v>3</v>
      </c>
      <c r="T51" s="109">
        <v>4</v>
      </c>
      <c r="U51" s="109">
        <v>5</v>
      </c>
      <c r="V51" s="109">
        <v>6</v>
      </c>
      <c r="W51" s="109">
        <v>7</v>
      </c>
      <c r="X51" s="109">
        <v>8</v>
      </c>
      <c r="Y51" s="109">
        <v>9</v>
      </c>
      <c r="Z51" s="110">
        <v>10</v>
      </c>
    </row>
    <row r="52" spans="1:26" ht="16.5" customHeight="1" x14ac:dyDescent="0.25">
      <c r="A52" s="106" t="str">
        <f>+CPPE!A51</f>
        <v>383 - Fuel Break</v>
      </c>
      <c r="B52" s="107" t="str">
        <f>IF(VLOOKUP($A52,$P$3:$Z$170,2)="","",VLOOKUP($A52,$P$3:$Z$170,2))</f>
        <v/>
      </c>
      <c r="C52" s="107">
        <f>IF(VLOOKUP($A52,$P$3:$Z$170,3)="","",VLOOKUP($A52,$P$3:$Z$170,3))</f>
        <v>2</v>
      </c>
      <c r="D52" s="107">
        <f>IF(VLOOKUP($A52,$P$3:$Z$170,4)="","",VLOOKUP($A52,$P$3:$Z$170,4))</f>
        <v>3</v>
      </c>
      <c r="E52" s="107" t="str">
        <f>IF(VLOOKUP($A52,$P$3:$Z$170,5)="","",VLOOKUP($A52,$P$3:$Z$170,5))</f>
        <v/>
      </c>
      <c r="F52" s="107">
        <f>IF(VLOOKUP($A52,$P$3:$Z$170,6)="","",VLOOKUP($A52,$P$3:$Z$170,6))</f>
        <v>5</v>
      </c>
      <c r="G52" s="107">
        <f>IF(VLOOKUP($A52,$P$3:$Z$170,7)="","",VLOOKUP($A52,$P$3:$Z$170,7))</f>
        <v>6</v>
      </c>
      <c r="H52" s="107">
        <f>IF(VLOOKUP($A52,$P$3:$Z$170,8)="","",VLOOKUP($A52,$P$3:$Z$170,8))</f>
        <v>7</v>
      </c>
      <c r="I52" s="107" t="str">
        <f>IF(VLOOKUP($A52,$P$3:$Z$170,9)="","",VLOOKUP($A52,$P$3:$Z$170,9))</f>
        <v/>
      </c>
      <c r="J52" s="107">
        <f>IF(VLOOKUP($A52,$P$3:$Z$170,10)="","",VLOOKUP($A52,$P$3:$Z$170,10))</f>
        <v>9</v>
      </c>
      <c r="K52" s="107" t="str">
        <f>IF(VLOOKUP($A52,$P$3:$Z$170,11)="","",VLOOKUP($A52,$P$3:$Z$170,11))</f>
        <v/>
      </c>
      <c r="M52" s="247"/>
      <c r="N52" s="248">
        <f t="shared" si="0"/>
        <v>2</v>
      </c>
      <c r="P52" s="249" t="s">
        <v>668</v>
      </c>
      <c r="Q52" s="114" t="s">
        <v>20</v>
      </c>
      <c r="R52" s="109">
        <v>2</v>
      </c>
      <c r="S52" s="109">
        <v>3</v>
      </c>
      <c r="T52" s="109" t="s">
        <v>20</v>
      </c>
      <c r="U52" s="109">
        <v>5</v>
      </c>
      <c r="V52" s="109">
        <v>6</v>
      </c>
      <c r="W52" s="109">
        <v>7</v>
      </c>
      <c r="X52" s="109" t="s">
        <v>20</v>
      </c>
      <c r="Y52" s="109">
        <v>9</v>
      </c>
      <c r="Z52" s="110" t="s">
        <v>20</v>
      </c>
    </row>
    <row r="53" spans="1:26" ht="16.5" customHeight="1" x14ac:dyDescent="0.25">
      <c r="A53" s="106" t="str">
        <f>+CPPE!A52</f>
        <v>384 - Woody Residue Treatment</v>
      </c>
      <c r="B53" s="107">
        <f>IF(VLOOKUP($A53,$P$3:$Z$170,2)="","",VLOOKUP($A53,$P$3:$Z$170,2))</f>
        <v>1</v>
      </c>
      <c r="C53" s="107">
        <f>IF(VLOOKUP($A53,$P$3:$Z$170,3)="","",VLOOKUP($A53,$P$3:$Z$170,3))</f>
        <v>2</v>
      </c>
      <c r="D53" s="107">
        <f>IF(VLOOKUP($A53,$P$3:$Z$170,4)="","",VLOOKUP($A53,$P$3:$Z$170,4))</f>
        <v>3</v>
      </c>
      <c r="E53" s="107">
        <f>IF(VLOOKUP($A53,$P$3:$Z$170,5)="","",VLOOKUP($A53,$P$3:$Z$170,5))</f>
        <v>4</v>
      </c>
      <c r="F53" s="107">
        <f>IF(VLOOKUP($A53,$P$3:$Z$170,6)="","",VLOOKUP($A53,$P$3:$Z$170,6))</f>
        <v>5</v>
      </c>
      <c r="G53" s="107">
        <f>IF(VLOOKUP($A53,$P$3:$Z$170,7)="","",VLOOKUP($A53,$P$3:$Z$170,7))</f>
        <v>6</v>
      </c>
      <c r="H53" s="107">
        <f>IF(VLOOKUP($A53,$P$3:$Z$170,8)="","",VLOOKUP($A53,$P$3:$Z$170,8))</f>
        <v>7</v>
      </c>
      <c r="I53" s="107" t="str">
        <f>IF(VLOOKUP($A53,$P$3:$Z$170,9)="","",VLOOKUP($A53,$P$3:$Z$170,9))</f>
        <v/>
      </c>
      <c r="J53" s="107">
        <f>IF(VLOOKUP($A53,$P$3:$Z$170,10)="","",VLOOKUP($A53,$P$3:$Z$170,10))</f>
        <v>9</v>
      </c>
      <c r="K53" s="107">
        <f>IF(VLOOKUP($A53,$P$3:$Z$170,11)="","",VLOOKUP($A53,$P$3:$Z$170,11))</f>
        <v>10</v>
      </c>
      <c r="M53" s="247"/>
      <c r="N53" s="248">
        <f t="shared" si="0"/>
        <v>2</v>
      </c>
      <c r="P53" s="249" t="s">
        <v>776</v>
      </c>
      <c r="Q53" s="114">
        <v>1</v>
      </c>
      <c r="R53" s="109">
        <v>2</v>
      </c>
      <c r="S53" s="109">
        <v>3</v>
      </c>
      <c r="T53" s="109">
        <v>4</v>
      </c>
      <c r="U53" s="109">
        <v>5</v>
      </c>
      <c r="V53" s="109">
        <v>6</v>
      </c>
      <c r="W53" s="109">
        <v>7</v>
      </c>
      <c r="X53" s="109" t="s">
        <v>20</v>
      </c>
      <c r="Y53" s="109">
        <v>9</v>
      </c>
      <c r="Z53" s="110">
        <v>10</v>
      </c>
    </row>
    <row r="54" spans="1:26" ht="16.5" customHeight="1" x14ac:dyDescent="0.25">
      <c r="A54" s="106" t="str">
        <f>+CPPE!A53</f>
        <v>386 - Field Border</v>
      </c>
      <c r="B54" s="107">
        <f>IF(VLOOKUP($A54,$P$3:$Z$170,2)="","",VLOOKUP($A54,$P$3:$Z$170,2))</f>
        <v>1</v>
      </c>
      <c r="C54" s="107" t="str">
        <f>IF(VLOOKUP($A54,$P$3:$Z$170,3)="","",VLOOKUP($A54,$P$3:$Z$170,3))</f>
        <v/>
      </c>
      <c r="D54" s="107" t="str">
        <f>IF(VLOOKUP($A54,$P$3:$Z$170,4)="","",VLOOKUP($A54,$P$3:$Z$170,4))</f>
        <v/>
      </c>
      <c r="E54" s="107">
        <f>IF(VLOOKUP($A54,$P$3:$Z$170,5)="","",VLOOKUP($A54,$P$3:$Z$170,5))</f>
        <v>4</v>
      </c>
      <c r="F54" s="107" t="str">
        <f>IF(VLOOKUP($A54,$P$3:$Z$170,6)="","",VLOOKUP($A54,$P$3:$Z$170,6))</f>
        <v/>
      </c>
      <c r="G54" s="107" t="str">
        <f>IF(VLOOKUP($A54,$P$3:$Z$170,7)="","",VLOOKUP($A54,$P$3:$Z$170,7))</f>
        <v/>
      </c>
      <c r="H54" s="107" t="str">
        <f>IF(VLOOKUP($A54,$P$3:$Z$170,8)="","",VLOOKUP($A54,$P$3:$Z$170,8))</f>
        <v/>
      </c>
      <c r="I54" s="107" t="str">
        <f>IF(VLOOKUP($A54,$P$3:$Z$170,9)="","",VLOOKUP($A54,$P$3:$Z$170,9))</f>
        <v/>
      </c>
      <c r="J54" s="107">
        <f>IF(VLOOKUP($A54,$P$3:$Z$170,10)="","",VLOOKUP($A54,$P$3:$Z$170,10))</f>
        <v>9</v>
      </c>
      <c r="K54" s="107" t="str">
        <f>IF(VLOOKUP($A54,$P$3:$Z$170,11)="","",VLOOKUP($A54,$P$3:$Z$170,11))</f>
        <v/>
      </c>
      <c r="M54" s="247"/>
      <c r="N54" s="248">
        <f t="shared" si="0"/>
        <v>2</v>
      </c>
      <c r="P54" s="249" t="s">
        <v>658</v>
      </c>
      <c r="Q54" s="114">
        <v>1</v>
      </c>
      <c r="R54" s="109" t="s">
        <v>20</v>
      </c>
      <c r="S54" s="109" t="s">
        <v>20</v>
      </c>
      <c r="T54" s="109">
        <v>4</v>
      </c>
      <c r="U54" s="109" t="s">
        <v>20</v>
      </c>
      <c r="V54" s="109" t="s">
        <v>20</v>
      </c>
      <c r="W54" s="109" t="s">
        <v>20</v>
      </c>
      <c r="X54" s="109" t="s">
        <v>20</v>
      </c>
      <c r="Y54" s="109">
        <v>9</v>
      </c>
      <c r="Z54" s="110" t="s">
        <v>20</v>
      </c>
    </row>
    <row r="55" spans="1:26" ht="16.5" customHeight="1" x14ac:dyDescent="0.25">
      <c r="A55" s="106" t="str">
        <f>+CPPE!A54</f>
        <v>388 - Irrigation Field Ditch</v>
      </c>
      <c r="B55" s="107">
        <f>IF(VLOOKUP($A55,$P$3:$Z$170,2)="","",VLOOKUP($A55,$P$3:$Z$170,2))</f>
        <v>1</v>
      </c>
      <c r="C55" s="107">
        <f>IF(VLOOKUP($A55,$P$3:$Z$170,3)="","",VLOOKUP($A55,$P$3:$Z$170,3))</f>
        <v>2</v>
      </c>
      <c r="D55" s="107">
        <f>IF(VLOOKUP($A55,$P$3:$Z$170,4)="","",VLOOKUP($A55,$P$3:$Z$170,4))</f>
        <v>3</v>
      </c>
      <c r="E55" s="107">
        <f>IF(VLOOKUP($A55,$P$3:$Z$170,5)="","",VLOOKUP($A55,$P$3:$Z$170,5))</f>
        <v>4</v>
      </c>
      <c r="F55" s="107">
        <f>IF(VLOOKUP($A55,$P$3:$Z$170,6)="","",VLOOKUP($A55,$P$3:$Z$170,6))</f>
        <v>5</v>
      </c>
      <c r="G55" s="107">
        <f>IF(VLOOKUP($A55,$P$3:$Z$170,7)="","",VLOOKUP($A55,$P$3:$Z$170,7))</f>
        <v>6</v>
      </c>
      <c r="H55" s="107">
        <f>IF(VLOOKUP($A55,$P$3:$Z$170,8)="","",VLOOKUP($A55,$P$3:$Z$170,8))</f>
        <v>7</v>
      </c>
      <c r="I55" s="107">
        <f>IF(VLOOKUP($A55,$P$3:$Z$170,9)="","",VLOOKUP($A55,$P$3:$Z$170,9))</f>
        <v>8</v>
      </c>
      <c r="J55" s="107">
        <f>IF(VLOOKUP($A55,$P$3:$Z$170,10)="","",VLOOKUP($A55,$P$3:$Z$170,10))</f>
        <v>9</v>
      </c>
      <c r="K55" s="107">
        <f>IF(VLOOKUP($A55,$P$3:$Z$170,11)="","",VLOOKUP($A55,$P$3:$Z$170,11))</f>
        <v>10</v>
      </c>
      <c r="M55" s="247"/>
      <c r="N55" s="248">
        <f t="shared" si="0"/>
        <v>2</v>
      </c>
      <c r="P55" s="249" t="s">
        <v>682</v>
      </c>
      <c r="Q55" s="114">
        <v>1</v>
      </c>
      <c r="R55" s="109">
        <v>2</v>
      </c>
      <c r="S55" s="109">
        <v>3</v>
      </c>
      <c r="T55" s="109">
        <v>4</v>
      </c>
      <c r="U55" s="109">
        <v>5</v>
      </c>
      <c r="V55" s="109">
        <v>6</v>
      </c>
      <c r="W55" s="109">
        <v>7</v>
      </c>
      <c r="X55" s="109">
        <v>8</v>
      </c>
      <c r="Y55" s="109">
        <v>9</v>
      </c>
      <c r="Z55" s="110">
        <v>10</v>
      </c>
    </row>
    <row r="56" spans="1:26" ht="16.5" customHeight="1" x14ac:dyDescent="0.25">
      <c r="A56" s="106" t="str">
        <f>+CPPE!A55</f>
        <v>390 - Riparian Herbaceous Cover</v>
      </c>
      <c r="B56" s="107">
        <f>IF(VLOOKUP($A56,$P$3:$Z$170,2)="","",VLOOKUP($A56,$P$3:$Z$170,2))</f>
        <v>1</v>
      </c>
      <c r="C56" s="107">
        <f>IF(VLOOKUP($A56,$P$3:$Z$170,3)="","",VLOOKUP($A56,$P$3:$Z$170,3))</f>
        <v>2</v>
      </c>
      <c r="D56" s="107">
        <f>IF(VLOOKUP($A56,$P$3:$Z$170,4)="","",VLOOKUP($A56,$P$3:$Z$170,4))</f>
        <v>3</v>
      </c>
      <c r="E56" s="107">
        <f>IF(VLOOKUP($A56,$P$3:$Z$170,5)="","",VLOOKUP($A56,$P$3:$Z$170,5))</f>
        <v>4</v>
      </c>
      <c r="F56" s="107">
        <f>IF(VLOOKUP($A56,$P$3:$Z$170,6)="","",VLOOKUP($A56,$P$3:$Z$170,6))</f>
        <v>5</v>
      </c>
      <c r="G56" s="107">
        <f>IF(VLOOKUP($A56,$P$3:$Z$170,7)="","",VLOOKUP($A56,$P$3:$Z$170,7))</f>
        <v>6</v>
      </c>
      <c r="H56" s="107">
        <f>IF(VLOOKUP($A56,$P$3:$Z$170,8)="","",VLOOKUP($A56,$P$3:$Z$170,8))</f>
        <v>7</v>
      </c>
      <c r="I56" s="107" t="str">
        <f>IF(VLOOKUP($A56,$P$3:$Z$170,9)="","",VLOOKUP($A56,$P$3:$Z$170,9))</f>
        <v/>
      </c>
      <c r="J56" s="107">
        <f>IF(VLOOKUP($A56,$P$3:$Z$170,10)="","",VLOOKUP($A56,$P$3:$Z$170,10))</f>
        <v>9</v>
      </c>
      <c r="K56" s="107">
        <f>IF(VLOOKUP($A56,$P$3:$Z$170,11)="","",VLOOKUP($A56,$P$3:$Z$170,11))</f>
        <v>10</v>
      </c>
      <c r="M56" s="247"/>
      <c r="N56" s="248">
        <f t="shared" si="0"/>
        <v>2</v>
      </c>
      <c r="P56" s="249" t="s">
        <v>723</v>
      </c>
      <c r="Q56" s="114">
        <v>1</v>
      </c>
      <c r="R56" s="109">
        <v>2</v>
      </c>
      <c r="S56" s="109">
        <v>3</v>
      </c>
      <c r="T56" s="109">
        <v>4</v>
      </c>
      <c r="U56" s="109">
        <v>5</v>
      </c>
      <c r="V56" s="109">
        <v>6</v>
      </c>
      <c r="W56" s="109">
        <v>7</v>
      </c>
      <c r="X56" s="109" t="s">
        <v>20</v>
      </c>
      <c r="Y56" s="109">
        <v>9</v>
      </c>
      <c r="Z56" s="110">
        <v>10</v>
      </c>
    </row>
    <row r="57" spans="1:26" ht="16.5" customHeight="1" x14ac:dyDescent="0.25">
      <c r="A57" s="106" t="str">
        <f>+CPPE!A56</f>
        <v>391 - Riparian Forest Buffer</v>
      </c>
      <c r="B57" s="107">
        <f>IF(VLOOKUP($A57,$P$3:$Z$170,2)="","",VLOOKUP($A57,$P$3:$Z$170,2))</f>
        <v>1</v>
      </c>
      <c r="C57" s="107">
        <f>IF(VLOOKUP($A57,$P$3:$Z$170,3)="","",VLOOKUP($A57,$P$3:$Z$170,3))</f>
        <v>2</v>
      </c>
      <c r="D57" s="107">
        <f>IF(VLOOKUP($A57,$P$3:$Z$170,4)="","",VLOOKUP($A57,$P$3:$Z$170,4))</f>
        <v>3</v>
      </c>
      <c r="E57" s="107">
        <f>IF(VLOOKUP($A57,$P$3:$Z$170,5)="","",VLOOKUP($A57,$P$3:$Z$170,5))</f>
        <v>4</v>
      </c>
      <c r="F57" s="107">
        <f>IF(VLOOKUP($A57,$P$3:$Z$170,6)="","",VLOOKUP($A57,$P$3:$Z$170,6))</f>
        <v>5</v>
      </c>
      <c r="G57" s="107">
        <f>IF(VLOOKUP($A57,$P$3:$Z$170,7)="","",VLOOKUP($A57,$P$3:$Z$170,7))</f>
        <v>6</v>
      </c>
      <c r="H57" s="107">
        <f>IF(VLOOKUP($A57,$P$3:$Z$170,8)="","",VLOOKUP($A57,$P$3:$Z$170,8))</f>
        <v>7</v>
      </c>
      <c r="I57" s="107" t="str">
        <f>IF(VLOOKUP($A57,$P$3:$Z$170,9)="","",VLOOKUP($A57,$P$3:$Z$170,9))</f>
        <v/>
      </c>
      <c r="J57" s="107">
        <f>IF(VLOOKUP($A57,$P$3:$Z$170,10)="","",VLOOKUP($A57,$P$3:$Z$170,10))</f>
        <v>9</v>
      </c>
      <c r="K57" s="107">
        <f>IF(VLOOKUP($A57,$P$3:$Z$170,11)="","",VLOOKUP($A57,$P$3:$Z$170,11))</f>
        <v>10</v>
      </c>
      <c r="M57" s="247"/>
      <c r="N57" s="248">
        <f t="shared" si="0"/>
        <v>2</v>
      </c>
      <c r="P57" s="249" t="s">
        <v>722</v>
      </c>
      <c r="Q57" s="114">
        <v>1</v>
      </c>
      <c r="R57" s="109">
        <v>2</v>
      </c>
      <c r="S57" s="109">
        <v>3</v>
      </c>
      <c r="T57" s="109">
        <v>4</v>
      </c>
      <c r="U57" s="109">
        <v>5</v>
      </c>
      <c r="V57" s="109">
        <v>6</v>
      </c>
      <c r="W57" s="109">
        <v>7</v>
      </c>
      <c r="X57" s="109" t="s">
        <v>20</v>
      </c>
      <c r="Y57" s="109">
        <v>9</v>
      </c>
      <c r="Z57" s="110">
        <v>10</v>
      </c>
    </row>
    <row r="58" spans="1:26" ht="16.5" customHeight="1" x14ac:dyDescent="0.25">
      <c r="A58" s="106" t="str">
        <f>+CPPE!A57</f>
        <v>393 - Filter Strip</v>
      </c>
      <c r="B58" s="107">
        <f>IF(VLOOKUP($A58,$P$3:$Z$170,2)="","",VLOOKUP($A58,$P$3:$Z$170,2))</f>
        <v>1</v>
      </c>
      <c r="C58" s="107">
        <f>IF(VLOOKUP($A58,$P$3:$Z$170,3)="","",VLOOKUP($A58,$P$3:$Z$170,3))</f>
        <v>2</v>
      </c>
      <c r="D58" s="107">
        <f>IF(VLOOKUP($A58,$P$3:$Z$170,4)="","",VLOOKUP($A58,$P$3:$Z$170,4))</f>
        <v>3</v>
      </c>
      <c r="E58" s="107">
        <f>IF(VLOOKUP($A58,$P$3:$Z$170,5)="","",VLOOKUP($A58,$P$3:$Z$170,5))</f>
        <v>4</v>
      </c>
      <c r="F58" s="107">
        <f>IF(VLOOKUP($A58,$P$3:$Z$170,6)="","",VLOOKUP($A58,$P$3:$Z$170,6))</f>
        <v>5</v>
      </c>
      <c r="G58" s="107">
        <f>IF(VLOOKUP($A58,$P$3:$Z$170,7)="","",VLOOKUP($A58,$P$3:$Z$170,7))</f>
        <v>6</v>
      </c>
      <c r="H58" s="107">
        <f>IF(VLOOKUP($A58,$P$3:$Z$170,8)="","",VLOOKUP($A58,$P$3:$Z$170,8))</f>
        <v>7</v>
      </c>
      <c r="I58" s="107" t="str">
        <f>IF(VLOOKUP($A58,$P$3:$Z$170,9)="","",VLOOKUP($A58,$P$3:$Z$170,9))</f>
        <v/>
      </c>
      <c r="J58" s="107">
        <f>IF(VLOOKUP($A58,$P$3:$Z$170,10)="","",VLOOKUP($A58,$P$3:$Z$170,10))</f>
        <v>9</v>
      </c>
      <c r="K58" s="107">
        <f>IF(VLOOKUP($A58,$P$3:$Z$170,11)="","",VLOOKUP($A58,$P$3:$Z$170,11))</f>
        <v>10</v>
      </c>
      <c r="M58" s="247"/>
      <c r="N58" s="248">
        <f t="shared" si="0"/>
        <v>2</v>
      </c>
      <c r="P58" s="249" t="s">
        <v>660</v>
      </c>
      <c r="Q58" s="114">
        <v>1</v>
      </c>
      <c r="R58" s="109">
        <v>2</v>
      </c>
      <c r="S58" s="109">
        <v>3</v>
      </c>
      <c r="T58" s="109">
        <v>4</v>
      </c>
      <c r="U58" s="109">
        <v>5</v>
      </c>
      <c r="V58" s="109">
        <v>6</v>
      </c>
      <c r="W58" s="109">
        <v>7</v>
      </c>
      <c r="X58" s="109" t="s">
        <v>20</v>
      </c>
      <c r="Y58" s="109">
        <v>9</v>
      </c>
      <c r="Z58" s="110">
        <v>10</v>
      </c>
    </row>
    <row r="59" spans="1:26" ht="16.5" customHeight="1" x14ac:dyDescent="0.25">
      <c r="A59" s="106" t="str">
        <f>+CPPE!A58</f>
        <v>394 - Firebreak</v>
      </c>
      <c r="B59" s="107">
        <f>IF(VLOOKUP($A59,$P$3:$Z$170,2)="","",VLOOKUP($A59,$P$3:$Z$170,2))</f>
        <v>1</v>
      </c>
      <c r="C59" s="107">
        <f>IF(VLOOKUP($A59,$P$3:$Z$170,3)="","",VLOOKUP($A59,$P$3:$Z$170,3))</f>
        <v>2</v>
      </c>
      <c r="D59" s="107">
        <f>IF(VLOOKUP($A59,$P$3:$Z$170,4)="","",VLOOKUP($A59,$P$3:$Z$170,4))</f>
        <v>3</v>
      </c>
      <c r="E59" s="107">
        <f>IF(VLOOKUP($A59,$P$3:$Z$170,5)="","",VLOOKUP($A59,$P$3:$Z$170,5))</f>
        <v>4</v>
      </c>
      <c r="F59" s="107">
        <f>IF(VLOOKUP($A59,$P$3:$Z$170,6)="","",VLOOKUP($A59,$P$3:$Z$170,6))</f>
        <v>5</v>
      </c>
      <c r="G59" s="107">
        <f>IF(VLOOKUP($A59,$P$3:$Z$170,7)="","",VLOOKUP($A59,$P$3:$Z$170,7))</f>
        <v>6</v>
      </c>
      <c r="H59" s="107">
        <f>IF(VLOOKUP($A59,$P$3:$Z$170,8)="","",VLOOKUP($A59,$P$3:$Z$170,8))</f>
        <v>7</v>
      </c>
      <c r="I59" s="107" t="str">
        <f>IF(VLOOKUP($A59,$P$3:$Z$170,9)="","",VLOOKUP($A59,$P$3:$Z$170,9))</f>
        <v/>
      </c>
      <c r="J59" s="107">
        <f>IF(VLOOKUP($A59,$P$3:$Z$170,10)="","",VLOOKUP($A59,$P$3:$Z$170,10))</f>
        <v>9</v>
      </c>
      <c r="K59" s="107">
        <f>IF(VLOOKUP($A59,$P$3:$Z$170,11)="","",VLOOKUP($A59,$P$3:$Z$170,11))</f>
        <v>10</v>
      </c>
      <c r="M59" s="247"/>
      <c r="N59" s="248">
        <f t="shared" si="0"/>
        <v>2</v>
      </c>
      <c r="P59" s="249" t="s">
        <v>661</v>
      </c>
      <c r="Q59" s="114">
        <v>1</v>
      </c>
      <c r="R59" s="109">
        <v>2</v>
      </c>
      <c r="S59" s="109">
        <v>3</v>
      </c>
      <c r="T59" s="109">
        <v>4</v>
      </c>
      <c r="U59" s="109">
        <v>5</v>
      </c>
      <c r="V59" s="109">
        <v>6</v>
      </c>
      <c r="W59" s="109">
        <v>7</v>
      </c>
      <c r="X59" s="109" t="s">
        <v>20</v>
      </c>
      <c r="Y59" s="109">
        <v>9</v>
      </c>
      <c r="Z59" s="110">
        <v>10</v>
      </c>
    </row>
    <row r="60" spans="1:26" ht="16.5" customHeight="1" x14ac:dyDescent="0.25">
      <c r="A60" s="106" t="str">
        <f>+CPPE!A59</f>
        <v>395 - Stream Habitat Improvement and Management</v>
      </c>
      <c r="B60" s="107">
        <f>IF(VLOOKUP($A60,$P$3:$Z$170,2)="","",VLOOKUP($A60,$P$3:$Z$170,2))</f>
        <v>1</v>
      </c>
      <c r="C60" s="107">
        <f>IF(VLOOKUP($A60,$P$3:$Z$170,3)="","",VLOOKUP($A60,$P$3:$Z$170,3))</f>
        <v>2</v>
      </c>
      <c r="D60" s="107">
        <f>IF(VLOOKUP($A60,$P$3:$Z$170,4)="","",VLOOKUP($A60,$P$3:$Z$170,4))</f>
        <v>3</v>
      </c>
      <c r="E60" s="107">
        <f>IF(VLOOKUP($A60,$P$3:$Z$170,5)="","",VLOOKUP($A60,$P$3:$Z$170,5))</f>
        <v>4</v>
      </c>
      <c r="F60" s="107">
        <f>IF(VLOOKUP($A60,$P$3:$Z$170,6)="","",VLOOKUP($A60,$P$3:$Z$170,6))</f>
        <v>5</v>
      </c>
      <c r="G60" s="107">
        <f>IF(VLOOKUP($A60,$P$3:$Z$170,7)="","",VLOOKUP($A60,$P$3:$Z$170,7))</f>
        <v>6</v>
      </c>
      <c r="H60" s="107">
        <f>IF(VLOOKUP($A60,$P$3:$Z$170,8)="","",VLOOKUP($A60,$P$3:$Z$170,8))</f>
        <v>7</v>
      </c>
      <c r="I60" s="107">
        <f>IF(VLOOKUP($A60,$P$3:$Z$170,9)="","",VLOOKUP($A60,$P$3:$Z$170,9))</f>
        <v>8</v>
      </c>
      <c r="J60" s="107">
        <f>IF(VLOOKUP($A60,$P$3:$Z$170,10)="","",VLOOKUP($A60,$P$3:$Z$170,10))</f>
        <v>9</v>
      </c>
      <c r="K60" s="107">
        <f>IF(VLOOKUP($A60,$P$3:$Z$170,11)="","",VLOOKUP($A60,$P$3:$Z$170,11))</f>
        <v>10</v>
      </c>
      <c r="M60" s="247"/>
      <c r="N60" s="248">
        <f t="shared" si="0"/>
        <v>2</v>
      </c>
      <c r="P60" s="249" t="s">
        <v>739</v>
      </c>
      <c r="Q60" s="114">
        <v>1</v>
      </c>
      <c r="R60" s="109">
        <v>2</v>
      </c>
      <c r="S60" s="109">
        <v>3</v>
      </c>
      <c r="T60" s="109">
        <v>4</v>
      </c>
      <c r="U60" s="109">
        <v>5</v>
      </c>
      <c r="V60" s="109">
        <v>6</v>
      </c>
      <c r="W60" s="109">
        <v>7</v>
      </c>
      <c r="X60" s="109">
        <v>8</v>
      </c>
      <c r="Y60" s="109">
        <v>9</v>
      </c>
      <c r="Z60" s="110">
        <v>10</v>
      </c>
    </row>
    <row r="61" spans="1:26" ht="16.5" customHeight="1" x14ac:dyDescent="0.25">
      <c r="A61" s="106" t="str">
        <f>+CPPE!A60</f>
        <v xml:space="preserve">396 - Aquatic Organism Passage </v>
      </c>
      <c r="B61" s="107">
        <f>IF(VLOOKUP($A61,$P$3:$Z$170,2)="","",VLOOKUP($A61,$P$3:$Z$170,2))</f>
        <v>1</v>
      </c>
      <c r="C61" s="107">
        <f>IF(VLOOKUP($A61,$P$3:$Z$170,3)="","",VLOOKUP($A61,$P$3:$Z$170,3))</f>
        <v>2</v>
      </c>
      <c r="D61" s="107">
        <f>IF(VLOOKUP($A61,$P$3:$Z$170,4)="","",VLOOKUP($A61,$P$3:$Z$170,4))</f>
        <v>3</v>
      </c>
      <c r="E61" s="107">
        <f>IF(VLOOKUP($A61,$P$3:$Z$170,5)="","",VLOOKUP($A61,$P$3:$Z$170,5))</f>
        <v>4</v>
      </c>
      <c r="F61" s="107">
        <f>IF(VLOOKUP($A61,$P$3:$Z$170,6)="","",VLOOKUP($A61,$P$3:$Z$170,6))</f>
        <v>5</v>
      </c>
      <c r="G61" s="107">
        <f>IF(VLOOKUP($A61,$P$3:$Z$170,7)="","",VLOOKUP($A61,$P$3:$Z$170,7))</f>
        <v>6</v>
      </c>
      <c r="H61" s="107">
        <f>IF(VLOOKUP($A61,$P$3:$Z$170,8)="","",VLOOKUP($A61,$P$3:$Z$170,8))</f>
        <v>7</v>
      </c>
      <c r="I61" s="107">
        <f>IF(VLOOKUP($A61,$P$3:$Z$170,9)="","",VLOOKUP($A61,$P$3:$Z$170,9))</f>
        <v>8</v>
      </c>
      <c r="J61" s="107">
        <f>IF(VLOOKUP($A61,$P$3:$Z$170,10)="","",VLOOKUP($A61,$P$3:$Z$170,10))</f>
        <v>9</v>
      </c>
      <c r="K61" s="107">
        <f>IF(VLOOKUP($A61,$P$3:$Z$170,11)="","",VLOOKUP($A61,$P$3:$Z$170,11))</f>
        <v>10</v>
      </c>
      <c r="M61" s="247"/>
      <c r="N61" s="248">
        <f t="shared" si="0"/>
        <v>2</v>
      </c>
      <c r="P61" s="249" t="s">
        <v>624</v>
      </c>
      <c r="Q61" s="114">
        <v>1</v>
      </c>
      <c r="R61" s="109">
        <v>2</v>
      </c>
      <c r="S61" s="109">
        <v>3</v>
      </c>
      <c r="T61" s="109">
        <v>4</v>
      </c>
      <c r="U61" s="109">
        <v>5</v>
      </c>
      <c r="V61" s="109">
        <v>6</v>
      </c>
      <c r="W61" s="109">
        <v>7</v>
      </c>
      <c r="X61" s="109">
        <v>8</v>
      </c>
      <c r="Y61" s="109">
        <v>9</v>
      </c>
      <c r="Z61" s="110">
        <v>10</v>
      </c>
    </row>
    <row r="62" spans="1:26" ht="16.5" customHeight="1" x14ac:dyDescent="0.25">
      <c r="A62" s="106" t="str">
        <f>+CPPE!A61</f>
        <v>397 - Aquaculture Ponds</v>
      </c>
      <c r="B62" s="107" t="str">
        <f>IF(VLOOKUP($A62,$P$3:$Z$170,2)="","",VLOOKUP($A62,$P$3:$Z$170,2))</f>
        <v/>
      </c>
      <c r="C62" s="107" t="str">
        <f>IF(VLOOKUP($A62,$P$3:$Z$170,3)="","",VLOOKUP($A62,$P$3:$Z$170,3))</f>
        <v/>
      </c>
      <c r="D62" s="107">
        <f>IF(VLOOKUP($A62,$P$3:$Z$170,4)="","",VLOOKUP($A62,$P$3:$Z$170,4))</f>
        <v>3</v>
      </c>
      <c r="E62" s="107">
        <f>IF(VLOOKUP($A62,$P$3:$Z$170,5)="","",VLOOKUP($A62,$P$3:$Z$170,5))</f>
        <v>4</v>
      </c>
      <c r="F62" s="107" t="str">
        <f>IF(VLOOKUP($A62,$P$3:$Z$170,6)="","",VLOOKUP($A62,$P$3:$Z$170,6))</f>
        <v/>
      </c>
      <c r="G62" s="107">
        <f>IF(VLOOKUP($A62,$P$3:$Z$170,7)="","",VLOOKUP($A62,$P$3:$Z$170,7))</f>
        <v>6</v>
      </c>
      <c r="H62" s="107" t="str">
        <f>IF(VLOOKUP($A62,$P$3:$Z$170,8)="","",VLOOKUP($A62,$P$3:$Z$170,8))</f>
        <v/>
      </c>
      <c r="I62" s="107">
        <f>IF(VLOOKUP($A62,$P$3:$Z$170,9)="","",VLOOKUP($A62,$P$3:$Z$170,9))</f>
        <v>8</v>
      </c>
      <c r="J62" s="107">
        <f>IF(VLOOKUP($A62,$P$3:$Z$170,10)="","",VLOOKUP($A62,$P$3:$Z$170,10))</f>
        <v>9</v>
      </c>
      <c r="K62" s="107" t="str">
        <f>IF(VLOOKUP($A62,$P$3:$Z$170,11)="","",VLOOKUP($A62,$P$3:$Z$170,11))</f>
        <v/>
      </c>
      <c r="M62" s="247"/>
      <c r="N62" s="248">
        <f t="shared" si="0"/>
        <v>2</v>
      </c>
      <c r="P62" s="249" t="s">
        <v>623</v>
      </c>
      <c r="Q62" s="114" t="s">
        <v>20</v>
      </c>
      <c r="R62" s="109" t="s">
        <v>20</v>
      </c>
      <c r="S62" s="109">
        <v>3</v>
      </c>
      <c r="T62" s="109">
        <v>4</v>
      </c>
      <c r="U62" s="109" t="s">
        <v>20</v>
      </c>
      <c r="V62" s="109">
        <v>6</v>
      </c>
      <c r="W62" s="109" t="s">
        <v>20</v>
      </c>
      <c r="X62" s="109">
        <v>8</v>
      </c>
      <c r="Y62" s="109">
        <v>9</v>
      </c>
      <c r="Z62" s="110" t="s">
        <v>20</v>
      </c>
    </row>
    <row r="63" spans="1:26" ht="16.5" customHeight="1" x14ac:dyDescent="0.25">
      <c r="A63" s="106" t="str">
        <f>+CPPE!A62</f>
        <v>398 - Fish Raceway or Tank</v>
      </c>
      <c r="B63" s="107" t="str">
        <f>IF(VLOOKUP($A63,$P$3:$Z$170,2)="","",VLOOKUP($A63,$P$3:$Z$170,2))</f>
        <v/>
      </c>
      <c r="C63" s="107" t="str">
        <f>IF(VLOOKUP($A63,$P$3:$Z$170,3)="","",VLOOKUP($A63,$P$3:$Z$170,3))</f>
        <v/>
      </c>
      <c r="D63" s="107" t="str">
        <f>IF(VLOOKUP($A63,$P$3:$Z$170,4)="","",VLOOKUP($A63,$P$3:$Z$170,4))</f>
        <v/>
      </c>
      <c r="E63" s="107" t="str">
        <f>IF(VLOOKUP($A63,$P$3:$Z$170,5)="","",VLOOKUP($A63,$P$3:$Z$170,5))</f>
        <v/>
      </c>
      <c r="F63" s="107" t="str">
        <f>IF(VLOOKUP($A63,$P$3:$Z$170,6)="","",VLOOKUP($A63,$P$3:$Z$170,6))</f>
        <v/>
      </c>
      <c r="G63" s="107">
        <f>IF(VLOOKUP($A63,$P$3:$Z$170,7)="","",VLOOKUP($A63,$P$3:$Z$170,7))</f>
        <v>6</v>
      </c>
      <c r="H63" s="107" t="str">
        <f>IF(VLOOKUP($A63,$P$3:$Z$170,8)="","",VLOOKUP($A63,$P$3:$Z$170,8))</f>
        <v/>
      </c>
      <c r="I63" s="107">
        <f>IF(VLOOKUP($A63,$P$3:$Z$170,9)="","",VLOOKUP($A63,$P$3:$Z$170,9))</f>
        <v>8</v>
      </c>
      <c r="J63" s="107" t="str">
        <f>IF(VLOOKUP($A63,$P$3:$Z$170,10)="","",VLOOKUP($A63,$P$3:$Z$170,10))</f>
        <v/>
      </c>
      <c r="K63" s="107" t="str">
        <f>IF(VLOOKUP($A63,$P$3:$Z$170,11)="","",VLOOKUP($A63,$P$3:$Z$170,11))</f>
        <v/>
      </c>
      <c r="M63" s="247"/>
      <c r="N63" s="248">
        <f t="shared" si="0"/>
        <v>2</v>
      </c>
      <c r="P63" s="249" t="s">
        <v>662</v>
      </c>
      <c r="Q63" s="114" t="s">
        <v>20</v>
      </c>
      <c r="R63" s="109" t="s">
        <v>20</v>
      </c>
      <c r="S63" s="109" t="s">
        <v>20</v>
      </c>
      <c r="T63" s="109" t="s">
        <v>20</v>
      </c>
      <c r="U63" s="109" t="s">
        <v>20</v>
      </c>
      <c r="V63" s="109">
        <v>6</v>
      </c>
      <c r="W63" s="109" t="s">
        <v>20</v>
      </c>
      <c r="X63" s="109">
        <v>8</v>
      </c>
      <c r="Y63" s="109" t="s">
        <v>20</v>
      </c>
      <c r="Z63" s="110" t="s">
        <v>20</v>
      </c>
    </row>
    <row r="64" spans="1:26" ht="16.5" customHeight="1" x14ac:dyDescent="0.25">
      <c r="A64" s="106" t="str">
        <f>+CPPE!A63</f>
        <v>399 - Fishpond Management</v>
      </c>
      <c r="B64" s="107">
        <f>IF(VLOOKUP($A64,$P$3:$Z$170,2)="","",VLOOKUP($A64,$P$3:$Z$170,2))</f>
        <v>1</v>
      </c>
      <c r="C64" s="107">
        <f>IF(VLOOKUP($A64,$P$3:$Z$170,3)="","",VLOOKUP($A64,$P$3:$Z$170,3))</f>
        <v>2</v>
      </c>
      <c r="D64" s="107">
        <f>IF(VLOOKUP($A64,$P$3:$Z$170,4)="","",VLOOKUP($A64,$P$3:$Z$170,4))</f>
        <v>3</v>
      </c>
      <c r="E64" s="107">
        <f>IF(VLOOKUP($A64,$P$3:$Z$170,5)="","",VLOOKUP($A64,$P$3:$Z$170,5))</f>
        <v>4</v>
      </c>
      <c r="F64" s="107" t="str">
        <f>IF(VLOOKUP($A64,$P$3:$Z$170,6)="","",VLOOKUP($A64,$P$3:$Z$170,6))</f>
        <v/>
      </c>
      <c r="G64" s="107">
        <f>IF(VLOOKUP($A64,$P$3:$Z$170,7)="","",VLOOKUP($A64,$P$3:$Z$170,7))</f>
        <v>6</v>
      </c>
      <c r="H64" s="107" t="str">
        <f>IF(VLOOKUP($A64,$P$3:$Z$170,8)="","",VLOOKUP($A64,$P$3:$Z$170,8))</f>
        <v/>
      </c>
      <c r="I64" s="107">
        <f>IF(VLOOKUP($A64,$P$3:$Z$170,9)="","",VLOOKUP($A64,$P$3:$Z$170,9))</f>
        <v>8</v>
      </c>
      <c r="J64" s="107" t="str">
        <f>IF(VLOOKUP($A64,$P$3:$Z$170,10)="","",VLOOKUP($A64,$P$3:$Z$170,10))</f>
        <v/>
      </c>
      <c r="K64" s="107">
        <f>IF(VLOOKUP($A64,$P$3:$Z$170,11)="","",VLOOKUP($A64,$P$3:$Z$170,11))</f>
        <v>10</v>
      </c>
      <c r="M64" s="247"/>
      <c r="N64" s="248">
        <f t="shared" si="0"/>
        <v>2</v>
      </c>
      <c r="P64" s="249" t="s">
        <v>663</v>
      </c>
      <c r="Q64" s="114">
        <v>1</v>
      </c>
      <c r="R64" s="109">
        <v>2</v>
      </c>
      <c r="S64" s="109">
        <v>3</v>
      </c>
      <c r="T64" s="109">
        <v>4</v>
      </c>
      <c r="U64" s="109" t="s">
        <v>20</v>
      </c>
      <c r="V64" s="109">
        <v>6</v>
      </c>
      <c r="W64" s="109" t="s">
        <v>20</v>
      </c>
      <c r="X64" s="109">
        <v>8</v>
      </c>
      <c r="Y64" s="109" t="s">
        <v>20</v>
      </c>
      <c r="Z64" s="110">
        <v>10</v>
      </c>
    </row>
    <row r="65" spans="1:26" ht="16.5" customHeight="1" x14ac:dyDescent="0.25">
      <c r="A65" s="106" t="str">
        <f>+CPPE!A64</f>
        <v>400 - Bivalve Aquaculture Gear and Biofouling Control</v>
      </c>
      <c r="B65" s="107" t="str">
        <f>IF(VLOOKUP($A65,$P$3:$Z$170,2)="","",VLOOKUP($A65,$P$3:$Z$170,2))</f>
        <v/>
      </c>
      <c r="C65" s="107" t="str">
        <f>IF(VLOOKUP($A65,$P$3:$Z$170,3)="","",VLOOKUP($A65,$P$3:$Z$170,3))</f>
        <v/>
      </c>
      <c r="D65" s="107" t="str">
        <f>IF(VLOOKUP($A65,$P$3:$Z$170,4)="","",VLOOKUP($A65,$P$3:$Z$170,4))</f>
        <v/>
      </c>
      <c r="E65" s="107" t="str">
        <f>IF(VLOOKUP($A65,$P$3:$Z$170,5)="","",VLOOKUP($A65,$P$3:$Z$170,5))</f>
        <v/>
      </c>
      <c r="F65" s="107" t="str">
        <f>IF(VLOOKUP($A65,$P$3:$Z$170,6)="","",VLOOKUP($A65,$P$3:$Z$170,6))</f>
        <v/>
      </c>
      <c r="G65" s="107" t="str">
        <f>IF(VLOOKUP($A65,$P$3:$Z$170,7)="","",VLOOKUP($A65,$P$3:$Z$170,7))</f>
        <v/>
      </c>
      <c r="H65" s="107" t="str">
        <f>IF(VLOOKUP($A65,$P$3:$Z$170,8)="","",VLOOKUP($A65,$P$3:$Z$170,8))</f>
        <v/>
      </c>
      <c r="I65" s="107">
        <f>IF(VLOOKUP($A65,$P$3:$Z$170,9)="","",VLOOKUP($A65,$P$3:$Z$170,9))</f>
        <v>8</v>
      </c>
      <c r="J65" s="107" t="str">
        <f>IF(VLOOKUP($A65,$P$3:$Z$170,10)="","",VLOOKUP($A65,$P$3:$Z$170,10))</f>
        <v/>
      </c>
      <c r="K65" s="107" t="str">
        <f>IF(VLOOKUP($A65,$P$3:$Z$170,11)="","",VLOOKUP($A65,$P$3:$Z$170,11))</f>
        <v/>
      </c>
      <c r="M65" s="247"/>
      <c r="N65" s="248">
        <f t="shared" si="0"/>
        <v>2</v>
      </c>
      <c r="P65" s="249" t="s">
        <v>625</v>
      </c>
      <c r="Q65" s="114" t="s">
        <v>20</v>
      </c>
      <c r="R65" s="109" t="s">
        <v>20</v>
      </c>
      <c r="S65" s="109" t="s">
        <v>20</v>
      </c>
      <c r="T65" s="109" t="s">
        <v>20</v>
      </c>
      <c r="U65" s="109" t="s">
        <v>20</v>
      </c>
      <c r="V65" s="109" t="s">
        <v>20</v>
      </c>
      <c r="W65" s="109" t="s">
        <v>20</v>
      </c>
      <c r="X65" s="109">
        <v>8</v>
      </c>
      <c r="Y65" s="109" t="s">
        <v>20</v>
      </c>
      <c r="Z65" s="110" t="s">
        <v>20</v>
      </c>
    </row>
    <row r="66" spans="1:26" ht="16.5" customHeight="1" x14ac:dyDescent="0.25">
      <c r="A66" s="106" t="str">
        <f>+CPPE!A65</f>
        <v>402 - Dam</v>
      </c>
      <c r="B66" s="107">
        <f>IF(VLOOKUP($A66,$P$3:$Z$170,2)="","",VLOOKUP($A66,$P$3:$Z$170,2))</f>
        <v>1</v>
      </c>
      <c r="C66" s="107">
        <f>IF(VLOOKUP($A66,$P$3:$Z$170,3)="","",VLOOKUP($A66,$P$3:$Z$170,3))</f>
        <v>2</v>
      </c>
      <c r="D66" s="107">
        <f>IF(VLOOKUP($A66,$P$3:$Z$170,4)="","",VLOOKUP($A66,$P$3:$Z$170,4))</f>
        <v>3</v>
      </c>
      <c r="E66" s="107">
        <f>IF(VLOOKUP($A66,$P$3:$Z$170,5)="","",VLOOKUP($A66,$P$3:$Z$170,5))</f>
        <v>4</v>
      </c>
      <c r="F66" s="107">
        <f>IF(VLOOKUP($A66,$P$3:$Z$170,6)="","",VLOOKUP($A66,$P$3:$Z$170,6))</f>
        <v>5</v>
      </c>
      <c r="G66" s="107" t="str">
        <f>IF(VLOOKUP($A66,$P$3:$Z$170,7)="","",VLOOKUP($A66,$P$3:$Z$170,7))</f>
        <v/>
      </c>
      <c r="H66" s="107">
        <f>IF(VLOOKUP($A66,$P$3:$Z$170,8)="","",VLOOKUP($A66,$P$3:$Z$170,8))</f>
        <v>7</v>
      </c>
      <c r="I66" s="107">
        <f>IF(VLOOKUP($A66,$P$3:$Z$170,9)="","",VLOOKUP($A66,$P$3:$Z$170,9))</f>
        <v>8</v>
      </c>
      <c r="J66" s="107">
        <f>IF(VLOOKUP($A66,$P$3:$Z$170,10)="","",VLOOKUP($A66,$P$3:$Z$170,10))</f>
        <v>9</v>
      </c>
      <c r="K66" s="107">
        <f>IF(VLOOKUP($A66,$P$3:$Z$170,11)="","",VLOOKUP($A66,$P$3:$Z$170,11))</f>
        <v>10</v>
      </c>
      <c r="M66" s="247"/>
      <c r="N66" s="248">
        <f t="shared" si="0"/>
        <v>2</v>
      </c>
      <c r="P66" s="249" t="s">
        <v>643</v>
      </c>
      <c r="Q66" s="114">
        <v>1</v>
      </c>
      <c r="R66" s="109">
        <v>2</v>
      </c>
      <c r="S66" s="109">
        <v>3</v>
      </c>
      <c r="T66" s="109">
        <v>4</v>
      </c>
      <c r="U66" s="109">
        <v>5</v>
      </c>
      <c r="V66" s="109" t="s">
        <v>20</v>
      </c>
      <c r="W66" s="109">
        <v>7</v>
      </c>
      <c r="X66" s="109">
        <v>8</v>
      </c>
      <c r="Y66" s="109">
        <v>9</v>
      </c>
      <c r="Z66" s="110">
        <v>10</v>
      </c>
    </row>
    <row r="67" spans="1:26" ht="16.5" customHeight="1" x14ac:dyDescent="0.25">
      <c r="A67" s="106" t="str">
        <f>+CPPE!A66</f>
        <v>410 - Grade Stabilization Structure</v>
      </c>
      <c r="B67" s="107">
        <f>IF(VLOOKUP($A67,$P$3:$Z$170,2)="","",VLOOKUP($A67,$P$3:$Z$170,2))</f>
        <v>1</v>
      </c>
      <c r="C67" s="107">
        <f>IF(VLOOKUP($A67,$P$3:$Z$170,3)="","",VLOOKUP($A67,$P$3:$Z$170,3))</f>
        <v>2</v>
      </c>
      <c r="D67" s="107">
        <f>IF(VLOOKUP($A67,$P$3:$Z$170,4)="","",VLOOKUP($A67,$P$3:$Z$170,4))</f>
        <v>3</v>
      </c>
      <c r="E67" s="107">
        <f>IF(VLOOKUP($A67,$P$3:$Z$170,5)="","",VLOOKUP($A67,$P$3:$Z$170,5))</f>
        <v>4</v>
      </c>
      <c r="F67" s="107">
        <f>IF(VLOOKUP($A67,$P$3:$Z$170,6)="","",VLOOKUP($A67,$P$3:$Z$170,6))</f>
        <v>5</v>
      </c>
      <c r="G67" s="107">
        <f>IF(VLOOKUP($A67,$P$3:$Z$170,7)="","",VLOOKUP($A67,$P$3:$Z$170,7))</f>
        <v>6</v>
      </c>
      <c r="H67" s="107">
        <f>IF(VLOOKUP($A67,$P$3:$Z$170,8)="","",VLOOKUP($A67,$P$3:$Z$170,8))</f>
        <v>7</v>
      </c>
      <c r="I67" s="107">
        <f>IF(VLOOKUP($A67,$P$3:$Z$170,9)="","",VLOOKUP($A67,$P$3:$Z$170,9))</f>
        <v>8</v>
      </c>
      <c r="J67" s="107">
        <f>IF(VLOOKUP($A67,$P$3:$Z$170,10)="","",VLOOKUP($A67,$P$3:$Z$170,10))</f>
        <v>9</v>
      </c>
      <c r="K67" s="107">
        <f>IF(VLOOKUP($A67,$P$3:$Z$170,11)="","",VLOOKUP($A67,$P$3:$Z$170,11))</f>
        <v>10</v>
      </c>
      <c r="M67" s="247"/>
      <c r="N67" s="248">
        <f t="shared" ref="N67:N130" si="1">IF(AND(NOT($N$2=""),OR($N$2=$B67,$N$2=$C67,$N$2=$D67,$N$2=$E67,$N$2=$F67,$N$2=$G67,$N$2=$H67,$N$2=$I67,$N$2=$J67,$N$2=$K67)),1,2)</f>
        <v>2</v>
      </c>
      <c r="P67" s="249" t="s">
        <v>669</v>
      </c>
      <c r="Q67" s="114">
        <v>1</v>
      </c>
      <c r="R67" s="109">
        <v>2</v>
      </c>
      <c r="S67" s="109">
        <v>3</v>
      </c>
      <c r="T67" s="109">
        <v>4</v>
      </c>
      <c r="U67" s="109">
        <v>5</v>
      </c>
      <c r="V67" s="109">
        <v>6</v>
      </c>
      <c r="W67" s="109">
        <v>7</v>
      </c>
      <c r="X67" s="109">
        <v>8</v>
      </c>
      <c r="Y67" s="109">
        <v>9</v>
      </c>
      <c r="Z67" s="110">
        <v>10</v>
      </c>
    </row>
    <row r="68" spans="1:26" ht="16.5" customHeight="1" x14ac:dyDescent="0.25">
      <c r="A68" s="106" t="str">
        <f>+CPPE!A67</f>
        <v>412 - Grassed Waterway</v>
      </c>
      <c r="B68" s="107">
        <f>IF(VLOOKUP($A68,$P$3:$Z$170,2)="","",VLOOKUP($A68,$P$3:$Z$170,2))</f>
        <v>1</v>
      </c>
      <c r="C68" s="107" t="str">
        <f>IF(VLOOKUP($A68,$P$3:$Z$170,3)="","",VLOOKUP($A68,$P$3:$Z$170,3))</f>
        <v/>
      </c>
      <c r="D68" s="107" t="str">
        <f>IF(VLOOKUP($A68,$P$3:$Z$170,4)="","",VLOOKUP($A68,$P$3:$Z$170,4))</f>
        <v/>
      </c>
      <c r="E68" s="107">
        <f>IF(VLOOKUP($A68,$P$3:$Z$170,5)="","",VLOOKUP($A68,$P$3:$Z$170,5))</f>
        <v>4</v>
      </c>
      <c r="F68" s="107">
        <f>IF(VLOOKUP($A68,$P$3:$Z$170,6)="","",VLOOKUP($A68,$P$3:$Z$170,6))</f>
        <v>5</v>
      </c>
      <c r="G68" s="107">
        <f>IF(VLOOKUP($A68,$P$3:$Z$170,7)="","",VLOOKUP($A68,$P$3:$Z$170,7))</f>
        <v>6</v>
      </c>
      <c r="H68" s="107">
        <f>IF(VLOOKUP($A68,$P$3:$Z$170,8)="","",VLOOKUP($A68,$P$3:$Z$170,8))</f>
        <v>7</v>
      </c>
      <c r="I68" s="107" t="str">
        <f>IF(VLOOKUP($A68,$P$3:$Z$170,9)="","",VLOOKUP($A68,$P$3:$Z$170,9))</f>
        <v/>
      </c>
      <c r="J68" s="107">
        <f>IF(VLOOKUP($A68,$P$3:$Z$170,10)="","",VLOOKUP($A68,$P$3:$Z$170,10))</f>
        <v>9</v>
      </c>
      <c r="K68" s="107">
        <f>IF(VLOOKUP($A68,$P$3:$Z$170,11)="","",VLOOKUP($A68,$P$3:$Z$170,11))</f>
        <v>10</v>
      </c>
      <c r="M68" s="247"/>
      <c r="N68" s="248">
        <f t="shared" si="1"/>
        <v>2</v>
      </c>
      <c r="P68" s="249" t="s">
        <v>670</v>
      </c>
      <c r="Q68" s="114">
        <v>1</v>
      </c>
      <c r="R68" s="109" t="s">
        <v>20</v>
      </c>
      <c r="S68" s="109" t="s">
        <v>20</v>
      </c>
      <c r="T68" s="109">
        <v>4</v>
      </c>
      <c r="U68" s="109">
        <v>5</v>
      </c>
      <c r="V68" s="109">
        <v>6</v>
      </c>
      <c r="W68" s="109">
        <v>7</v>
      </c>
      <c r="X68" s="109" t="s">
        <v>20</v>
      </c>
      <c r="Y68" s="109">
        <v>9</v>
      </c>
      <c r="Z68" s="110">
        <v>10</v>
      </c>
    </row>
    <row r="69" spans="1:26" ht="16.5" customHeight="1" x14ac:dyDescent="0.25">
      <c r="A69" s="106" t="str">
        <f>+CPPE!A68</f>
        <v>420 - Wildlife Habitat Planting</v>
      </c>
      <c r="B69" s="107">
        <f>IF(VLOOKUP($A69,$P$3:$Z$170,2)="","",VLOOKUP($A69,$P$3:$Z$170,2))</f>
        <v>1</v>
      </c>
      <c r="C69" s="107">
        <f>IF(VLOOKUP($A69,$P$3:$Z$170,3)="","",VLOOKUP($A69,$P$3:$Z$170,3))</f>
        <v>2</v>
      </c>
      <c r="D69" s="107">
        <f>IF(VLOOKUP($A69,$P$3:$Z$170,4)="","",VLOOKUP($A69,$P$3:$Z$170,4))</f>
        <v>3</v>
      </c>
      <c r="E69" s="107">
        <f>IF(VLOOKUP($A69,$P$3:$Z$170,5)="","",VLOOKUP($A69,$P$3:$Z$170,5))</f>
        <v>4</v>
      </c>
      <c r="F69" s="107">
        <f>IF(VLOOKUP($A69,$P$3:$Z$170,6)="","",VLOOKUP($A69,$P$3:$Z$170,6))</f>
        <v>5</v>
      </c>
      <c r="G69" s="107">
        <f>IF(VLOOKUP($A69,$P$3:$Z$170,7)="","",VLOOKUP($A69,$P$3:$Z$170,7))</f>
        <v>6</v>
      </c>
      <c r="H69" s="107">
        <f>IF(VLOOKUP($A69,$P$3:$Z$170,8)="","",VLOOKUP($A69,$P$3:$Z$170,8))</f>
        <v>7</v>
      </c>
      <c r="I69" s="107">
        <f>IF(VLOOKUP($A69,$P$3:$Z$170,9)="","",VLOOKUP($A69,$P$3:$Z$170,9))</f>
        <v>8</v>
      </c>
      <c r="J69" s="107">
        <f>IF(VLOOKUP($A69,$P$3:$Z$170,10)="","",VLOOKUP($A69,$P$3:$Z$170,10))</f>
        <v>9</v>
      </c>
      <c r="K69" s="107">
        <f>IF(VLOOKUP($A69,$P$3:$Z$170,11)="","",VLOOKUP($A69,$P$3:$Z$170,11))</f>
        <v>10</v>
      </c>
      <c r="M69" s="247"/>
      <c r="N69" s="248">
        <f t="shared" si="1"/>
        <v>2</v>
      </c>
      <c r="P69" s="115" t="s">
        <v>611</v>
      </c>
      <c r="Q69" s="114">
        <v>1</v>
      </c>
      <c r="R69" s="109">
        <v>2</v>
      </c>
      <c r="S69" s="109">
        <v>3</v>
      </c>
      <c r="T69" s="109">
        <v>4</v>
      </c>
      <c r="U69" s="109">
        <v>5</v>
      </c>
      <c r="V69" s="109">
        <v>6</v>
      </c>
      <c r="W69" s="109">
        <v>7</v>
      </c>
      <c r="X69" s="109">
        <v>8</v>
      </c>
      <c r="Y69" s="109">
        <v>9</v>
      </c>
      <c r="Z69" s="110">
        <v>10</v>
      </c>
    </row>
    <row r="70" spans="1:26" ht="16.5" customHeight="1" x14ac:dyDescent="0.25">
      <c r="A70" s="106" t="str">
        <f>+CPPE!A69</f>
        <v>422 - Hedgerow Planting</v>
      </c>
      <c r="B70" s="107">
        <f>IF(VLOOKUP($A70,$P$3:$Z$170,2)="","",VLOOKUP($A70,$P$3:$Z$170,2))</f>
        <v>1</v>
      </c>
      <c r="C70" s="107" t="str">
        <f>IF(VLOOKUP($A70,$P$3:$Z$170,3)="","",VLOOKUP($A70,$P$3:$Z$170,3))</f>
        <v/>
      </c>
      <c r="D70" s="107" t="str">
        <f>IF(VLOOKUP($A70,$P$3:$Z$170,4)="","",VLOOKUP($A70,$P$3:$Z$170,4))</f>
        <v/>
      </c>
      <c r="E70" s="107">
        <f>IF(VLOOKUP($A70,$P$3:$Z$170,5)="","",VLOOKUP($A70,$P$3:$Z$170,5))</f>
        <v>4</v>
      </c>
      <c r="F70" s="107">
        <f>IF(VLOOKUP($A70,$P$3:$Z$170,6)="","",VLOOKUP($A70,$P$3:$Z$170,6))</f>
        <v>5</v>
      </c>
      <c r="G70" s="107">
        <f>IF(VLOOKUP($A70,$P$3:$Z$170,7)="","",VLOOKUP($A70,$P$3:$Z$170,7))</f>
        <v>6</v>
      </c>
      <c r="H70" s="107">
        <f>IF(VLOOKUP($A70,$P$3:$Z$170,8)="","",VLOOKUP($A70,$P$3:$Z$170,8))</f>
        <v>7</v>
      </c>
      <c r="I70" s="107" t="str">
        <f>IF(VLOOKUP($A70,$P$3:$Z$170,9)="","",VLOOKUP($A70,$P$3:$Z$170,9))</f>
        <v/>
      </c>
      <c r="J70" s="107">
        <f>IF(VLOOKUP($A70,$P$3:$Z$170,10)="","",VLOOKUP($A70,$P$3:$Z$170,10))</f>
        <v>9</v>
      </c>
      <c r="K70" s="107">
        <f>IF(VLOOKUP($A70,$P$3:$Z$170,11)="","",VLOOKUP($A70,$P$3:$Z$170,11))</f>
        <v>10</v>
      </c>
      <c r="M70" s="247"/>
      <c r="N70" s="248">
        <f t="shared" si="1"/>
        <v>2</v>
      </c>
      <c r="P70" s="249" t="s">
        <v>674</v>
      </c>
      <c r="Q70" s="114">
        <v>1</v>
      </c>
      <c r="R70" s="109" t="s">
        <v>20</v>
      </c>
      <c r="S70" s="109" t="s">
        <v>20</v>
      </c>
      <c r="T70" s="109">
        <v>4</v>
      </c>
      <c r="U70" s="109">
        <v>5</v>
      </c>
      <c r="V70" s="109">
        <v>6</v>
      </c>
      <c r="W70" s="109">
        <v>7</v>
      </c>
      <c r="X70" s="109" t="s">
        <v>20</v>
      </c>
      <c r="Y70" s="109">
        <v>9</v>
      </c>
      <c r="Z70" s="110">
        <v>10</v>
      </c>
    </row>
    <row r="71" spans="1:26" ht="16.5" customHeight="1" x14ac:dyDescent="0.25">
      <c r="A71" s="106" t="str">
        <f>+CPPE!A70</f>
        <v>423 - Hillside Ditch</v>
      </c>
      <c r="B71" s="107">
        <f>IF(VLOOKUP($A71,$P$3:$Z$170,2)="","",VLOOKUP($A71,$P$3:$Z$170,2))</f>
        <v>1</v>
      </c>
      <c r="C71" s="107">
        <f>IF(VLOOKUP($A71,$P$3:$Z$170,3)="","",VLOOKUP($A71,$P$3:$Z$170,3))</f>
        <v>2</v>
      </c>
      <c r="D71" s="107">
        <f>IF(VLOOKUP($A71,$P$3:$Z$170,4)="","",VLOOKUP($A71,$P$3:$Z$170,4))</f>
        <v>3</v>
      </c>
      <c r="E71" s="107">
        <f>IF(VLOOKUP($A71,$P$3:$Z$170,5)="","",VLOOKUP($A71,$P$3:$Z$170,5))</f>
        <v>4</v>
      </c>
      <c r="F71" s="107">
        <f>IF(VLOOKUP($A71,$P$3:$Z$170,6)="","",VLOOKUP($A71,$P$3:$Z$170,6))</f>
        <v>5</v>
      </c>
      <c r="G71" s="107">
        <f>IF(VLOOKUP($A71,$P$3:$Z$170,7)="","",VLOOKUP($A71,$P$3:$Z$170,7))</f>
        <v>6</v>
      </c>
      <c r="H71" s="107" t="str">
        <f>IF(VLOOKUP($A71,$P$3:$Z$170,8)="","",VLOOKUP($A71,$P$3:$Z$170,8))</f>
        <v/>
      </c>
      <c r="I71" s="107" t="str">
        <f>IF(VLOOKUP($A71,$P$3:$Z$170,9)="","",VLOOKUP($A71,$P$3:$Z$170,9))</f>
        <v/>
      </c>
      <c r="J71" s="107">
        <f>IF(VLOOKUP($A71,$P$3:$Z$170,10)="","",VLOOKUP($A71,$P$3:$Z$170,10))</f>
        <v>9</v>
      </c>
      <c r="K71" s="107">
        <f>IF(VLOOKUP($A71,$P$3:$Z$170,11)="","",VLOOKUP($A71,$P$3:$Z$170,11))</f>
        <v>10</v>
      </c>
      <c r="M71" s="247"/>
      <c r="N71" s="248">
        <f t="shared" si="1"/>
        <v>2</v>
      </c>
      <c r="P71" s="249" t="s">
        <v>678</v>
      </c>
      <c r="Q71" s="114">
        <v>1</v>
      </c>
      <c r="R71" s="109">
        <v>2</v>
      </c>
      <c r="S71" s="109">
        <v>3</v>
      </c>
      <c r="T71" s="109">
        <v>4</v>
      </c>
      <c r="U71" s="109">
        <v>5</v>
      </c>
      <c r="V71" s="109">
        <v>6</v>
      </c>
      <c r="W71" s="109" t="s">
        <v>20</v>
      </c>
      <c r="X71" s="109" t="s">
        <v>20</v>
      </c>
      <c r="Y71" s="109">
        <v>9</v>
      </c>
      <c r="Z71" s="110">
        <v>10</v>
      </c>
    </row>
    <row r="72" spans="1:26" ht="16.5" customHeight="1" x14ac:dyDescent="0.25">
      <c r="A72" s="106" t="str">
        <f>+CPPE!A71</f>
        <v>428 - Irrigation Ditch Lining</v>
      </c>
      <c r="B72" s="107">
        <f>IF(VLOOKUP($A72,$P$3:$Z$170,2)="","",VLOOKUP($A72,$P$3:$Z$170,2))</f>
        <v>1</v>
      </c>
      <c r="C72" s="107">
        <f>IF(VLOOKUP($A72,$P$3:$Z$170,3)="","",VLOOKUP($A72,$P$3:$Z$170,3))</f>
        <v>2</v>
      </c>
      <c r="D72" s="107">
        <f>IF(VLOOKUP($A72,$P$3:$Z$170,4)="","",VLOOKUP($A72,$P$3:$Z$170,4))</f>
        <v>3</v>
      </c>
      <c r="E72" s="107">
        <f>IF(VLOOKUP($A72,$P$3:$Z$170,5)="","",VLOOKUP($A72,$P$3:$Z$170,5))</f>
        <v>4</v>
      </c>
      <c r="F72" s="107">
        <f>IF(VLOOKUP($A72,$P$3:$Z$170,6)="","",VLOOKUP($A72,$P$3:$Z$170,6))</f>
        <v>5</v>
      </c>
      <c r="G72" s="107">
        <f>IF(VLOOKUP($A72,$P$3:$Z$170,7)="","",VLOOKUP($A72,$P$3:$Z$170,7))</f>
        <v>6</v>
      </c>
      <c r="H72" s="107">
        <f>IF(VLOOKUP($A72,$P$3:$Z$170,8)="","",VLOOKUP($A72,$P$3:$Z$170,8))</f>
        <v>7</v>
      </c>
      <c r="I72" s="107">
        <f>IF(VLOOKUP($A72,$P$3:$Z$170,9)="","",VLOOKUP($A72,$P$3:$Z$170,9))</f>
        <v>8</v>
      </c>
      <c r="J72" s="107">
        <f>IF(VLOOKUP($A72,$P$3:$Z$170,10)="","",VLOOKUP($A72,$P$3:$Z$170,10))</f>
        <v>9</v>
      </c>
      <c r="K72" s="107">
        <f>IF(VLOOKUP($A72,$P$3:$Z$170,11)="","",VLOOKUP($A72,$P$3:$Z$170,11))</f>
        <v>10</v>
      </c>
      <c r="M72" s="247"/>
      <c r="N72" s="248">
        <f t="shared" si="1"/>
        <v>2</v>
      </c>
      <c r="P72" s="249" t="s">
        <v>681</v>
      </c>
      <c r="Q72" s="114">
        <v>1</v>
      </c>
      <c r="R72" s="109">
        <v>2</v>
      </c>
      <c r="S72" s="109">
        <v>3</v>
      </c>
      <c r="T72" s="109">
        <v>4</v>
      </c>
      <c r="U72" s="109">
        <v>5</v>
      </c>
      <c r="V72" s="109">
        <v>6</v>
      </c>
      <c r="W72" s="109">
        <v>7</v>
      </c>
      <c r="X72" s="109">
        <v>8</v>
      </c>
      <c r="Y72" s="109">
        <v>9</v>
      </c>
      <c r="Z72" s="110">
        <v>10</v>
      </c>
    </row>
    <row r="73" spans="1:26" ht="16.5" customHeight="1" x14ac:dyDescent="0.25">
      <c r="A73" s="106" t="str">
        <f>+CPPE!A72</f>
        <v>430 - Irrigation Pipeline</v>
      </c>
      <c r="B73" s="107">
        <f>IF(VLOOKUP($A73,$P$3:$Z$170,2)="","",VLOOKUP($A73,$P$3:$Z$170,2))</f>
        <v>1</v>
      </c>
      <c r="C73" s="107">
        <f>IF(VLOOKUP($A73,$P$3:$Z$170,3)="","",VLOOKUP($A73,$P$3:$Z$170,3))</f>
        <v>2</v>
      </c>
      <c r="D73" s="107">
        <f>IF(VLOOKUP($A73,$P$3:$Z$170,4)="","",VLOOKUP($A73,$P$3:$Z$170,4))</f>
        <v>3</v>
      </c>
      <c r="E73" s="107">
        <f>IF(VLOOKUP($A73,$P$3:$Z$170,5)="","",VLOOKUP($A73,$P$3:$Z$170,5))</f>
        <v>4</v>
      </c>
      <c r="F73" s="107">
        <f>IF(VLOOKUP($A73,$P$3:$Z$170,6)="","",VLOOKUP($A73,$P$3:$Z$170,6))</f>
        <v>5</v>
      </c>
      <c r="G73" s="107">
        <f>IF(VLOOKUP($A73,$P$3:$Z$170,7)="","",VLOOKUP($A73,$P$3:$Z$170,7))</f>
        <v>6</v>
      </c>
      <c r="H73" s="107">
        <f>IF(VLOOKUP($A73,$P$3:$Z$170,8)="","",VLOOKUP($A73,$P$3:$Z$170,8))</f>
        <v>7</v>
      </c>
      <c r="I73" s="107">
        <f>IF(VLOOKUP($A73,$P$3:$Z$170,9)="","",VLOOKUP($A73,$P$3:$Z$170,9))</f>
        <v>8</v>
      </c>
      <c r="J73" s="107">
        <f>IF(VLOOKUP($A73,$P$3:$Z$170,10)="","",VLOOKUP($A73,$P$3:$Z$170,10))</f>
        <v>9</v>
      </c>
      <c r="K73" s="107">
        <f>IF(VLOOKUP($A73,$P$3:$Z$170,11)="","",VLOOKUP($A73,$P$3:$Z$170,11))</f>
        <v>10</v>
      </c>
      <c r="M73" s="247"/>
      <c r="N73" s="248">
        <f t="shared" si="1"/>
        <v>2</v>
      </c>
      <c r="P73" s="249" t="s">
        <v>684</v>
      </c>
      <c r="Q73" s="114">
        <v>1</v>
      </c>
      <c r="R73" s="109">
        <v>2</v>
      </c>
      <c r="S73" s="109">
        <v>3</v>
      </c>
      <c r="T73" s="109">
        <v>4</v>
      </c>
      <c r="U73" s="109">
        <v>5</v>
      </c>
      <c r="V73" s="109">
        <v>6</v>
      </c>
      <c r="W73" s="109">
        <v>7</v>
      </c>
      <c r="X73" s="109">
        <v>8</v>
      </c>
      <c r="Y73" s="109">
        <v>9</v>
      </c>
      <c r="Z73" s="110">
        <v>10</v>
      </c>
    </row>
    <row r="74" spans="1:26" ht="16.5" customHeight="1" x14ac:dyDescent="0.25">
      <c r="A74" s="106" t="str">
        <f>+CPPE!A73</f>
        <v>432 - Dry Hydrant</v>
      </c>
      <c r="B74" s="107">
        <f>IF(VLOOKUP($A74,$P$3:$Z$170,2)="","",VLOOKUP($A74,$P$3:$Z$170,2))</f>
        <v>1</v>
      </c>
      <c r="C74" s="107">
        <f>IF(VLOOKUP($A74,$P$3:$Z$170,3)="","",VLOOKUP($A74,$P$3:$Z$170,3))</f>
        <v>2</v>
      </c>
      <c r="D74" s="107">
        <f>IF(VLOOKUP($A74,$P$3:$Z$170,4)="","",VLOOKUP($A74,$P$3:$Z$170,4))</f>
        <v>3</v>
      </c>
      <c r="E74" s="107">
        <f>IF(VLOOKUP($A74,$P$3:$Z$170,5)="","",VLOOKUP($A74,$P$3:$Z$170,5))</f>
        <v>4</v>
      </c>
      <c r="F74" s="107">
        <f>IF(VLOOKUP($A74,$P$3:$Z$170,6)="","",VLOOKUP($A74,$P$3:$Z$170,6))</f>
        <v>5</v>
      </c>
      <c r="G74" s="107">
        <f>IF(VLOOKUP($A74,$P$3:$Z$170,7)="","",VLOOKUP($A74,$P$3:$Z$170,7))</f>
        <v>6</v>
      </c>
      <c r="H74" s="107">
        <f>IF(VLOOKUP($A74,$P$3:$Z$170,8)="","",VLOOKUP($A74,$P$3:$Z$170,8))</f>
        <v>7</v>
      </c>
      <c r="I74" s="107" t="str">
        <f>IF(VLOOKUP($A74,$P$3:$Z$170,9)="","",VLOOKUP($A74,$P$3:$Z$170,9))</f>
        <v/>
      </c>
      <c r="J74" s="107">
        <f>IF(VLOOKUP($A74,$P$3:$Z$170,10)="","",VLOOKUP($A74,$P$3:$Z$170,10))</f>
        <v>9</v>
      </c>
      <c r="K74" s="107">
        <f>IF(VLOOKUP($A74,$P$3:$Z$170,11)="","",VLOOKUP($A74,$P$3:$Z$170,11))</f>
        <v>10</v>
      </c>
      <c r="M74" s="247"/>
      <c r="N74" s="248">
        <f t="shared" si="1"/>
        <v>2</v>
      </c>
      <c r="P74" s="249" t="s">
        <v>650</v>
      </c>
      <c r="Q74" s="114">
        <v>1</v>
      </c>
      <c r="R74" s="109">
        <v>2</v>
      </c>
      <c r="S74" s="109">
        <v>3</v>
      </c>
      <c r="T74" s="109">
        <v>4</v>
      </c>
      <c r="U74" s="109">
        <v>5</v>
      </c>
      <c r="V74" s="109">
        <v>6</v>
      </c>
      <c r="W74" s="109">
        <v>7</v>
      </c>
      <c r="X74" s="109" t="s">
        <v>20</v>
      </c>
      <c r="Y74" s="109">
        <v>9</v>
      </c>
      <c r="Z74" s="110">
        <v>10</v>
      </c>
    </row>
    <row r="75" spans="1:26" ht="16.5" customHeight="1" x14ac:dyDescent="0.25">
      <c r="A75" s="106" t="str">
        <f>+CPPE!A74</f>
        <v>436 - Irrigation Reservoir</v>
      </c>
      <c r="B75" s="107">
        <f>IF(VLOOKUP($A75,$P$3:$Z$170,2)="","",VLOOKUP($A75,$P$3:$Z$170,2))</f>
        <v>1</v>
      </c>
      <c r="C75" s="107">
        <f>IF(VLOOKUP($A75,$P$3:$Z$170,3)="","",VLOOKUP($A75,$P$3:$Z$170,3))</f>
        <v>2</v>
      </c>
      <c r="D75" s="107">
        <f>IF(VLOOKUP($A75,$P$3:$Z$170,4)="","",VLOOKUP($A75,$P$3:$Z$170,4))</f>
        <v>3</v>
      </c>
      <c r="E75" s="107">
        <f>IF(VLOOKUP($A75,$P$3:$Z$170,5)="","",VLOOKUP($A75,$P$3:$Z$170,5))</f>
        <v>4</v>
      </c>
      <c r="F75" s="107">
        <f>IF(VLOOKUP($A75,$P$3:$Z$170,6)="","",VLOOKUP($A75,$P$3:$Z$170,6))</f>
        <v>5</v>
      </c>
      <c r="G75" s="107">
        <f>IF(VLOOKUP($A75,$P$3:$Z$170,7)="","",VLOOKUP($A75,$P$3:$Z$170,7))</f>
        <v>6</v>
      </c>
      <c r="H75" s="107">
        <f>IF(VLOOKUP($A75,$P$3:$Z$170,8)="","",VLOOKUP($A75,$P$3:$Z$170,8))</f>
        <v>7</v>
      </c>
      <c r="I75" s="107">
        <f>IF(VLOOKUP($A75,$P$3:$Z$170,9)="","",VLOOKUP($A75,$P$3:$Z$170,9))</f>
        <v>8</v>
      </c>
      <c r="J75" s="107">
        <f>IF(VLOOKUP($A75,$P$3:$Z$170,10)="","",VLOOKUP($A75,$P$3:$Z$170,10))</f>
        <v>9</v>
      </c>
      <c r="K75" s="107">
        <f>IF(VLOOKUP($A75,$P$3:$Z$170,11)="","",VLOOKUP($A75,$P$3:$Z$170,11))</f>
        <v>10</v>
      </c>
      <c r="M75" s="247"/>
      <c r="N75" s="248">
        <f t="shared" si="1"/>
        <v>2</v>
      </c>
      <c r="P75" s="249" t="s">
        <v>685</v>
      </c>
      <c r="Q75" s="114">
        <v>1</v>
      </c>
      <c r="R75" s="109">
        <v>2</v>
      </c>
      <c r="S75" s="109">
        <v>3</v>
      </c>
      <c r="T75" s="109">
        <v>4</v>
      </c>
      <c r="U75" s="109">
        <v>5</v>
      </c>
      <c r="V75" s="109">
        <v>6</v>
      </c>
      <c r="W75" s="109">
        <v>7</v>
      </c>
      <c r="X75" s="109">
        <v>8</v>
      </c>
      <c r="Y75" s="109">
        <v>9</v>
      </c>
      <c r="Z75" s="110">
        <v>10</v>
      </c>
    </row>
    <row r="76" spans="1:26" ht="16.5" customHeight="1" x14ac:dyDescent="0.25">
      <c r="A76" s="106" t="str">
        <f>+CPPE!A75</f>
        <v>441 - Irrigation System, Microirrigation</v>
      </c>
      <c r="B76" s="107">
        <f>IF(VLOOKUP($A76,$P$3:$Z$170,2)="","",VLOOKUP($A76,$P$3:$Z$170,2))</f>
        <v>1</v>
      </c>
      <c r="C76" s="107">
        <f>IF(VLOOKUP($A76,$P$3:$Z$170,3)="","",VLOOKUP($A76,$P$3:$Z$170,3))</f>
        <v>2</v>
      </c>
      <c r="D76" s="107">
        <f>IF(VLOOKUP($A76,$P$3:$Z$170,4)="","",VLOOKUP($A76,$P$3:$Z$170,4))</f>
        <v>3</v>
      </c>
      <c r="E76" s="107">
        <f>IF(VLOOKUP($A76,$P$3:$Z$170,5)="","",VLOOKUP($A76,$P$3:$Z$170,5))</f>
        <v>4</v>
      </c>
      <c r="F76" s="107">
        <f>IF(VLOOKUP($A76,$P$3:$Z$170,6)="","",VLOOKUP($A76,$P$3:$Z$170,6))</f>
        <v>5</v>
      </c>
      <c r="G76" s="107">
        <f>IF(VLOOKUP($A76,$P$3:$Z$170,7)="","",VLOOKUP($A76,$P$3:$Z$170,7))</f>
        <v>6</v>
      </c>
      <c r="H76" s="107">
        <f>IF(VLOOKUP($A76,$P$3:$Z$170,8)="","",VLOOKUP($A76,$P$3:$Z$170,8))</f>
        <v>7</v>
      </c>
      <c r="I76" s="107">
        <f>IF(VLOOKUP($A76,$P$3:$Z$170,9)="","",VLOOKUP($A76,$P$3:$Z$170,9))</f>
        <v>8</v>
      </c>
      <c r="J76" s="107">
        <f>IF(VLOOKUP($A76,$P$3:$Z$170,10)="","",VLOOKUP($A76,$P$3:$Z$170,10))</f>
        <v>9</v>
      </c>
      <c r="K76" s="107">
        <f>IF(VLOOKUP($A76,$P$3:$Z$170,11)="","",VLOOKUP($A76,$P$3:$Z$170,11))</f>
        <v>10</v>
      </c>
      <c r="M76" s="247"/>
      <c r="N76" s="248">
        <f t="shared" si="1"/>
        <v>2</v>
      </c>
      <c r="P76" s="249" t="s">
        <v>686</v>
      </c>
      <c r="Q76" s="114">
        <v>1</v>
      </c>
      <c r="R76" s="109">
        <v>2</v>
      </c>
      <c r="S76" s="109">
        <v>3</v>
      </c>
      <c r="T76" s="109">
        <v>4</v>
      </c>
      <c r="U76" s="109">
        <v>5</v>
      </c>
      <c r="V76" s="109">
        <v>6</v>
      </c>
      <c r="W76" s="109">
        <v>7</v>
      </c>
      <c r="X76" s="109">
        <v>8</v>
      </c>
      <c r="Y76" s="109">
        <v>9</v>
      </c>
      <c r="Z76" s="110">
        <v>10</v>
      </c>
    </row>
    <row r="77" spans="1:26" ht="16.5" customHeight="1" x14ac:dyDescent="0.25">
      <c r="A77" s="106" t="str">
        <f>+CPPE!A76</f>
        <v>442 - Sprinkler System</v>
      </c>
      <c r="B77" s="107">
        <f>IF(VLOOKUP($A77,$P$3:$Z$170,2)="","",VLOOKUP($A77,$P$3:$Z$170,2))</f>
        <v>1</v>
      </c>
      <c r="C77" s="107">
        <f>IF(VLOOKUP($A77,$P$3:$Z$170,3)="","",VLOOKUP($A77,$P$3:$Z$170,3))</f>
        <v>2</v>
      </c>
      <c r="D77" s="107">
        <f>IF(VLOOKUP($A77,$P$3:$Z$170,4)="","",VLOOKUP($A77,$P$3:$Z$170,4))</f>
        <v>3</v>
      </c>
      <c r="E77" s="107">
        <f>IF(VLOOKUP($A77,$P$3:$Z$170,5)="","",VLOOKUP($A77,$P$3:$Z$170,5))</f>
        <v>4</v>
      </c>
      <c r="F77" s="107">
        <f>IF(VLOOKUP($A77,$P$3:$Z$170,6)="","",VLOOKUP($A77,$P$3:$Z$170,6))</f>
        <v>5</v>
      </c>
      <c r="G77" s="107">
        <f>IF(VLOOKUP($A77,$P$3:$Z$170,7)="","",VLOOKUP($A77,$P$3:$Z$170,7))</f>
        <v>6</v>
      </c>
      <c r="H77" s="107">
        <f>IF(VLOOKUP($A77,$P$3:$Z$170,8)="","",VLOOKUP($A77,$P$3:$Z$170,8))</f>
        <v>7</v>
      </c>
      <c r="I77" s="107">
        <f>IF(VLOOKUP($A77,$P$3:$Z$170,9)="","",VLOOKUP($A77,$P$3:$Z$170,9))</f>
        <v>8</v>
      </c>
      <c r="J77" s="107">
        <f>IF(VLOOKUP($A77,$P$3:$Z$170,10)="","",VLOOKUP($A77,$P$3:$Z$170,10))</f>
        <v>9</v>
      </c>
      <c r="K77" s="107">
        <f>IF(VLOOKUP($A77,$P$3:$Z$170,11)="","",VLOOKUP($A77,$P$3:$Z$170,11))</f>
        <v>10</v>
      </c>
      <c r="M77" s="247"/>
      <c r="N77" s="248">
        <f t="shared" si="1"/>
        <v>2</v>
      </c>
      <c r="P77" s="249" t="s">
        <v>736</v>
      </c>
      <c r="Q77" s="114">
        <v>1</v>
      </c>
      <c r="R77" s="109">
        <v>2</v>
      </c>
      <c r="S77" s="109">
        <v>3</v>
      </c>
      <c r="T77" s="109">
        <v>4</v>
      </c>
      <c r="U77" s="109">
        <v>5</v>
      </c>
      <c r="V77" s="109">
        <v>6</v>
      </c>
      <c r="W77" s="109">
        <v>7</v>
      </c>
      <c r="X77" s="109">
        <v>8</v>
      </c>
      <c r="Y77" s="109">
        <v>9</v>
      </c>
      <c r="Z77" s="110">
        <v>10</v>
      </c>
    </row>
    <row r="78" spans="1:26" ht="16.5" customHeight="1" x14ac:dyDescent="0.25">
      <c r="A78" s="106" t="str">
        <f>+CPPE!A77</f>
        <v>443 - Irrigation System, Surface &amp; Subsurface</v>
      </c>
      <c r="B78" s="107">
        <f>IF(VLOOKUP($A78,$P$3:$Z$170,2)="","",VLOOKUP($A78,$P$3:$Z$170,2))</f>
        <v>1</v>
      </c>
      <c r="C78" s="107">
        <f>IF(VLOOKUP($A78,$P$3:$Z$170,3)="","",VLOOKUP($A78,$P$3:$Z$170,3))</f>
        <v>2</v>
      </c>
      <c r="D78" s="107">
        <f>IF(VLOOKUP($A78,$P$3:$Z$170,4)="","",VLOOKUP($A78,$P$3:$Z$170,4))</f>
        <v>3</v>
      </c>
      <c r="E78" s="107">
        <f>IF(VLOOKUP($A78,$P$3:$Z$170,5)="","",VLOOKUP($A78,$P$3:$Z$170,5))</f>
        <v>4</v>
      </c>
      <c r="F78" s="107">
        <f>IF(VLOOKUP($A78,$P$3:$Z$170,6)="","",VLOOKUP($A78,$P$3:$Z$170,6))</f>
        <v>5</v>
      </c>
      <c r="G78" s="107">
        <f>IF(VLOOKUP($A78,$P$3:$Z$170,7)="","",VLOOKUP($A78,$P$3:$Z$170,7))</f>
        <v>6</v>
      </c>
      <c r="H78" s="107">
        <f>IF(VLOOKUP($A78,$P$3:$Z$170,8)="","",VLOOKUP($A78,$P$3:$Z$170,8))</f>
        <v>7</v>
      </c>
      <c r="I78" s="107">
        <f>IF(VLOOKUP($A78,$P$3:$Z$170,9)="","",VLOOKUP($A78,$P$3:$Z$170,9))</f>
        <v>8</v>
      </c>
      <c r="J78" s="107">
        <f>IF(VLOOKUP($A78,$P$3:$Z$170,10)="","",VLOOKUP($A78,$P$3:$Z$170,10))</f>
        <v>9</v>
      </c>
      <c r="K78" s="107">
        <f>IF(VLOOKUP($A78,$P$3:$Z$170,11)="","",VLOOKUP($A78,$P$3:$Z$170,11))</f>
        <v>10</v>
      </c>
      <c r="M78" s="247"/>
      <c r="N78" s="248">
        <f t="shared" si="1"/>
        <v>2</v>
      </c>
      <c r="P78" s="249" t="s">
        <v>687</v>
      </c>
      <c r="Q78" s="114">
        <v>1</v>
      </c>
      <c r="R78" s="109">
        <v>2</v>
      </c>
      <c r="S78" s="109">
        <v>3</v>
      </c>
      <c r="T78" s="109">
        <v>4</v>
      </c>
      <c r="U78" s="109">
        <v>5</v>
      </c>
      <c r="V78" s="109">
        <v>6</v>
      </c>
      <c r="W78" s="109">
        <v>7</v>
      </c>
      <c r="X78" s="109">
        <v>8</v>
      </c>
      <c r="Y78" s="109">
        <v>9</v>
      </c>
      <c r="Z78" s="110">
        <v>10</v>
      </c>
    </row>
    <row r="79" spans="1:26" ht="16.5" customHeight="1" x14ac:dyDescent="0.25">
      <c r="A79" s="106" t="str">
        <f>+CPPE!A78</f>
        <v>447 - Irrigation and Drainage Tailwater Recovery</v>
      </c>
      <c r="B79" s="107">
        <f>IF(VLOOKUP($A79,$P$3:$Z$170,2)="","",VLOOKUP($A79,$P$3:$Z$170,2))</f>
        <v>1</v>
      </c>
      <c r="C79" s="107">
        <f>IF(VLOOKUP($A79,$P$3:$Z$170,3)="","",VLOOKUP($A79,$P$3:$Z$170,3))</f>
        <v>2</v>
      </c>
      <c r="D79" s="107">
        <f>IF(VLOOKUP($A79,$P$3:$Z$170,4)="","",VLOOKUP($A79,$P$3:$Z$170,4))</f>
        <v>3</v>
      </c>
      <c r="E79" s="107">
        <f>IF(VLOOKUP($A79,$P$3:$Z$170,5)="","",VLOOKUP($A79,$P$3:$Z$170,5))</f>
        <v>4</v>
      </c>
      <c r="F79" s="107">
        <f>IF(VLOOKUP($A79,$P$3:$Z$170,6)="","",VLOOKUP($A79,$P$3:$Z$170,6))</f>
        <v>5</v>
      </c>
      <c r="G79" s="107">
        <f>IF(VLOOKUP($A79,$P$3:$Z$170,7)="","",VLOOKUP($A79,$P$3:$Z$170,7))</f>
        <v>6</v>
      </c>
      <c r="H79" s="107">
        <f>IF(VLOOKUP($A79,$P$3:$Z$170,8)="","",VLOOKUP($A79,$P$3:$Z$170,8))</f>
        <v>7</v>
      </c>
      <c r="I79" s="107">
        <f>IF(VLOOKUP($A79,$P$3:$Z$170,9)="","",VLOOKUP($A79,$P$3:$Z$170,9))</f>
        <v>8</v>
      </c>
      <c r="J79" s="107">
        <f>IF(VLOOKUP($A79,$P$3:$Z$170,10)="","",VLOOKUP($A79,$P$3:$Z$170,10))</f>
        <v>9</v>
      </c>
      <c r="K79" s="107">
        <f>IF(VLOOKUP($A79,$P$3:$Z$170,11)="","",VLOOKUP($A79,$P$3:$Z$170,11))</f>
        <v>10</v>
      </c>
      <c r="M79" s="247"/>
      <c r="N79" s="248">
        <f t="shared" si="1"/>
        <v>2</v>
      </c>
      <c r="P79" s="249" t="s">
        <v>688</v>
      </c>
      <c r="Q79" s="114">
        <v>1</v>
      </c>
      <c r="R79" s="109">
        <v>2</v>
      </c>
      <c r="S79" s="109">
        <v>3</v>
      </c>
      <c r="T79" s="109">
        <v>4</v>
      </c>
      <c r="U79" s="109">
        <v>5</v>
      </c>
      <c r="V79" s="109">
        <v>6</v>
      </c>
      <c r="W79" s="109">
        <v>7</v>
      </c>
      <c r="X79" s="109">
        <v>8</v>
      </c>
      <c r="Y79" s="109">
        <v>9</v>
      </c>
      <c r="Z79" s="110">
        <v>10</v>
      </c>
    </row>
    <row r="80" spans="1:26" ht="16.5" customHeight="1" x14ac:dyDescent="0.25">
      <c r="A80" s="106" t="str">
        <f>+CPPE!A79</f>
        <v>449 - Irrigation Water Management</v>
      </c>
      <c r="B80" s="107">
        <f>IF(VLOOKUP($A80,$P$3:$Z$170,2)="","",VLOOKUP($A80,$P$3:$Z$170,2))</f>
        <v>1</v>
      </c>
      <c r="C80" s="107">
        <f>IF(VLOOKUP($A80,$P$3:$Z$170,3)="","",VLOOKUP($A80,$P$3:$Z$170,3))</f>
        <v>2</v>
      </c>
      <c r="D80" s="107">
        <f>IF(VLOOKUP($A80,$P$3:$Z$170,4)="","",VLOOKUP($A80,$P$3:$Z$170,4))</f>
        <v>3</v>
      </c>
      <c r="E80" s="107">
        <f>IF(VLOOKUP($A80,$P$3:$Z$170,5)="","",VLOOKUP($A80,$P$3:$Z$170,5))</f>
        <v>4</v>
      </c>
      <c r="F80" s="107">
        <f>IF(VLOOKUP($A80,$P$3:$Z$170,6)="","",VLOOKUP($A80,$P$3:$Z$170,6))</f>
        <v>5</v>
      </c>
      <c r="G80" s="107">
        <f>IF(VLOOKUP($A80,$P$3:$Z$170,7)="","",VLOOKUP($A80,$P$3:$Z$170,7))</f>
        <v>6</v>
      </c>
      <c r="H80" s="107">
        <f>IF(VLOOKUP($A80,$P$3:$Z$170,8)="","",VLOOKUP($A80,$P$3:$Z$170,8))</f>
        <v>7</v>
      </c>
      <c r="I80" s="107">
        <f>IF(VLOOKUP($A80,$P$3:$Z$170,9)="","",VLOOKUP($A80,$P$3:$Z$170,9))</f>
        <v>8</v>
      </c>
      <c r="J80" s="107">
        <f>IF(VLOOKUP($A80,$P$3:$Z$170,10)="","",VLOOKUP($A80,$P$3:$Z$170,10))</f>
        <v>9</v>
      </c>
      <c r="K80" s="107">
        <f>IF(VLOOKUP($A80,$P$3:$Z$170,11)="","",VLOOKUP($A80,$P$3:$Z$170,11))</f>
        <v>10</v>
      </c>
      <c r="M80" s="247"/>
      <c r="N80" s="248">
        <f t="shared" si="1"/>
        <v>2</v>
      </c>
      <c r="P80" s="249" t="s">
        <v>689</v>
      </c>
      <c r="Q80" s="114">
        <v>1</v>
      </c>
      <c r="R80" s="109">
        <v>2</v>
      </c>
      <c r="S80" s="109">
        <v>3</v>
      </c>
      <c r="T80" s="109">
        <v>4</v>
      </c>
      <c r="U80" s="109">
        <v>5</v>
      </c>
      <c r="V80" s="109">
        <v>6</v>
      </c>
      <c r="W80" s="109">
        <v>7</v>
      </c>
      <c r="X80" s="109">
        <v>8</v>
      </c>
      <c r="Y80" s="109">
        <v>9</v>
      </c>
      <c r="Z80" s="110">
        <v>10</v>
      </c>
    </row>
    <row r="81" spans="1:26" ht="16.5" customHeight="1" x14ac:dyDescent="0.25">
      <c r="A81" s="106" t="str">
        <f>+CPPE!A80</f>
        <v>450 - Anionic Polyacrylamide (PAM) Erosion Control</v>
      </c>
      <c r="B81" s="107">
        <f>IF(VLOOKUP($A81,$P$3:$Z$170,2)="","",VLOOKUP($A81,$P$3:$Z$170,2))</f>
        <v>1</v>
      </c>
      <c r="C81" s="107">
        <f>IF(VLOOKUP($A81,$P$3:$Z$170,3)="","",VLOOKUP($A81,$P$3:$Z$170,3))</f>
        <v>2</v>
      </c>
      <c r="D81" s="107">
        <f>IF(VLOOKUP($A81,$P$3:$Z$170,4)="","",VLOOKUP($A81,$P$3:$Z$170,4))</f>
        <v>3</v>
      </c>
      <c r="E81" s="107">
        <f>IF(VLOOKUP($A81,$P$3:$Z$170,5)="","",VLOOKUP($A81,$P$3:$Z$170,5))</f>
        <v>4</v>
      </c>
      <c r="F81" s="107">
        <f>IF(VLOOKUP($A81,$P$3:$Z$170,6)="","",VLOOKUP($A81,$P$3:$Z$170,6))</f>
        <v>5</v>
      </c>
      <c r="G81" s="107">
        <f>IF(VLOOKUP($A81,$P$3:$Z$170,7)="","",VLOOKUP($A81,$P$3:$Z$170,7))</f>
        <v>6</v>
      </c>
      <c r="H81" s="107">
        <f>IF(VLOOKUP($A81,$P$3:$Z$170,8)="","",VLOOKUP($A81,$P$3:$Z$170,8))</f>
        <v>7</v>
      </c>
      <c r="I81" s="107">
        <f>IF(VLOOKUP($A81,$P$3:$Z$170,9)="","",VLOOKUP($A81,$P$3:$Z$170,9))</f>
        <v>8</v>
      </c>
      <c r="J81" s="107">
        <f>IF(VLOOKUP($A81,$P$3:$Z$170,10)="","",VLOOKUP($A81,$P$3:$Z$170,10))</f>
        <v>9</v>
      </c>
      <c r="K81" s="107">
        <f>IF(VLOOKUP($A81,$P$3:$Z$170,11)="","",VLOOKUP($A81,$P$3:$Z$170,11))</f>
        <v>10</v>
      </c>
      <c r="M81" s="247"/>
      <c r="N81" s="248">
        <f t="shared" si="1"/>
        <v>2</v>
      </c>
      <c r="P81" s="249" t="s">
        <v>622</v>
      </c>
      <c r="Q81" s="114">
        <v>1</v>
      </c>
      <c r="R81" s="109">
        <v>2</v>
      </c>
      <c r="S81" s="109">
        <v>3</v>
      </c>
      <c r="T81" s="109">
        <v>4</v>
      </c>
      <c r="U81" s="109">
        <v>5</v>
      </c>
      <c r="V81" s="109">
        <v>6</v>
      </c>
      <c r="W81" s="109">
        <v>7</v>
      </c>
      <c r="X81" s="109">
        <v>8</v>
      </c>
      <c r="Y81" s="109">
        <v>9</v>
      </c>
      <c r="Z81" s="110">
        <v>10</v>
      </c>
    </row>
    <row r="82" spans="1:26" ht="16.5" customHeight="1" x14ac:dyDescent="0.25">
      <c r="A82" s="106" t="str">
        <f>+CPPE!A81</f>
        <v>453 - Land Reclamation, Landslide Treatment</v>
      </c>
      <c r="B82" s="107">
        <f>IF(VLOOKUP($A82,$P$3:$Z$170,2)="","",VLOOKUP($A82,$P$3:$Z$170,2))</f>
        <v>1</v>
      </c>
      <c r="C82" s="107">
        <f>IF(VLOOKUP($A82,$P$3:$Z$170,3)="","",VLOOKUP($A82,$P$3:$Z$170,3))</f>
        <v>2</v>
      </c>
      <c r="D82" s="107">
        <f>IF(VLOOKUP($A82,$P$3:$Z$170,4)="","",VLOOKUP($A82,$P$3:$Z$170,4))</f>
        <v>3</v>
      </c>
      <c r="E82" s="107">
        <f>IF(VLOOKUP($A82,$P$3:$Z$170,5)="","",VLOOKUP($A82,$P$3:$Z$170,5))</f>
        <v>4</v>
      </c>
      <c r="F82" s="107">
        <f>IF(VLOOKUP($A82,$P$3:$Z$170,6)="","",VLOOKUP($A82,$P$3:$Z$170,6))</f>
        <v>5</v>
      </c>
      <c r="G82" s="107">
        <f>IF(VLOOKUP($A82,$P$3:$Z$170,7)="","",VLOOKUP($A82,$P$3:$Z$170,7))</f>
        <v>6</v>
      </c>
      <c r="H82" s="107">
        <f>IF(VLOOKUP($A82,$P$3:$Z$170,8)="","",VLOOKUP($A82,$P$3:$Z$170,8))</f>
        <v>7</v>
      </c>
      <c r="I82" s="107" t="str">
        <f>IF(VLOOKUP($A82,$P$3:$Z$170,9)="","",VLOOKUP($A82,$P$3:$Z$170,9))</f>
        <v/>
      </c>
      <c r="J82" s="107">
        <f>IF(VLOOKUP($A82,$P$3:$Z$170,10)="","",VLOOKUP($A82,$P$3:$Z$170,10))</f>
        <v>9</v>
      </c>
      <c r="K82" s="107">
        <f>IF(VLOOKUP($A82,$P$3:$Z$170,11)="","",VLOOKUP($A82,$P$3:$Z$170,11))</f>
        <v>10</v>
      </c>
      <c r="M82" s="247"/>
      <c r="N82" s="248">
        <f t="shared" si="1"/>
        <v>2</v>
      </c>
      <c r="P82" s="249" t="s">
        <v>694</v>
      </c>
      <c r="Q82" s="114">
        <v>1</v>
      </c>
      <c r="R82" s="109">
        <v>2</v>
      </c>
      <c r="S82" s="109">
        <v>3</v>
      </c>
      <c r="T82" s="109">
        <v>4</v>
      </c>
      <c r="U82" s="109">
        <v>5</v>
      </c>
      <c r="V82" s="109">
        <v>6</v>
      </c>
      <c r="W82" s="109">
        <v>7</v>
      </c>
      <c r="X82" s="109" t="s">
        <v>20</v>
      </c>
      <c r="Y82" s="109">
        <v>9</v>
      </c>
      <c r="Z82" s="110">
        <v>10</v>
      </c>
    </row>
    <row r="83" spans="1:26" ht="16.5" customHeight="1" x14ac:dyDescent="0.25">
      <c r="A83" s="106" t="str">
        <f>+CPPE!A82</f>
        <v>455 - Land Reclamation, Toxic Discharge Control</v>
      </c>
      <c r="B83" s="107" t="str">
        <f>IF(VLOOKUP($A83,$P$3:$Z$170,2)="","",VLOOKUP($A83,$P$3:$Z$170,2))</f>
        <v/>
      </c>
      <c r="C83" s="107" t="str">
        <f>IF(VLOOKUP($A83,$P$3:$Z$170,3)="","",VLOOKUP($A83,$P$3:$Z$170,3))</f>
        <v/>
      </c>
      <c r="D83" s="107" t="str">
        <f>IF(VLOOKUP($A83,$P$3:$Z$170,4)="","",VLOOKUP($A83,$P$3:$Z$170,4))</f>
        <v/>
      </c>
      <c r="E83" s="107" t="str">
        <f>IF(VLOOKUP($A83,$P$3:$Z$170,5)="","",VLOOKUP($A83,$P$3:$Z$170,5))</f>
        <v/>
      </c>
      <c r="F83" s="107" t="str">
        <f>IF(VLOOKUP($A83,$P$3:$Z$170,6)="","",VLOOKUP($A83,$P$3:$Z$170,6))</f>
        <v/>
      </c>
      <c r="G83" s="107" t="str">
        <f>IF(VLOOKUP($A83,$P$3:$Z$170,7)="","",VLOOKUP($A83,$P$3:$Z$170,7))</f>
        <v/>
      </c>
      <c r="H83" s="107" t="str">
        <f>IF(VLOOKUP($A83,$P$3:$Z$170,8)="","",VLOOKUP($A83,$P$3:$Z$170,8))</f>
        <v/>
      </c>
      <c r="I83" s="107" t="str">
        <f>IF(VLOOKUP($A83,$P$3:$Z$170,9)="","",VLOOKUP($A83,$P$3:$Z$170,9))</f>
        <v/>
      </c>
      <c r="J83" s="107">
        <f>IF(VLOOKUP($A83,$P$3:$Z$170,10)="","",VLOOKUP($A83,$P$3:$Z$170,10))</f>
        <v>9</v>
      </c>
      <c r="K83" s="107" t="str">
        <f>IF(VLOOKUP($A83,$P$3:$Z$170,11)="","",VLOOKUP($A83,$P$3:$Z$170,11))</f>
        <v/>
      </c>
      <c r="M83" s="247"/>
      <c r="N83" s="248">
        <f t="shared" si="1"/>
        <v>2</v>
      </c>
      <c r="P83" s="249" t="s">
        <v>695</v>
      </c>
      <c r="Q83" s="114" t="s">
        <v>20</v>
      </c>
      <c r="R83" s="109" t="s">
        <v>20</v>
      </c>
      <c r="S83" s="109" t="s">
        <v>20</v>
      </c>
      <c r="T83" s="109" t="s">
        <v>20</v>
      </c>
      <c r="U83" s="109" t="s">
        <v>20</v>
      </c>
      <c r="V83" s="109" t="s">
        <v>20</v>
      </c>
      <c r="W83" s="109" t="s">
        <v>20</v>
      </c>
      <c r="X83" s="109" t="s">
        <v>20</v>
      </c>
      <c r="Y83" s="109">
        <v>9</v>
      </c>
      <c r="Z83" s="110" t="s">
        <v>20</v>
      </c>
    </row>
    <row r="84" spans="1:26" ht="16.5" customHeight="1" x14ac:dyDescent="0.25">
      <c r="A84" s="106" t="str">
        <f>+CPPE!A83</f>
        <v>457 - Mine Shaft &amp; Adit Closing</v>
      </c>
      <c r="B84" s="107" t="str">
        <f>IF(VLOOKUP($A84,$P$3:$Z$170,2)="","",VLOOKUP($A84,$P$3:$Z$170,2))</f>
        <v/>
      </c>
      <c r="C84" s="107" t="str">
        <f>IF(VLOOKUP($A84,$P$3:$Z$170,3)="","",VLOOKUP($A84,$P$3:$Z$170,3))</f>
        <v/>
      </c>
      <c r="D84" s="107" t="str">
        <f>IF(VLOOKUP($A84,$P$3:$Z$170,4)="","",VLOOKUP($A84,$P$3:$Z$170,4))</f>
        <v/>
      </c>
      <c r="E84" s="107" t="str">
        <f>IF(VLOOKUP($A84,$P$3:$Z$170,5)="","",VLOOKUP($A84,$P$3:$Z$170,5))</f>
        <v/>
      </c>
      <c r="F84" s="107" t="str">
        <f>IF(VLOOKUP($A84,$P$3:$Z$170,6)="","",VLOOKUP($A84,$P$3:$Z$170,6))</f>
        <v/>
      </c>
      <c r="G84" s="107" t="str">
        <f>IF(VLOOKUP($A84,$P$3:$Z$170,7)="","",VLOOKUP($A84,$P$3:$Z$170,7))</f>
        <v/>
      </c>
      <c r="H84" s="107" t="str">
        <f>IF(VLOOKUP($A84,$P$3:$Z$170,8)="","",VLOOKUP($A84,$P$3:$Z$170,8))</f>
        <v/>
      </c>
      <c r="I84" s="107">
        <f>IF(VLOOKUP($A84,$P$3:$Z$170,9)="","",VLOOKUP($A84,$P$3:$Z$170,9))</f>
        <v>8</v>
      </c>
      <c r="J84" s="107">
        <f>IF(VLOOKUP($A84,$P$3:$Z$170,10)="","",VLOOKUP($A84,$P$3:$Z$170,10))</f>
        <v>9</v>
      </c>
      <c r="K84" s="107" t="str">
        <f>IF(VLOOKUP($A84,$P$3:$Z$170,11)="","",VLOOKUP($A84,$P$3:$Z$170,11))</f>
        <v/>
      </c>
      <c r="M84" s="247"/>
      <c r="N84" s="248">
        <f t="shared" si="1"/>
        <v>2</v>
      </c>
      <c r="P84" s="249" t="s">
        <v>700</v>
      </c>
      <c r="Q84" s="114" t="s">
        <v>20</v>
      </c>
      <c r="R84" s="109" t="s">
        <v>20</v>
      </c>
      <c r="S84" s="109" t="s">
        <v>20</v>
      </c>
      <c r="T84" s="109" t="s">
        <v>20</v>
      </c>
      <c r="U84" s="109" t="s">
        <v>20</v>
      </c>
      <c r="V84" s="109" t="s">
        <v>20</v>
      </c>
      <c r="W84" s="109" t="s">
        <v>20</v>
      </c>
      <c r="X84" s="109">
        <v>8</v>
      </c>
      <c r="Y84" s="109">
        <v>9</v>
      </c>
      <c r="Z84" s="110" t="s">
        <v>20</v>
      </c>
    </row>
    <row r="85" spans="1:26" ht="16.5" customHeight="1" x14ac:dyDescent="0.25">
      <c r="A85" s="106" t="str">
        <f>+CPPE!A84</f>
        <v>460 - Land Clearing</v>
      </c>
      <c r="B85" s="107">
        <f>IF(VLOOKUP($A85,$P$3:$Z$170,2)="","",VLOOKUP($A85,$P$3:$Z$170,2))</f>
        <v>1</v>
      </c>
      <c r="C85" s="107" t="str">
        <f>IF(VLOOKUP($A85,$P$3:$Z$170,3)="","",VLOOKUP($A85,$P$3:$Z$170,3))</f>
        <v/>
      </c>
      <c r="D85" s="107">
        <f>IF(VLOOKUP($A85,$P$3:$Z$170,4)="","",VLOOKUP($A85,$P$3:$Z$170,4))</f>
        <v>3</v>
      </c>
      <c r="E85" s="107">
        <f>IF(VLOOKUP($A85,$P$3:$Z$170,5)="","",VLOOKUP($A85,$P$3:$Z$170,5))</f>
        <v>4</v>
      </c>
      <c r="F85" s="107">
        <f>IF(VLOOKUP($A85,$P$3:$Z$170,6)="","",VLOOKUP($A85,$P$3:$Z$170,6))</f>
        <v>5</v>
      </c>
      <c r="G85" s="107">
        <f>IF(VLOOKUP($A85,$P$3:$Z$170,7)="","",VLOOKUP($A85,$P$3:$Z$170,7))</f>
        <v>6</v>
      </c>
      <c r="H85" s="107">
        <f>IF(VLOOKUP($A85,$P$3:$Z$170,8)="","",VLOOKUP($A85,$P$3:$Z$170,8))</f>
        <v>7</v>
      </c>
      <c r="I85" s="107" t="str">
        <f>IF(VLOOKUP($A85,$P$3:$Z$170,9)="","",VLOOKUP($A85,$P$3:$Z$170,9))</f>
        <v/>
      </c>
      <c r="J85" s="107">
        <f>IF(VLOOKUP($A85,$P$3:$Z$170,10)="","",VLOOKUP($A85,$P$3:$Z$170,10))</f>
        <v>9</v>
      </c>
      <c r="K85" s="107">
        <f>IF(VLOOKUP($A85,$P$3:$Z$170,11)="","",VLOOKUP($A85,$P$3:$Z$170,11))</f>
        <v>10</v>
      </c>
      <c r="M85" s="247"/>
      <c r="N85" s="248">
        <f t="shared" si="1"/>
        <v>2</v>
      </c>
      <c r="P85" s="249" t="s">
        <v>691</v>
      </c>
      <c r="Q85" s="114">
        <v>1</v>
      </c>
      <c r="R85" s="109" t="s">
        <v>20</v>
      </c>
      <c r="S85" s="109">
        <v>3</v>
      </c>
      <c r="T85" s="109">
        <v>4</v>
      </c>
      <c r="U85" s="109">
        <v>5</v>
      </c>
      <c r="V85" s="109">
        <v>6</v>
      </c>
      <c r="W85" s="109">
        <v>7</v>
      </c>
      <c r="X85" s="109" t="s">
        <v>20</v>
      </c>
      <c r="Y85" s="109">
        <v>9</v>
      </c>
      <c r="Z85" s="110">
        <v>10</v>
      </c>
    </row>
    <row r="86" spans="1:26" ht="16.5" customHeight="1" x14ac:dyDescent="0.25">
      <c r="A86" s="106" t="str">
        <f>+CPPE!A85</f>
        <v>462 - Precision Land Forming and Smoothing</v>
      </c>
      <c r="B86" s="107">
        <f>IF(VLOOKUP($A86,$P$3:$Z$170,2)="","",VLOOKUP($A86,$P$3:$Z$170,2))</f>
        <v>1</v>
      </c>
      <c r="C86" s="107" t="str">
        <f>IF(VLOOKUP($A86,$P$3:$Z$170,3)="","",VLOOKUP($A86,$P$3:$Z$170,3))</f>
        <v/>
      </c>
      <c r="D86" s="107" t="str">
        <f>IF(VLOOKUP($A86,$P$3:$Z$170,4)="","",VLOOKUP($A86,$P$3:$Z$170,4))</f>
        <v/>
      </c>
      <c r="E86" s="107">
        <f>IF(VLOOKUP($A86,$P$3:$Z$170,5)="","",VLOOKUP($A86,$P$3:$Z$170,5))</f>
        <v>4</v>
      </c>
      <c r="F86" s="107" t="str">
        <f>IF(VLOOKUP($A86,$P$3:$Z$170,6)="","",VLOOKUP($A86,$P$3:$Z$170,6))</f>
        <v/>
      </c>
      <c r="G86" s="107">
        <f>IF(VLOOKUP($A86,$P$3:$Z$170,7)="","",VLOOKUP($A86,$P$3:$Z$170,7))</f>
        <v>6</v>
      </c>
      <c r="H86" s="107">
        <f>IF(VLOOKUP($A86,$P$3:$Z$170,8)="","",VLOOKUP($A86,$P$3:$Z$170,8))</f>
        <v>7</v>
      </c>
      <c r="I86" s="107" t="str">
        <f>IF(VLOOKUP($A86,$P$3:$Z$170,9)="","",VLOOKUP($A86,$P$3:$Z$170,9))</f>
        <v/>
      </c>
      <c r="J86" s="107">
        <f>IF(VLOOKUP($A86,$P$3:$Z$170,10)="","",VLOOKUP($A86,$P$3:$Z$170,10))</f>
        <v>9</v>
      </c>
      <c r="K86" s="107" t="str">
        <f>IF(VLOOKUP($A86,$P$3:$Z$170,11)="","",VLOOKUP($A86,$P$3:$Z$170,11))</f>
        <v/>
      </c>
      <c r="M86" s="247"/>
      <c r="N86" s="248">
        <f t="shared" si="1"/>
        <v>2</v>
      </c>
      <c r="P86" s="249" t="s">
        <v>712</v>
      </c>
      <c r="Q86" s="114">
        <v>1</v>
      </c>
      <c r="R86" s="109" t="s">
        <v>20</v>
      </c>
      <c r="S86" s="109" t="s">
        <v>20</v>
      </c>
      <c r="T86" s="109">
        <v>4</v>
      </c>
      <c r="U86" s="109" t="s">
        <v>20</v>
      </c>
      <c r="V86" s="109">
        <v>6</v>
      </c>
      <c r="W86" s="109">
        <v>7</v>
      </c>
      <c r="X86" s="109" t="s">
        <v>20</v>
      </c>
      <c r="Y86" s="109">
        <v>9</v>
      </c>
      <c r="Z86" s="110" t="s">
        <v>20</v>
      </c>
    </row>
    <row r="87" spans="1:26" ht="16.5" customHeight="1" x14ac:dyDescent="0.25">
      <c r="A87" s="106" t="str">
        <f>+CPPE!A86</f>
        <v>464 - Irrigation Land Leveling</v>
      </c>
      <c r="B87" s="107">
        <f>IF(VLOOKUP($A87,$P$3:$Z$170,2)="","",VLOOKUP($A87,$P$3:$Z$170,2))</f>
        <v>1</v>
      </c>
      <c r="C87" s="107">
        <f>IF(VLOOKUP($A87,$P$3:$Z$170,3)="","",VLOOKUP($A87,$P$3:$Z$170,3))</f>
        <v>2</v>
      </c>
      <c r="D87" s="107">
        <f>IF(VLOOKUP($A87,$P$3:$Z$170,4)="","",VLOOKUP($A87,$P$3:$Z$170,4))</f>
        <v>3</v>
      </c>
      <c r="E87" s="107">
        <f>IF(VLOOKUP($A87,$P$3:$Z$170,5)="","",VLOOKUP($A87,$P$3:$Z$170,5))</f>
        <v>4</v>
      </c>
      <c r="F87" s="107">
        <f>IF(VLOOKUP($A87,$P$3:$Z$170,6)="","",VLOOKUP($A87,$P$3:$Z$170,6))</f>
        <v>5</v>
      </c>
      <c r="G87" s="107">
        <f>IF(VLOOKUP($A87,$P$3:$Z$170,7)="","",VLOOKUP($A87,$P$3:$Z$170,7))</f>
        <v>6</v>
      </c>
      <c r="H87" s="107">
        <f>IF(VLOOKUP($A87,$P$3:$Z$170,8)="","",VLOOKUP($A87,$P$3:$Z$170,8))</f>
        <v>7</v>
      </c>
      <c r="I87" s="107">
        <f>IF(VLOOKUP($A87,$P$3:$Z$170,9)="","",VLOOKUP($A87,$P$3:$Z$170,9))</f>
        <v>8</v>
      </c>
      <c r="J87" s="107">
        <f>IF(VLOOKUP($A87,$P$3:$Z$170,10)="","",VLOOKUP($A87,$P$3:$Z$170,10))</f>
        <v>9</v>
      </c>
      <c r="K87" s="107">
        <f>IF(VLOOKUP($A87,$P$3:$Z$170,11)="","",VLOOKUP($A87,$P$3:$Z$170,11))</f>
        <v>10</v>
      </c>
      <c r="M87" s="247"/>
      <c r="N87" s="248">
        <f t="shared" si="1"/>
        <v>2</v>
      </c>
      <c r="P87" s="249" t="s">
        <v>683</v>
      </c>
      <c r="Q87" s="114">
        <v>1</v>
      </c>
      <c r="R87" s="109">
        <v>2</v>
      </c>
      <c r="S87" s="109">
        <v>3</v>
      </c>
      <c r="T87" s="109">
        <v>4</v>
      </c>
      <c r="U87" s="109">
        <v>5</v>
      </c>
      <c r="V87" s="109">
        <v>6</v>
      </c>
      <c r="W87" s="109">
        <v>7</v>
      </c>
      <c r="X87" s="109">
        <v>8</v>
      </c>
      <c r="Y87" s="109">
        <v>9</v>
      </c>
      <c r="Z87" s="110">
        <v>10</v>
      </c>
    </row>
    <row r="88" spans="1:26" ht="16.5" customHeight="1" x14ac:dyDescent="0.25">
      <c r="A88" s="106" t="str">
        <f>+CPPE!A87</f>
        <v>468 - Lined Waterway or Outlet</v>
      </c>
      <c r="B88" s="107">
        <f>IF(VLOOKUP($A88,$P$3:$Z$170,2)="","",VLOOKUP($A88,$P$3:$Z$170,2))</f>
        <v>1</v>
      </c>
      <c r="C88" s="107">
        <f>IF(VLOOKUP($A88,$P$3:$Z$170,3)="","",VLOOKUP($A88,$P$3:$Z$170,3))</f>
        <v>2</v>
      </c>
      <c r="D88" s="107">
        <f>IF(VLOOKUP($A88,$P$3:$Z$170,4)="","",VLOOKUP($A88,$P$3:$Z$170,4))</f>
        <v>3</v>
      </c>
      <c r="E88" s="107">
        <f>IF(VLOOKUP($A88,$P$3:$Z$170,5)="","",VLOOKUP($A88,$P$3:$Z$170,5))</f>
        <v>4</v>
      </c>
      <c r="F88" s="107">
        <f>IF(VLOOKUP($A88,$P$3:$Z$170,6)="","",VLOOKUP($A88,$P$3:$Z$170,6))</f>
        <v>5</v>
      </c>
      <c r="G88" s="107">
        <f>IF(VLOOKUP($A88,$P$3:$Z$170,7)="","",VLOOKUP($A88,$P$3:$Z$170,7))</f>
        <v>6</v>
      </c>
      <c r="H88" s="107">
        <f>IF(VLOOKUP($A88,$P$3:$Z$170,8)="","",VLOOKUP($A88,$P$3:$Z$170,8))</f>
        <v>7</v>
      </c>
      <c r="I88" s="107" t="str">
        <f>IF(VLOOKUP($A88,$P$3:$Z$170,9)="","",VLOOKUP($A88,$P$3:$Z$170,9))</f>
        <v/>
      </c>
      <c r="J88" s="107">
        <f>IF(VLOOKUP($A88,$P$3:$Z$170,10)="","",VLOOKUP($A88,$P$3:$Z$170,10))</f>
        <v>9</v>
      </c>
      <c r="K88" s="107">
        <f>IF(VLOOKUP($A88,$P$3:$Z$170,11)="","",VLOOKUP($A88,$P$3:$Z$170,11))</f>
        <v>10</v>
      </c>
      <c r="M88" s="247"/>
      <c r="N88" s="248">
        <f t="shared" si="1"/>
        <v>2</v>
      </c>
      <c r="P88" s="249" t="s">
        <v>697</v>
      </c>
      <c r="Q88" s="114">
        <v>1</v>
      </c>
      <c r="R88" s="109">
        <v>2</v>
      </c>
      <c r="S88" s="109">
        <v>3</v>
      </c>
      <c r="T88" s="109">
        <v>4</v>
      </c>
      <c r="U88" s="109">
        <v>5</v>
      </c>
      <c r="V88" s="109">
        <v>6</v>
      </c>
      <c r="W88" s="109">
        <v>7</v>
      </c>
      <c r="X88" s="109" t="s">
        <v>20</v>
      </c>
      <c r="Y88" s="109">
        <v>9</v>
      </c>
      <c r="Z88" s="110">
        <v>10</v>
      </c>
    </row>
    <row r="89" spans="1:26" ht="16.5" customHeight="1" x14ac:dyDescent="0.25">
      <c r="A89" s="106" t="str">
        <f>+CPPE!A88</f>
        <v xml:space="preserve">472 - Access Control </v>
      </c>
      <c r="B89" s="107">
        <f>IF(VLOOKUP($A89,$P$3:$Z$170,2)="","",VLOOKUP($A89,$P$3:$Z$170,2))</f>
        <v>1</v>
      </c>
      <c r="C89" s="107">
        <f>IF(VLOOKUP($A89,$P$3:$Z$170,3)="","",VLOOKUP($A89,$P$3:$Z$170,3))</f>
        <v>2</v>
      </c>
      <c r="D89" s="107">
        <f>IF(VLOOKUP($A89,$P$3:$Z$170,4)="","",VLOOKUP($A89,$P$3:$Z$170,4))</f>
        <v>3</v>
      </c>
      <c r="E89" s="107">
        <f>IF(VLOOKUP($A89,$P$3:$Z$170,5)="","",VLOOKUP($A89,$P$3:$Z$170,5))</f>
        <v>4</v>
      </c>
      <c r="F89" s="107">
        <f>IF(VLOOKUP($A89,$P$3:$Z$170,6)="","",VLOOKUP($A89,$P$3:$Z$170,6))</f>
        <v>5</v>
      </c>
      <c r="G89" s="107">
        <f>IF(VLOOKUP($A89,$P$3:$Z$170,7)="","",VLOOKUP($A89,$P$3:$Z$170,7))</f>
        <v>6</v>
      </c>
      <c r="H89" s="107">
        <f>IF(VLOOKUP($A89,$P$3:$Z$170,8)="","",VLOOKUP($A89,$P$3:$Z$170,8))</f>
        <v>7</v>
      </c>
      <c r="I89" s="107">
        <f>IF(VLOOKUP($A89,$P$3:$Z$170,9)="","",VLOOKUP($A89,$P$3:$Z$170,9))</f>
        <v>8</v>
      </c>
      <c r="J89" s="107">
        <f>IF(VLOOKUP($A89,$P$3:$Z$170,10)="","",VLOOKUP($A89,$P$3:$Z$170,10))</f>
        <v>9</v>
      </c>
      <c r="K89" s="107">
        <f>IF(VLOOKUP($A89,$P$3:$Z$170,11)="","",VLOOKUP($A89,$P$3:$Z$170,11))</f>
        <v>10</v>
      </c>
      <c r="M89" s="247"/>
      <c r="N89" s="248">
        <f t="shared" si="1"/>
        <v>2</v>
      </c>
      <c r="P89" s="249" t="s">
        <v>613</v>
      </c>
      <c r="Q89" s="114">
        <v>1</v>
      </c>
      <c r="R89" s="109">
        <v>2</v>
      </c>
      <c r="S89" s="109">
        <v>3</v>
      </c>
      <c r="T89" s="109">
        <v>4</v>
      </c>
      <c r="U89" s="109">
        <v>5</v>
      </c>
      <c r="V89" s="109">
        <v>6</v>
      </c>
      <c r="W89" s="109">
        <v>7</v>
      </c>
      <c r="X89" s="109">
        <v>8</v>
      </c>
      <c r="Y89" s="109">
        <v>9</v>
      </c>
      <c r="Z89" s="110">
        <v>10</v>
      </c>
    </row>
    <row r="90" spans="1:26" ht="16.5" customHeight="1" x14ac:dyDescent="0.25">
      <c r="A90" s="106" t="str">
        <f>+CPPE!A89</f>
        <v>484 - Mulching</v>
      </c>
      <c r="B90" s="107">
        <f>IF(VLOOKUP($A90,$P$3:$Z$170,2)="","",VLOOKUP($A90,$P$3:$Z$170,2))</f>
        <v>1</v>
      </c>
      <c r="C90" s="107">
        <f>IF(VLOOKUP($A90,$P$3:$Z$170,3)="","",VLOOKUP($A90,$P$3:$Z$170,3))</f>
        <v>2</v>
      </c>
      <c r="D90" s="107">
        <f>IF(VLOOKUP($A90,$P$3:$Z$170,4)="","",VLOOKUP($A90,$P$3:$Z$170,4))</f>
        <v>3</v>
      </c>
      <c r="E90" s="107">
        <f>IF(VLOOKUP($A90,$P$3:$Z$170,5)="","",VLOOKUP($A90,$P$3:$Z$170,5))</f>
        <v>4</v>
      </c>
      <c r="F90" s="107">
        <f>IF(VLOOKUP($A90,$P$3:$Z$170,6)="","",VLOOKUP($A90,$P$3:$Z$170,6))</f>
        <v>5</v>
      </c>
      <c r="G90" s="107">
        <f>IF(VLOOKUP($A90,$P$3:$Z$170,7)="","",VLOOKUP($A90,$P$3:$Z$170,7))</f>
        <v>6</v>
      </c>
      <c r="H90" s="107">
        <f>IF(VLOOKUP($A90,$P$3:$Z$170,8)="","",VLOOKUP($A90,$P$3:$Z$170,8))</f>
        <v>7</v>
      </c>
      <c r="I90" s="107" t="str">
        <f>IF(VLOOKUP($A90,$P$3:$Z$170,9)="","",VLOOKUP($A90,$P$3:$Z$170,9))</f>
        <v/>
      </c>
      <c r="J90" s="107">
        <f>IF(VLOOKUP($A90,$P$3:$Z$170,10)="","",VLOOKUP($A90,$P$3:$Z$170,10))</f>
        <v>9</v>
      </c>
      <c r="K90" s="107">
        <f>IF(VLOOKUP($A90,$P$3:$Z$170,11)="","",VLOOKUP($A90,$P$3:$Z$170,11))</f>
        <v>10</v>
      </c>
      <c r="M90" s="247"/>
      <c r="N90" s="248">
        <f t="shared" si="1"/>
        <v>2</v>
      </c>
      <c r="P90" s="249" t="s">
        <v>702</v>
      </c>
      <c r="Q90" s="114">
        <v>1</v>
      </c>
      <c r="R90" s="109">
        <v>2</v>
      </c>
      <c r="S90" s="109">
        <v>3</v>
      </c>
      <c r="T90" s="109">
        <v>4</v>
      </c>
      <c r="U90" s="109">
        <v>5</v>
      </c>
      <c r="V90" s="109">
        <v>6</v>
      </c>
      <c r="W90" s="109">
        <v>7</v>
      </c>
      <c r="X90" s="109" t="s">
        <v>20</v>
      </c>
      <c r="Y90" s="109">
        <v>9</v>
      </c>
      <c r="Z90" s="110">
        <v>10</v>
      </c>
    </row>
    <row r="91" spans="1:26" ht="16.5" customHeight="1" x14ac:dyDescent="0.25">
      <c r="A91" s="106" t="str">
        <f>+CPPE!A90</f>
        <v>490 - Tree/Shrub Site Preparation</v>
      </c>
      <c r="B91" s="107">
        <f>IF(VLOOKUP($A91,$P$3:$Z$170,2)="","",VLOOKUP($A91,$P$3:$Z$170,2))</f>
        <v>1</v>
      </c>
      <c r="C91" s="107">
        <f>IF(VLOOKUP($A91,$P$3:$Z$170,3)="","",VLOOKUP($A91,$P$3:$Z$170,3))</f>
        <v>2</v>
      </c>
      <c r="D91" s="107">
        <f>IF(VLOOKUP($A91,$P$3:$Z$170,4)="","",VLOOKUP($A91,$P$3:$Z$170,4))</f>
        <v>3</v>
      </c>
      <c r="E91" s="107">
        <f>IF(VLOOKUP($A91,$P$3:$Z$170,5)="","",VLOOKUP($A91,$P$3:$Z$170,5))</f>
        <v>4</v>
      </c>
      <c r="F91" s="107">
        <f>IF(VLOOKUP($A91,$P$3:$Z$170,6)="","",VLOOKUP($A91,$P$3:$Z$170,6))</f>
        <v>5</v>
      </c>
      <c r="G91" s="107">
        <f>IF(VLOOKUP($A91,$P$3:$Z$170,7)="","",VLOOKUP($A91,$P$3:$Z$170,7))</f>
        <v>6</v>
      </c>
      <c r="H91" s="107">
        <f>IF(VLOOKUP($A91,$P$3:$Z$170,8)="","",VLOOKUP($A91,$P$3:$Z$170,8))</f>
        <v>7</v>
      </c>
      <c r="I91" s="107" t="str">
        <f>IF(VLOOKUP($A91,$P$3:$Z$170,9)="","",VLOOKUP($A91,$P$3:$Z$170,9))</f>
        <v/>
      </c>
      <c r="J91" s="107">
        <f>IF(VLOOKUP($A91,$P$3:$Z$170,10)="","",VLOOKUP($A91,$P$3:$Z$170,10))</f>
        <v>9</v>
      </c>
      <c r="K91" s="107">
        <f>IF(VLOOKUP($A91,$P$3:$Z$170,11)="","",VLOOKUP($A91,$P$3:$Z$170,11))</f>
        <v>10</v>
      </c>
      <c r="M91" s="247"/>
      <c r="N91" s="248">
        <f t="shared" si="1"/>
        <v>2</v>
      </c>
      <c r="P91" s="249" t="s">
        <v>752</v>
      </c>
      <c r="Q91" s="114">
        <v>1</v>
      </c>
      <c r="R91" s="109">
        <v>2</v>
      </c>
      <c r="S91" s="109">
        <v>3</v>
      </c>
      <c r="T91" s="109">
        <v>4</v>
      </c>
      <c r="U91" s="109">
        <v>5</v>
      </c>
      <c r="V91" s="109">
        <v>6</v>
      </c>
      <c r="W91" s="109">
        <v>7</v>
      </c>
      <c r="X91" s="109" t="s">
        <v>20</v>
      </c>
      <c r="Y91" s="109">
        <v>9</v>
      </c>
      <c r="Z91" s="110">
        <v>10</v>
      </c>
    </row>
    <row r="92" spans="1:26" ht="16.5" customHeight="1" x14ac:dyDescent="0.25">
      <c r="A92" s="106" t="str">
        <f>+CPPE!A91</f>
        <v>500 - Obstruction Removal</v>
      </c>
      <c r="B92" s="107">
        <f>IF(VLOOKUP($A92,$P$3:$Z$170,2)="","",VLOOKUP($A92,$P$3:$Z$170,2))</f>
        <v>1</v>
      </c>
      <c r="C92" s="107">
        <f>IF(VLOOKUP($A92,$P$3:$Z$170,3)="","",VLOOKUP($A92,$P$3:$Z$170,3))</f>
        <v>2</v>
      </c>
      <c r="D92" s="107">
        <f>IF(VLOOKUP($A92,$P$3:$Z$170,4)="","",VLOOKUP($A92,$P$3:$Z$170,4))</f>
        <v>3</v>
      </c>
      <c r="E92" s="107">
        <f>IF(VLOOKUP($A92,$P$3:$Z$170,5)="","",VLOOKUP($A92,$P$3:$Z$170,5))</f>
        <v>4</v>
      </c>
      <c r="F92" s="107">
        <f>IF(VLOOKUP($A92,$P$3:$Z$170,6)="","",VLOOKUP($A92,$P$3:$Z$170,6))</f>
        <v>5</v>
      </c>
      <c r="G92" s="107">
        <f>IF(VLOOKUP($A92,$P$3:$Z$170,7)="","",VLOOKUP($A92,$P$3:$Z$170,7))</f>
        <v>6</v>
      </c>
      <c r="H92" s="107">
        <f>IF(VLOOKUP($A92,$P$3:$Z$170,8)="","",VLOOKUP($A92,$P$3:$Z$170,8))</f>
        <v>7</v>
      </c>
      <c r="I92" s="107" t="str">
        <f>IF(VLOOKUP($A92,$P$3:$Z$170,9)="","",VLOOKUP($A92,$P$3:$Z$170,9))</f>
        <v/>
      </c>
      <c r="J92" s="107">
        <f>IF(VLOOKUP($A92,$P$3:$Z$170,10)="","",VLOOKUP($A92,$P$3:$Z$170,10))</f>
        <v>9</v>
      </c>
      <c r="K92" s="107">
        <f>IF(VLOOKUP($A92,$P$3:$Z$170,11)="","",VLOOKUP($A92,$P$3:$Z$170,11))</f>
        <v>10</v>
      </c>
      <c r="M92" s="247"/>
      <c r="N92" s="248">
        <f t="shared" si="1"/>
        <v>2</v>
      </c>
      <c r="P92" s="249" t="s">
        <v>705</v>
      </c>
      <c r="Q92" s="114">
        <v>1</v>
      </c>
      <c r="R92" s="109">
        <v>2</v>
      </c>
      <c r="S92" s="109">
        <v>3</v>
      </c>
      <c r="T92" s="109">
        <v>4</v>
      </c>
      <c r="U92" s="109">
        <v>5</v>
      </c>
      <c r="V92" s="109">
        <v>6</v>
      </c>
      <c r="W92" s="109">
        <v>7</v>
      </c>
      <c r="X92" s="109" t="s">
        <v>20</v>
      </c>
      <c r="Y92" s="109">
        <v>9</v>
      </c>
      <c r="Z92" s="110">
        <v>10</v>
      </c>
    </row>
    <row r="93" spans="1:26" ht="16.5" customHeight="1" x14ac:dyDescent="0.25">
      <c r="A93" s="106" t="str">
        <f>+CPPE!A92</f>
        <v>511 - Forage Harvest Management</v>
      </c>
      <c r="B93" s="107">
        <f>IF(VLOOKUP($A93,$P$3:$Z$170,2)="","",VLOOKUP($A93,$P$3:$Z$170,2))</f>
        <v>1</v>
      </c>
      <c r="C93" s="107" t="str">
        <f>IF(VLOOKUP($A93,$P$3:$Z$170,3)="","",VLOOKUP($A93,$P$3:$Z$170,3))</f>
        <v/>
      </c>
      <c r="D93" s="107" t="str">
        <f>IF(VLOOKUP($A93,$P$3:$Z$170,4)="","",VLOOKUP($A93,$P$3:$Z$170,4))</f>
        <v/>
      </c>
      <c r="E93" s="107">
        <f>IF(VLOOKUP($A93,$P$3:$Z$170,5)="","",VLOOKUP($A93,$P$3:$Z$170,5))</f>
        <v>4</v>
      </c>
      <c r="F93" s="107" t="str">
        <f>IF(VLOOKUP($A93,$P$3:$Z$170,6)="","",VLOOKUP($A93,$P$3:$Z$170,6))</f>
        <v/>
      </c>
      <c r="G93" s="107" t="str">
        <f>IF(VLOOKUP($A93,$P$3:$Z$170,7)="","",VLOOKUP($A93,$P$3:$Z$170,7))</f>
        <v/>
      </c>
      <c r="H93" s="107" t="str">
        <f>IF(VLOOKUP($A93,$P$3:$Z$170,8)="","",VLOOKUP($A93,$P$3:$Z$170,8))</f>
        <v/>
      </c>
      <c r="I93" s="107" t="str">
        <f>IF(VLOOKUP($A93,$P$3:$Z$170,9)="","",VLOOKUP($A93,$P$3:$Z$170,9))</f>
        <v/>
      </c>
      <c r="J93" s="107" t="str">
        <f>IF(VLOOKUP($A93,$P$3:$Z$170,10)="","",VLOOKUP($A93,$P$3:$Z$170,10))</f>
        <v/>
      </c>
      <c r="K93" s="107" t="str">
        <f>IF(VLOOKUP($A93,$P$3:$Z$170,11)="","",VLOOKUP($A93,$P$3:$Z$170,11))</f>
        <v/>
      </c>
      <c r="M93" s="247"/>
      <c r="N93" s="248">
        <f t="shared" si="1"/>
        <v>2</v>
      </c>
      <c r="P93" s="249" t="s">
        <v>665</v>
      </c>
      <c r="Q93" s="114">
        <v>1</v>
      </c>
      <c r="R93" s="109" t="s">
        <v>20</v>
      </c>
      <c r="S93" s="109" t="s">
        <v>20</v>
      </c>
      <c r="T93" s="109">
        <v>4</v>
      </c>
      <c r="U93" s="109" t="s">
        <v>20</v>
      </c>
      <c r="V93" s="109" t="s">
        <v>20</v>
      </c>
      <c r="W93" s="109" t="s">
        <v>20</v>
      </c>
      <c r="X93" s="109" t="s">
        <v>20</v>
      </c>
      <c r="Y93" s="109" t="s">
        <v>20</v>
      </c>
      <c r="Z93" s="110" t="s">
        <v>20</v>
      </c>
    </row>
    <row r="94" spans="1:26" ht="16.5" customHeight="1" x14ac:dyDescent="0.25">
      <c r="A94" s="106" t="str">
        <f>+CPPE!A93</f>
        <v>512 - Pasture and Hay Planting</v>
      </c>
      <c r="B94" s="107">
        <f>IF(VLOOKUP($A94,$P$3:$Z$170,2)="","",VLOOKUP($A94,$P$3:$Z$170,2))</f>
        <v>1</v>
      </c>
      <c r="C94" s="107" t="str">
        <f>IF(VLOOKUP($A94,$P$3:$Z$170,3)="","",VLOOKUP($A94,$P$3:$Z$170,3))</f>
        <v/>
      </c>
      <c r="D94" s="107" t="str">
        <f>IF(VLOOKUP($A94,$P$3:$Z$170,4)="","",VLOOKUP($A94,$P$3:$Z$170,4))</f>
        <v/>
      </c>
      <c r="E94" s="107">
        <f>IF(VLOOKUP($A94,$P$3:$Z$170,5)="","",VLOOKUP($A94,$P$3:$Z$170,5))</f>
        <v>4</v>
      </c>
      <c r="F94" s="107" t="str">
        <f>IF(VLOOKUP($A94,$P$3:$Z$170,6)="","",VLOOKUP($A94,$P$3:$Z$170,6))</f>
        <v/>
      </c>
      <c r="G94" s="107" t="str">
        <f>IF(VLOOKUP($A94,$P$3:$Z$170,7)="","",VLOOKUP($A94,$P$3:$Z$170,7))</f>
        <v/>
      </c>
      <c r="H94" s="107" t="str">
        <f>IF(VLOOKUP($A94,$P$3:$Z$170,8)="","",VLOOKUP($A94,$P$3:$Z$170,8))</f>
        <v/>
      </c>
      <c r="I94" s="107" t="str">
        <f>IF(VLOOKUP($A94,$P$3:$Z$170,9)="","",VLOOKUP($A94,$P$3:$Z$170,9))</f>
        <v/>
      </c>
      <c r="J94" s="107" t="str">
        <f>IF(VLOOKUP($A94,$P$3:$Z$170,10)="","",VLOOKUP($A94,$P$3:$Z$170,10))</f>
        <v/>
      </c>
      <c r="K94" s="107" t="str">
        <f>IF(VLOOKUP($A94,$P$3:$Z$170,11)="","",VLOOKUP($A94,$P$3:$Z$170,11))</f>
        <v/>
      </c>
      <c r="M94" s="247"/>
      <c r="N94" s="248">
        <f t="shared" si="1"/>
        <v>2</v>
      </c>
      <c r="P94" s="249" t="s">
        <v>664</v>
      </c>
      <c r="Q94" s="114">
        <v>1</v>
      </c>
      <c r="R94" s="109" t="s">
        <v>20</v>
      </c>
      <c r="S94" s="109" t="s">
        <v>20</v>
      </c>
      <c r="T94" s="109">
        <v>4</v>
      </c>
      <c r="U94" s="109" t="s">
        <v>20</v>
      </c>
      <c r="V94" s="109" t="s">
        <v>20</v>
      </c>
      <c r="W94" s="109" t="s">
        <v>20</v>
      </c>
      <c r="X94" s="109" t="s">
        <v>20</v>
      </c>
      <c r="Y94" s="109" t="s">
        <v>20</v>
      </c>
      <c r="Z94" s="110" t="s">
        <v>20</v>
      </c>
    </row>
    <row r="95" spans="1:26" ht="16.5" customHeight="1" x14ac:dyDescent="0.25">
      <c r="A95" s="106" t="str">
        <f>+CPPE!A94</f>
        <v>516 - Livestock Pipeline</v>
      </c>
      <c r="B95" s="107">
        <f>IF(VLOOKUP($A95,$P$3:$Z$170,2)="","",VLOOKUP($A95,$P$3:$Z$170,2))</f>
        <v>1</v>
      </c>
      <c r="C95" s="107">
        <f>IF(VLOOKUP($A95,$P$3:$Z$170,3)="","",VLOOKUP($A95,$P$3:$Z$170,3))</f>
        <v>2</v>
      </c>
      <c r="D95" s="107">
        <f>IF(VLOOKUP($A95,$P$3:$Z$170,4)="","",VLOOKUP($A95,$P$3:$Z$170,4))</f>
        <v>3</v>
      </c>
      <c r="E95" s="107">
        <f>IF(VLOOKUP($A95,$P$3:$Z$170,5)="","",VLOOKUP($A95,$P$3:$Z$170,5))</f>
        <v>4</v>
      </c>
      <c r="F95" s="107">
        <f>IF(VLOOKUP($A95,$P$3:$Z$170,6)="","",VLOOKUP($A95,$P$3:$Z$170,6))</f>
        <v>5</v>
      </c>
      <c r="G95" s="107">
        <f>IF(VLOOKUP($A95,$P$3:$Z$170,7)="","",VLOOKUP($A95,$P$3:$Z$170,7))</f>
        <v>6</v>
      </c>
      <c r="H95" s="107">
        <f>IF(VLOOKUP($A95,$P$3:$Z$170,8)="","",VLOOKUP($A95,$P$3:$Z$170,8))</f>
        <v>7</v>
      </c>
      <c r="I95" s="107" t="str">
        <f>IF(VLOOKUP($A95,$P$3:$Z$170,9)="","",VLOOKUP($A95,$P$3:$Z$170,9))</f>
        <v/>
      </c>
      <c r="J95" s="107">
        <f>IF(VLOOKUP($A95,$P$3:$Z$170,10)="","",VLOOKUP($A95,$P$3:$Z$170,10))</f>
        <v>9</v>
      </c>
      <c r="K95" s="107">
        <f>IF(VLOOKUP($A95,$P$3:$Z$170,11)="","",VLOOKUP($A95,$P$3:$Z$170,11))</f>
        <v>10</v>
      </c>
      <c r="M95" s="247"/>
      <c r="N95" s="248">
        <f t="shared" si="1"/>
        <v>2</v>
      </c>
      <c r="P95" s="249" t="s">
        <v>698</v>
      </c>
      <c r="Q95" s="114">
        <v>1</v>
      </c>
      <c r="R95" s="109">
        <v>2</v>
      </c>
      <c r="S95" s="109">
        <v>3</v>
      </c>
      <c r="T95" s="109">
        <v>4</v>
      </c>
      <c r="U95" s="109">
        <v>5</v>
      </c>
      <c r="V95" s="109">
        <v>6</v>
      </c>
      <c r="W95" s="109">
        <v>7</v>
      </c>
      <c r="X95" s="109" t="s">
        <v>20</v>
      </c>
      <c r="Y95" s="109">
        <v>9</v>
      </c>
      <c r="Z95" s="110">
        <v>10</v>
      </c>
    </row>
    <row r="96" spans="1:26" ht="16.5" customHeight="1" x14ac:dyDescent="0.25">
      <c r="A96" s="106" t="str">
        <f>+CPPE!A95</f>
        <v>520 - Pond Sealing or Lining, Compacted Soil Treatment</v>
      </c>
      <c r="B96" s="107">
        <f>IF(VLOOKUP($A96,$P$3:$Z$170,2)="","",VLOOKUP($A96,$P$3:$Z$170,2))</f>
        <v>1</v>
      </c>
      <c r="C96" s="107">
        <f>IF(VLOOKUP($A96,$P$3:$Z$170,3)="","",VLOOKUP($A96,$P$3:$Z$170,3))</f>
        <v>2</v>
      </c>
      <c r="D96" s="107">
        <f>IF(VLOOKUP($A96,$P$3:$Z$170,4)="","",VLOOKUP($A96,$P$3:$Z$170,4))</f>
        <v>3</v>
      </c>
      <c r="E96" s="107">
        <f>IF(VLOOKUP($A96,$P$3:$Z$170,5)="","",VLOOKUP($A96,$P$3:$Z$170,5))</f>
        <v>4</v>
      </c>
      <c r="F96" s="107">
        <f>IF(VLOOKUP($A96,$P$3:$Z$170,6)="","",VLOOKUP($A96,$P$3:$Z$170,6))</f>
        <v>5</v>
      </c>
      <c r="G96" s="107">
        <f>IF(VLOOKUP($A96,$P$3:$Z$170,7)="","",VLOOKUP($A96,$P$3:$Z$170,7))</f>
        <v>6</v>
      </c>
      <c r="H96" s="107">
        <f>IF(VLOOKUP($A96,$P$3:$Z$170,8)="","",VLOOKUP($A96,$P$3:$Z$170,8))</f>
        <v>7</v>
      </c>
      <c r="I96" s="107" t="str">
        <f>IF(VLOOKUP($A96,$P$3:$Z$170,9)="","",VLOOKUP($A96,$P$3:$Z$170,9))</f>
        <v/>
      </c>
      <c r="J96" s="107">
        <f>IF(VLOOKUP($A96,$P$3:$Z$170,10)="","",VLOOKUP($A96,$P$3:$Z$170,10))</f>
        <v>9</v>
      </c>
      <c r="K96" s="107">
        <f>IF(VLOOKUP($A96,$P$3:$Z$170,11)="","",VLOOKUP($A96,$P$3:$Z$170,11))</f>
        <v>10</v>
      </c>
      <c r="M96" s="247"/>
      <c r="N96" s="248">
        <f t="shared" si="1"/>
        <v>2</v>
      </c>
      <c r="P96" s="249" t="s">
        <v>710</v>
      </c>
      <c r="Q96" s="114">
        <v>1</v>
      </c>
      <c r="R96" s="109">
        <v>2</v>
      </c>
      <c r="S96" s="109">
        <v>3</v>
      </c>
      <c r="T96" s="109">
        <v>4</v>
      </c>
      <c r="U96" s="109">
        <v>5</v>
      </c>
      <c r="V96" s="109">
        <v>6</v>
      </c>
      <c r="W96" s="109">
        <v>7</v>
      </c>
      <c r="X96" s="109" t="s">
        <v>20</v>
      </c>
      <c r="Y96" s="109">
        <v>9</v>
      </c>
      <c r="Z96" s="110">
        <v>10</v>
      </c>
    </row>
    <row r="97" spans="1:26" ht="16.5" customHeight="1" x14ac:dyDescent="0.25">
      <c r="A97" s="106" t="str">
        <f>+CPPE!A96</f>
        <v xml:space="preserve">521 - Pond Sealing or Lining - Geomembrane or Geosynthetic Clay Liner    </v>
      </c>
      <c r="B97" s="107">
        <f>IF(VLOOKUP($A97,$P$3:$Z$170,2)="","",VLOOKUP($A97,$P$3:$Z$170,2))</f>
        <v>1</v>
      </c>
      <c r="C97" s="107">
        <f>IF(VLOOKUP($A97,$P$3:$Z$170,3)="","",VLOOKUP($A97,$P$3:$Z$170,3))</f>
        <v>2</v>
      </c>
      <c r="D97" s="107">
        <f>IF(VLOOKUP($A97,$P$3:$Z$170,4)="","",VLOOKUP($A97,$P$3:$Z$170,4))</f>
        <v>3</v>
      </c>
      <c r="E97" s="107">
        <f>IF(VLOOKUP($A97,$P$3:$Z$170,5)="","",VLOOKUP($A97,$P$3:$Z$170,5))</f>
        <v>4</v>
      </c>
      <c r="F97" s="107">
        <f>IF(VLOOKUP($A97,$P$3:$Z$170,6)="","",VLOOKUP($A97,$P$3:$Z$170,6))</f>
        <v>5</v>
      </c>
      <c r="G97" s="107">
        <f>IF(VLOOKUP($A97,$P$3:$Z$170,7)="","",VLOOKUP($A97,$P$3:$Z$170,7))</f>
        <v>6</v>
      </c>
      <c r="H97" s="107">
        <f>IF(VLOOKUP($A97,$P$3:$Z$170,8)="","",VLOOKUP($A97,$P$3:$Z$170,8))</f>
        <v>7</v>
      </c>
      <c r="I97" s="107" t="str">
        <f>IF(VLOOKUP($A97,$P$3:$Z$170,9)="","",VLOOKUP($A97,$P$3:$Z$170,9))</f>
        <v/>
      </c>
      <c r="J97" s="107">
        <f>IF(VLOOKUP($A97,$P$3:$Z$170,10)="","",VLOOKUP($A97,$P$3:$Z$170,10))</f>
        <v>9</v>
      </c>
      <c r="K97" s="107">
        <f>IF(VLOOKUP($A97,$P$3:$Z$170,11)="","",VLOOKUP($A97,$P$3:$Z$170,11))</f>
        <v>10</v>
      </c>
      <c r="M97" s="247"/>
      <c r="N97" s="248">
        <f t="shared" si="1"/>
        <v>2</v>
      </c>
      <c r="P97" s="249" t="s">
        <v>711</v>
      </c>
      <c r="Q97" s="114">
        <v>1</v>
      </c>
      <c r="R97" s="109">
        <v>2</v>
      </c>
      <c r="S97" s="109">
        <v>3</v>
      </c>
      <c r="T97" s="109">
        <v>4</v>
      </c>
      <c r="U97" s="109">
        <v>5</v>
      </c>
      <c r="V97" s="109">
        <v>6</v>
      </c>
      <c r="W97" s="109" t="s">
        <v>20</v>
      </c>
      <c r="X97" s="109" t="s">
        <v>20</v>
      </c>
      <c r="Y97" s="109">
        <v>9</v>
      </c>
      <c r="Z97" s="110">
        <v>10</v>
      </c>
    </row>
    <row r="98" spans="1:26" ht="16.5" customHeight="1" x14ac:dyDescent="0.25">
      <c r="A98" s="106" t="str">
        <f>+CPPE!A97</f>
        <v>522 - Pond Sealing or Lining, Concrete</v>
      </c>
      <c r="B98" s="107">
        <f>IF(VLOOKUP($A98,$P$3:$Z$170,2)="","",VLOOKUP($A98,$P$3:$Z$170,2))</f>
        <v>1</v>
      </c>
      <c r="C98" s="107">
        <f>IF(VLOOKUP($A98,$P$3:$Z$170,3)="","",VLOOKUP($A98,$P$3:$Z$170,3))</f>
        <v>2</v>
      </c>
      <c r="D98" s="107">
        <f>IF(VLOOKUP($A98,$P$3:$Z$170,4)="","",VLOOKUP($A98,$P$3:$Z$170,4))</f>
        <v>3</v>
      </c>
      <c r="E98" s="107">
        <f>IF(VLOOKUP($A98,$P$3:$Z$170,5)="","",VLOOKUP($A98,$P$3:$Z$170,5))</f>
        <v>4</v>
      </c>
      <c r="F98" s="107">
        <f>IF(VLOOKUP($A98,$P$3:$Z$170,6)="","",VLOOKUP($A98,$P$3:$Z$170,6))</f>
        <v>5</v>
      </c>
      <c r="G98" s="107">
        <f>IF(VLOOKUP($A98,$P$3:$Z$170,7)="","",VLOOKUP($A98,$P$3:$Z$170,7))</f>
        <v>6</v>
      </c>
      <c r="H98" s="107">
        <f>IF(VLOOKUP($A98,$P$3:$Z$170,8)="","",VLOOKUP($A98,$P$3:$Z$170,8))</f>
        <v>7</v>
      </c>
      <c r="I98" s="107" t="str">
        <f>IF(VLOOKUP($A98,$P$3:$Z$170,9)="","",VLOOKUP($A98,$P$3:$Z$170,9))</f>
        <v/>
      </c>
      <c r="J98" s="107">
        <f>IF(VLOOKUP($A98,$P$3:$Z$170,10)="","",VLOOKUP($A98,$P$3:$Z$170,10))</f>
        <v>9</v>
      </c>
      <c r="K98" s="107">
        <f>IF(VLOOKUP($A98,$P$3:$Z$170,11)="","",VLOOKUP($A98,$P$3:$Z$170,11))</f>
        <v>10</v>
      </c>
      <c r="M98" s="247"/>
      <c r="N98" s="248">
        <f t="shared" si="1"/>
        <v>2</v>
      </c>
      <c r="P98" s="249" t="s">
        <v>709</v>
      </c>
      <c r="Q98" s="114">
        <v>1</v>
      </c>
      <c r="R98" s="109">
        <v>2</v>
      </c>
      <c r="S98" s="109">
        <v>3</v>
      </c>
      <c r="T98" s="109">
        <v>4</v>
      </c>
      <c r="U98" s="109">
        <v>5</v>
      </c>
      <c r="V98" s="109">
        <v>6</v>
      </c>
      <c r="W98" s="109">
        <v>7</v>
      </c>
      <c r="X98" s="109" t="s">
        <v>20</v>
      </c>
      <c r="Y98" s="109">
        <v>9</v>
      </c>
      <c r="Z98" s="110">
        <v>10</v>
      </c>
    </row>
    <row r="99" spans="1:26" ht="16.5" customHeight="1" x14ac:dyDescent="0.25">
      <c r="A99" s="106" t="str">
        <f>+CPPE!A98</f>
        <v>527 - Sinkhole Treatment</v>
      </c>
      <c r="B99" s="107">
        <f>IF(VLOOKUP($A99,$P$3:$Z$170,2)="","",VLOOKUP($A99,$P$3:$Z$170,2))</f>
        <v>1</v>
      </c>
      <c r="C99" s="107">
        <f>IF(VLOOKUP($A99,$P$3:$Z$170,3)="","",VLOOKUP($A99,$P$3:$Z$170,3))</f>
        <v>2</v>
      </c>
      <c r="D99" s="107">
        <f>IF(VLOOKUP($A99,$P$3:$Z$170,4)="","",VLOOKUP($A99,$P$3:$Z$170,4))</f>
        <v>3</v>
      </c>
      <c r="E99" s="107">
        <f>IF(VLOOKUP($A99,$P$3:$Z$170,5)="","",VLOOKUP($A99,$P$3:$Z$170,5))</f>
        <v>4</v>
      </c>
      <c r="F99" s="107">
        <f>IF(VLOOKUP($A99,$P$3:$Z$170,6)="","",VLOOKUP($A99,$P$3:$Z$170,6))</f>
        <v>5</v>
      </c>
      <c r="G99" s="107">
        <f>IF(VLOOKUP($A99,$P$3:$Z$170,7)="","",VLOOKUP($A99,$P$3:$Z$170,7))</f>
        <v>6</v>
      </c>
      <c r="H99" s="107">
        <f>IF(VLOOKUP($A99,$P$3:$Z$170,8)="","",VLOOKUP($A99,$P$3:$Z$170,8))</f>
        <v>7</v>
      </c>
      <c r="I99" s="107" t="str">
        <f>IF(VLOOKUP($A99,$P$3:$Z$170,9)="","",VLOOKUP($A99,$P$3:$Z$170,9))</f>
        <v/>
      </c>
      <c r="J99" s="107">
        <f>IF(VLOOKUP($A99,$P$3:$Z$170,10)="","",VLOOKUP($A99,$P$3:$Z$170,10))</f>
        <v>9</v>
      </c>
      <c r="K99" s="107">
        <f>IF(VLOOKUP($A99,$P$3:$Z$170,11)="","",VLOOKUP($A99,$P$3:$Z$170,11))</f>
        <v>10</v>
      </c>
      <c r="M99" s="247"/>
      <c r="N99" s="248">
        <f t="shared" si="1"/>
        <v>2</v>
      </c>
      <c r="P99" s="249" t="s">
        <v>690</v>
      </c>
      <c r="Q99" s="114">
        <v>1</v>
      </c>
      <c r="R99" s="109">
        <v>2</v>
      </c>
      <c r="S99" s="109">
        <v>3</v>
      </c>
      <c r="T99" s="109">
        <v>4</v>
      </c>
      <c r="U99" s="109">
        <v>5</v>
      </c>
      <c r="V99" s="109">
        <v>6</v>
      </c>
      <c r="W99" s="109">
        <v>7</v>
      </c>
      <c r="X99" s="109" t="s">
        <v>20</v>
      </c>
      <c r="Y99" s="109">
        <v>9</v>
      </c>
      <c r="Z99" s="110">
        <v>10</v>
      </c>
    </row>
    <row r="100" spans="1:26" ht="16.5" customHeight="1" x14ac:dyDescent="0.25">
      <c r="A100" s="106" t="str">
        <f>+CPPE!A99</f>
        <v>528 - Prescribed Grazing</v>
      </c>
      <c r="B100" s="107">
        <f>IF(VLOOKUP($A100,$P$3:$Z$170,2)="","",VLOOKUP($A100,$P$3:$Z$170,2))</f>
        <v>1</v>
      </c>
      <c r="C100" s="107">
        <f>IF(VLOOKUP($A100,$P$3:$Z$170,3)="","",VLOOKUP($A100,$P$3:$Z$170,3))</f>
        <v>2</v>
      </c>
      <c r="D100" s="107">
        <f>IF(VLOOKUP($A100,$P$3:$Z$170,4)="","",VLOOKUP($A100,$P$3:$Z$170,4))</f>
        <v>3</v>
      </c>
      <c r="E100" s="107">
        <f>IF(VLOOKUP($A100,$P$3:$Z$170,5)="","",VLOOKUP($A100,$P$3:$Z$170,5))</f>
        <v>4</v>
      </c>
      <c r="F100" s="107">
        <f>IF(VLOOKUP($A100,$P$3:$Z$170,6)="","",VLOOKUP($A100,$P$3:$Z$170,6))</f>
        <v>5</v>
      </c>
      <c r="G100" s="107">
        <f>IF(VLOOKUP($A100,$P$3:$Z$170,7)="","",VLOOKUP($A100,$P$3:$Z$170,7))</f>
        <v>6</v>
      </c>
      <c r="H100" s="107">
        <f>IF(VLOOKUP($A100,$P$3:$Z$170,8)="","",VLOOKUP($A100,$P$3:$Z$170,8))</f>
        <v>7</v>
      </c>
      <c r="I100" s="107">
        <f>IF(VLOOKUP($A100,$P$3:$Z$170,9)="","",VLOOKUP($A100,$P$3:$Z$170,9))</f>
        <v>8</v>
      </c>
      <c r="J100" s="107">
        <f>IF(VLOOKUP($A100,$P$3:$Z$170,10)="","",VLOOKUP($A100,$P$3:$Z$170,10))</f>
        <v>9</v>
      </c>
      <c r="K100" s="107">
        <f>IF(VLOOKUP($A100,$P$3:$Z$170,11)="","",VLOOKUP($A100,$P$3:$Z$170,11))</f>
        <v>10</v>
      </c>
      <c r="M100" s="247"/>
      <c r="N100" s="248">
        <f t="shared" si="1"/>
        <v>2</v>
      </c>
      <c r="P100" s="249" t="s">
        <v>714</v>
      </c>
      <c r="Q100" s="114">
        <v>1</v>
      </c>
      <c r="R100" s="109">
        <v>2</v>
      </c>
      <c r="S100" s="109">
        <v>3</v>
      </c>
      <c r="T100" s="109">
        <v>4</v>
      </c>
      <c r="U100" s="109">
        <v>5</v>
      </c>
      <c r="V100" s="109">
        <v>6</v>
      </c>
      <c r="W100" s="109">
        <v>7</v>
      </c>
      <c r="X100" s="109">
        <v>8</v>
      </c>
      <c r="Y100" s="109">
        <v>9</v>
      </c>
      <c r="Z100" s="109">
        <v>10</v>
      </c>
    </row>
    <row r="101" spans="1:26" ht="16.5" customHeight="1" x14ac:dyDescent="0.25">
      <c r="A101" s="106" t="str">
        <f>+CPPE!A100</f>
        <v>533 - Pumping Plant</v>
      </c>
      <c r="B101" s="107">
        <f>IF(VLOOKUP($A101,$P$3:$Z$170,2)="","",VLOOKUP($A101,$P$3:$Z$170,2))</f>
        <v>1</v>
      </c>
      <c r="C101" s="107">
        <f>IF(VLOOKUP($A101,$P$3:$Z$170,3)="","",VLOOKUP($A101,$P$3:$Z$170,3))</f>
        <v>2</v>
      </c>
      <c r="D101" s="107">
        <f>IF(VLOOKUP($A101,$P$3:$Z$170,4)="","",VLOOKUP($A101,$P$3:$Z$170,4))</f>
        <v>3</v>
      </c>
      <c r="E101" s="107">
        <f>IF(VLOOKUP($A101,$P$3:$Z$170,5)="","",VLOOKUP($A101,$P$3:$Z$170,5))</f>
        <v>4</v>
      </c>
      <c r="F101" s="107">
        <f>IF(VLOOKUP($A101,$P$3:$Z$170,6)="","",VLOOKUP($A101,$P$3:$Z$170,6))</f>
        <v>5</v>
      </c>
      <c r="G101" s="107">
        <f>IF(VLOOKUP($A101,$P$3:$Z$170,7)="","",VLOOKUP($A101,$P$3:$Z$170,7))</f>
        <v>6</v>
      </c>
      <c r="H101" s="107" t="str">
        <f>IF(VLOOKUP($A101,$P$3:$Z$170,8)="","",VLOOKUP($A101,$P$3:$Z$170,8))</f>
        <v/>
      </c>
      <c r="I101" s="107" t="str">
        <f>IF(VLOOKUP($A101,$P$3:$Z$170,9)="","",VLOOKUP($A101,$P$3:$Z$170,9))</f>
        <v/>
      </c>
      <c r="J101" s="107">
        <f>IF(VLOOKUP($A101,$P$3:$Z$170,10)="","",VLOOKUP($A101,$P$3:$Z$170,10))</f>
        <v>9</v>
      </c>
      <c r="K101" s="107" t="str">
        <f>IF(VLOOKUP($A101,$P$3:$Z$170,11)="","",VLOOKUP($A101,$P$3:$Z$170,11))</f>
        <v/>
      </c>
      <c r="M101" s="247"/>
      <c r="N101" s="248">
        <f t="shared" si="1"/>
        <v>2</v>
      </c>
      <c r="P101" s="249" t="s">
        <v>715</v>
      </c>
      <c r="Q101" s="114">
        <v>1</v>
      </c>
      <c r="R101" s="109">
        <v>2</v>
      </c>
      <c r="S101" s="109">
        <v>3</v>
      </c>
      <c r="T101" s="109">
        <v>4</v>
      </c>
      <c r="U101" s="109">
        <v>5</v>
      </c>
      <c r="V101" s="109">
        <v>6</v>
      </c>
      <c r="W101" s="109" t="s">
        <v>20</v>
      </c>
      <c r="X101" s="109" t="s">
        <v>20</v>
      </c>
      <c r="Y101" s="109">
        <v>9</v>
      </c>
      <c r="Z101" s="110" t="s">
        <v>20</v>
      </c>
    </row>
    <row r="102" spans="1:26" ht="16.5" customHeight="1" x14ac:dyDescent="0.25">
      <c r="A102" s="106" t="str">
        <f>+CPPE!A101</f>
        <v>543 - Land Reclamation, Abandoned Mined Land</v>
      </c>
      <c r="B102" s="107" t="str">
        <f>IF(VLOOKUP($A102,$P$3:$Z$170,2)="","",VLOOKUP($A102,$P$3:$Z$170,2))</f>
        <v/>
      </c>
      <c r="C102" s="107" t="str">
        <f>IF(VLOOKUP($A102,$P$3:$Z$170,3)="","",VLOOKUP($A102,$P$3:$Z$170,3))</f>
        <v/>
      </c>
      <c r="D102" s="107" t="str">
        <f>IF(VLOOKUP($A102,$P$3:$Z$170,4)="","",VLOOKUP($A102,$P$3:$Z$170,4))</f>
        <v/>
      </c>
      <c r="E102" s="107" t="str">
        <f>IF(VLOOKUP($A102,$P$3:$Z$170,5)="","",VLOOKUP($A102,$P$3:$Z$170,5))</f>
        <v/>
      </c>
      <c r="F102" s="107" t="str">
        <f>IF(VLOOKUP($A102,$P$3:$Z$170,6)="","",VLOOKUP($A102,$P$3:$Z$170,6))</f>
        <v/>
      </c>
      <c r="G102" s="107" t="str">
        <f>IF(VLOOKUP($A102,$P$3:$Z$170,7)="","",VLOOKUP($A102,$P$3:$Z$170,7))</f>
        <v/>
      </c>
      <c r="H102" s="107" t="str">
        <f>IF(VLOOKUP($A102,$P$3:$Z$170,8)="","",VLOOKUP($A102,$P$3:$Z$170,8))</f>
        <v/>
      </c>
      <c r="I102" s="107" t="str">
        <f>IF(VLOOKUP($A102,$P$3:$Z$170,9)="","",VLOOKUP($A102,$P$3:$Z$170,9))</f>
        <v/>
      </c>
      <c r="J102" s="107">
        <f>IF(VLOOKUP($A102,$P$3:$Z$170,10)="","",VLOOKUP($A102,$P$3:$Z$170,10))</f>
        <v>9</v>
      </c>
      <c r="K102" s="107" t="str">
        <f>IF(VLOOKUP($A102,$P$3:$Z$170,11)="","",VLOOKUP($A102,$P$3:$Z$170,11))</f>
        <v/>
      </c>
      <c r="M102" s="247"/>
      <c r="N102" s="248">
        <f t="shared" si="1"/>
        <v>2</v>
      </c>
      <c r="P102" s="249" t="s">
        <v>692</v>
      </c>
      <c r="Q102" s="114" t="s">
        <v>20</v>
      </c>
      <c r="R102" s="109" t="s">
        <v>20</v>
      </c>
      <c r="S102" s="109" t="s">
        <v>20</v>
      </c>
      <c r="T102" s="109" t="s">
        <v>20</v>
      </c>
      <c r="U102" s="109" t="s">
        <v>20</v>
      </c>
      <c r="V102" s="109" t="s">
        <v>20</v>
      </c>
      <c r="W102" s="109" t="s">
        <v>20</v>
      </c>
      <c r="X102" s="109" t="s">
        <v>20</v>
      </c>
      <c r="Y102" s="109">
        <v>9</v>
      </c>
      <c r="Z102" s="110" t="s">
        <v>20</v>
      </c>
    </row>
    <row r="103" spans="1:26" ht="16.5" customHeight="1" x14ac:dyDescent="0.25">
      <c r="A103" s="106" t="str">
        <f>+CPPE!A102</f>
        <v>544 - Land Reclamation, Currently Mined Land</v>
      </c>
      <c r="B103" s="107" t="str">
        <f>IF(VLOOKUP($A103,$P$3:$Z$170,2)="","",VLOOKUP($A103,$P$3:$Z$170,2))</f>
        <v/>
      </c>
      <c r="C103" s="107" t="str">
        <f>IF(VLOOKUP($A103,$P$3:$Z$170,3)="","",VLOOKUP($A103,$P$3:$Z$170,3))</f>
        <v/>
      </c>
      <c r="D103" s="107" t="str">
        <f>IF(VLOOKUP($A103,$P$3:$Z$170,4)="","",VLOOKUP($A103,$P$3:$Z$170,4))</f>
        <v/>
      </c>
      <c r="E103" s="107" t="str">
        <f>IF(VLOOKUP($A103,$P$3:$Z$170,5)="","",VLOOKUP($A103,$P$3:$Z$170,5))</f>
        <v/>
      </c>
      <c r="F103" s="107" t="str">
        <f>IF(VLOOKUP($A103,$P$3:$Z$170,6)="","",VLOOKUP($A103,$P$3:$Z$170,6))</f>
        <v/>
      </c>
      <c r="G103" s="107" t="str">
        <f>IF(VLOOKUP($A103,$P$3:$Z$170,7)="","",VLOOKUP($A103,$P$3:$Z$170,7))</f>
        <v/>
      </c>
      <c r="H103" s="107" t="str">
        <f>IF(VLOOKUP($A103,$P$3:$Z$170,8)="","",VLOOKUP($A103,$P$3:$Z$170,8))</f>
        <v/>
      </c>
      <c r="I103" s="107" t="str">
        <f>IF(VLOOKUP($A103,$P$3:$Z$170,9)="","",VLOOKUP($A103,$P$3:$Z$170,9))</f>
        <v/>
      </c>
      <c r="J103" s="107">
        <f>IF(VLOOKUP($A103,$P$3:$Z$170,10)="","",VLOOKUP($A103,$P$3:$Z$170,10))</f>
        <v>9</v>
      </c>
      <c r="K103" s="107" t="str">
        <f>IF(VLOOKUP($A103,$P$3:$Z$170,11)="","",VLOOKUP($A103,$P$3:$Z$170,11))</f>
        <v/>
      </c>
      <c r="M103" s="247"/>
      <c r="N103" s="248">
        <f t="shared" si="1"/>
        <v>2</v>
      </c>
      <c r="P103" s="249" t="s">
        <v>693</v>
      </c>
      <c r="Q103" s="114" t="s">
        <v>20</v>
      </c>
      <c r="R103" s="109" t="s">
        <v>20</v>
      </c>
      <c r="S103" s="109" t="s">
        <v>20</v>
      </c>
      <c r="T103" s="109" t="s">
        <v>20</v>
      </c>
      <c r="U103" s="109" t="s">
        <v>20</v>
      </c>
      <c r="V103" s="109" t="s">
        <v>20</v>
      </c>
      <c r="W103" s="109" t="s">
        <v>20</v>
      </c>
      <c r="X103" s="109" t="s">
        <v>20</v>
      </c>
      <c r="Y103" s="109">
        <v>9</v>
      </c>
      <c r="Z103" s="110" t="s">
        <v>20</v>
      </c>
    </row>
    <row r="104" spans="1:26" ht="16.5" customHeight="1" x14ac:dyDescent="0.25">
      <c r="A104" s="106" t="str">
        <f>+CPPE!A103</f>
        <v>548 - Grazing Land Mechanical Treatment</v>
      </c>
      <c r="B104" s="107" t="str">
        <f>IF(VLOOKUP($A104,$P$3:$Z$170,2)="","",VLOOKUP($A104,$P$3:$Z$170,2))</f>
        <v/>
      </c>
      <c r="C104" s="107">
        <f>IF(VLOOKUP($A104,$P$3:$Z$170,3)="","",VLOOKUP($A104,$P$3:$Z$170,3))</f>
        <v>2</v>
      </c>
      <c r="D104" s="107">
        <f>IF(VLOOKUP($A104,$P$3:$Z$170,4)="","",VLOOKUP($A104,$P$3:$Z$170,4))</f>
        <v>3</v>
      </c>
      <c r="E104" s="107">
        <f>IF(VLOOKUP($A104,$P$3:$Z$170,5)="","",VLOOKUP($A104,$P$3:$Z$170,5))</f>
        <v>4</v>
      </c>
      <c r="F104" s="107" t="str">
        <f>IF(VLOOKUP($A104,$P$3:$Z$170,6)="","",VLOOKUP($A104,$P$3:$Z$170,6))</f>
        <v/>
      </c>
      <c r="G104" s="107" t="str">
        <f>IF(VLOOKUP($A104,$P$3:$Z$170,7)="","",VLOOKUP($A104,$P$3:$Z$170,7))</f>
        <v/>
      </c>
      <c r="H104" s="107" t="str">
        <f>IF(VLOOKUP($A104,$P$3:$Z$170,8)="","",VLOOKUP($A104,$P$3:$Z$170,8))</f>
        <v/>
      </c>
      <c r="I104" s="107" t="str">
        <f>IF(VLOOKUP($A104,$P$3:$Z$170,9)="","",VLOOKUP($A104,$P$3:$Z$170,9))</f>
        <v/>
      </c>
      <c r="J104" s="107" t="str">
        <f>IF(VLOOKUP($A104,$P$3:$Z$170,10)="","",VLOOKUP($A104,$P$3:$Z$170,10))</f>
        <v/>
      </c>
      <c r="K104" s="107" t="str">
        <f>IF(VLOOKUP($A104,$P$3:$Z$170,11)="","",VLOOKUP($A104,$P$3:$Z$170,11))</f>
        <v/>
      </c>
      <c r="M104" s="247"/>
      <c r="N104" s="248">
        <f t="shared" si="1"/>
        <v>2</v>
      </c>
      <c r="P104" s="249" t="s">
        <v>671</v>
      </c>
      <c r="Q104" s="114" t="s">
        <v>20</v>
      </c>
      <c r="R104" s="109">
        <v>2</v>
      </c>
      <c r="S104" s="109">
        <v>3</v>
      </c>
      <c r="T104" s="109">
        <v>4</v>
      </c>
      <c r="U104" s="109" t="s">
        <v>20</v>
      </c>
      <c r="V104" s="109" t="s">
        <v>20</v>
      </c>
      <c r="W104" s="109" t="s">
        <v>20</v>
      </c>
      <c r="X104" s="109" t="s">
        <v>20</v>
      </c>
      <c r="Y104" s="109" t="s">
        <v>20</v>
      </c>
      <c r="Z104" s="110" t="s">
        <v>20</v>
      </c>
    </row>
    <row r="105" spans="1:26" ht="16.5" customHeight="1" x14ac:dyDescent="0.25">
      <c r="A105" s="106" t="str">
        <f>+CPPE!A104</f>
        <v>550 - Range Planting</v>
      </c>
      <c r="B105" s="107" t="str">
        <f>IF(VLOOKUP($A105,$P$3:$Z$170,2)="","",VLOOKUP($A105,$P$3:$Z$170,2))</f>
        <v/>
      </c>
      <c r="C105" s="107">
        <f>IF(VLOOKUP($A105,$P$3:$Z$170,3)="","",VLOOKUP($A105,$P$3:$Z$170,3))</f>
        <v>2</v>
      </c>
      <c r="D105" s="107">
        <f>IF(VLOOKUP($A105,$P$3:$Z$170,4)="","",VLOOKUP($A105,$P$3:$Z$170,4))</f>
        <v>3</v>
      </c>
      <c r="E105" s="107">
        <f>IF(VLOOKUP($A105,$P$3:$Z$170,5)="","",VLOOKUP($A105,$P$3:$Z$170,5))</f>
        <v>4</v>
      </c>
      <c r="F105" s="107">
        <f>IF(VLOOKUP($A105,$P$3:$Z$170,6)="","",VLOOKUP($A105,$P$3:$Z$170,6))</f>
        <v>5</v>
      </c>
      <c r="G105" s="107" t="str">
        <f>IF(VLOOKUP($A105,$P$3:$Z$170,7)="","",VLOOKUP($A105,$P$3:$Z$170,7))</f>
        <v/>
      </c>
      <c r="H105" s="107" t="str">
        <f>IF(VLOOKUP($A105,$P$3:$Z$170,8)="","",VLOOKUP($A105,$P$3:$Z$170,8))</f>
        <v/>
      </c>
      <c r="I105" s="107" t="str">
        <f>IF(VLOOKUP($A105,$P$3:$Z$170,9)="","",VLOOKUP($A105,$P$3:$Z$170,9))</f>
        <v/>
      </c>
      <c r="J105" s="107" t="str">
        <f>IF(VLOOKUP($A105,$P$3:$Z$170,10)="","",VLOOKUP($A105,$P$3:$Z$170,10))</f>
        <v/>
      </c>
      <c r="K105" s="107">
        <f>IF(VLOOKUP($A105,$P$3:$Z$170,11)="","",VLOOKUP($A105,$P$3:$Z$170,11))</f>
        <v>10</v>
      </c>
      <c r="M105" s="247"/>
      <c r="N105" s="248">
        <f t="shared" si="1"/>
        <v>2</v>
      </c>
      <c r="P105" s="249" t="s">
        <v>716</v>
      </c>
      <c r="Q105" s="114" t="s">
        <v>20</v>
      </c>
      <c r="R105" s="109">
        <v>2</v>
      </c>
      <c r="S105" s="109">
        <v>3</v>
      </c>
      <c r="T105" s="109">
        <v>4</v>
      </c>
      <c r="U105" s="109">
        <v>5</v>
      </c>
      <c r="V105" s="109" t="s">
        <v>20</v>
      </c>
      <c r="W105" s="109" t="s">
        <v>20</v>
      </c>
      <c r="X105" s="109" t="s">
        <v>20</v>
      </c>
      <c r="Y105" s="109" t="s">
        <v>20</v>
      </c>
      <c r="Z105" s="110">
        <v>10</v>
      </c>
    </row>
    <row r="106" spans="1:26" ht="16.5" customHeight="1" x14ac:dyDescent="0.25">
      <c r="A106" s="106" t="str">
        <f>+CPPE!A105</f>
        <v>554 - Drainage Water Management</v>
      </c>
      <c r="B106" s="107">
        <f>IF(VLOOKUP($A106,$P$3:$Z$170,2)="","",VLOOKUP($A106,$P$3:$Z$170,2))</f>
        <v>1</v>
      </c>
      <c r="C106" s="107" t="str">
        <f>IF(VLOOKUP($A106,$P$3:$Z$170,3)="","",VLOOKUP($A106,$P$3:$Z$170,3))</f>
        <v/>
      </c>
      <c r="D106" s="107" t="str">
        <f>IF(VLOOKUP($A106,$P$3:$Z$170,4)="","",VLOOKUP($A106,$P$3:$Z$170,4))</f>
        <v/>
      </c>
      <c r="E106" s="107">
        <f>IF(VLOOKUP($A106,$P$3:$Z$170,5)="","",VLOOKUP($A106,$P$3:$Z$170,5))</f>
        <v>4</v>
      </c>
      <c r="F106" s="107" t="str">
        <f>IF(VLOOKUP($A106,$P$3:$Z$170,6)="","",VLOOKUP($A106,$P$3:$Z$170,6))</f>
        <v/>
      </c>
      <c r="G106" s="107">
        <f>IF(VLOOKUP($A106,$P$3:$Z$170,7)="","",VLOOKUP($A106,$P$3:$Z$170,7))</f>
        <v>6</v>
      </c>
      <c r="H106" s="107" t="str">
        <f>IF(VLOOKUP($A106,$P$3:$Z$170,8)="","",VLOOKUP($A106,$P$3:$Z$170,8))</f>
        <v/>
      </c>
      <c r="I106" s="107" t="str">
        <f>IF(VLOOKUP($A106,$P$3:$Z$170,9)="","",VLOOKUP($A106,$P$3:$Z$170,9))</f>
        <v/>
      </c>
      <c r="J106" s="107">
        <f>IF(VLOOKUP($A106,$P$3:$Z$170,10)="","",VLOOKUP($A106,$P$3:$Z$170,10))</f>
        <v>9</v>
      </c>
      <c r="K106" s="107">
        <f>IF(VLOOKUP($A106,$P$3:$Z$170,11)="","",VLOOKUP($A106,$P$3:$Z$170,11))</f>
        <v>10</v>
      </c>
      <c r="M106" s="247"/>
      <c r="N106" s="248">
        <f t="shared" si="1"/>
        <v>2</v>
      </c>
      <c r="P106" s="249" t="s">
        <v>649</v>
      </c>
      <c r="Q106" s="114">
        <v>1</v>
      </c>
      <c r="R106" s="109" t="s">
        <v>20</v>
      </c>
      <c r="S106" s="109" t="s">
        <v>20</v>
      </c>
      <c r="T106" s="109">
        <v>4</v>
      </c>
      <c r="U106" s="109" t="s">
        <v>20</v>
      </c>
      <c r="V106" s="109">
        <v>6</v>
      </c>
      <c r="W106" s="109" t="s">
        <v>20</v>
      </c>
      <c r="X106" s="109" t="s">
        <v>20</v>
      </c>
      <c r="Y106" s="109">
        <v>9</v>
      </c>
      <c r="Z106" s="110">
        <v>10</v>
      </c>
    </row>
    <row r="107" spans="1:26" ht="16.5" customHeight="1" x14ac:dyDescent="0.25">
      <c r="A107" s="106" t="str">
        <f>+CPPE!A106</f>
        <v>555 - Rock Wall Terrace</v>
      </c>
      <c r="B107" s="107">
        <f>IF(VLOOKUP($A107,$P$3:$Z$170,2)="","",VLOOKUP($A107,$P$3:$Z$170,2))</f>
        <v>1</v>
      </c>
      <c r="C107" s="107" t="str">
        <f>IF(VLOOKUP($A107,$P$3:$Z$170,3)="","",VLOOKUP($A107,$P$3:$Z$170,3))</f>
        <v/>
      </c>
      <c r="D107" s="107">
        <f>IF(VLOOKUP($A107,$P$3:$Z$170,4)="","",VLOOKUP($A107,$P$3:$Z$170,4))</f>
        <v>3</v>
      </c>
      <c r="E107" s="107">
        <f>IF(VLOOKUP($A107,$P$3:$Z$170,5)="","",VLOOKUP($A107,$P$3:$Z$170,5))</f>
        <v>4</v>
      </c>
      <c r="F107" s="107">
        <f>IF(VLOOKUP($A107,$P$3:$Z$170,6)="","",VLOOKUP($A107,$P$3:$Z$170,6))</f>
        <v>5</v>
      </c>
      <c r="G107" s="107" t="str">
        <f>IF(VLOOKUP($A107,$P$3:$Z$170,7)="","",VLOOKUP($A107,$P$3:$Z$170,7))</f>
        <v/>
      </c>
      <c r="H107" s="107" t="str">
        <f>IF(VLOOKUP($A107,$P$3:$Z$170,8)="","",VLOOKUP($A107,$P$3:$Z$170,8))</f>
        <v/>
      </c>
      <c r="I107" s="107" t="str">
        <f>IF(VLOOKUP($A107,$P$3:$Z$170,9)="","",VLOOKUP($A107,$P$3:$Z$170,9))</f>
        <v/>
      </c>
      <c r="J107" s="107">
        <f>IF(VLOOKUP($A107,$P$3:$Z$170,10)="","",VLOOKUP($A107,$P$3:$Z$170,10))</f>
        <v>9</v>
      </c>
      <c r="K107" s="107">
        <f>IF(VLOOKUP($A107,$P$3:$Z$170,11)="","",VLOOKUP($A107,$P$3:$Z$170,11))</f>
        <v>10</v>
      </c>
      <c r="M107" s="247"/>
      <c r="N107" s="248">
        <f t="shared" si="1"/>
        <v>2</v>
      </c>
      <c r="P107" s="249" t="s">
        <v>725</v>
      </c>
      <c r="Q107" s="114">
        <v>1</v>
      </c>
      <c r="R107" s="109" t="s">
        <v>20</v>
      </c>
      <c r="S107" s="109">
        <v>3</v>
      </c>
      <c r="T107" s="109">
        <v>4</v>
      </c>
      <c r="U107" s="109">
        <v>5</v>
      </c>
      <c r="V107" s="109" t="s">
        <v>20</v>
      </c>
      <c r="W107" s="109" t="s">
        <v>20</v>
      </c>
      <c r="X107" s="109" t="s">
        <v>20</v>
      </c>
      <c r="Y107" s="109">
        <v>9</v>
      </c>
      <c r="Z107" s="110">
        <v>10</v>
      </c>
    </row>
    <row r="108" spans="1:26" ht="16.5" customHeight="1" x14ac:dyDescent="0.25">
      <c r="A108" s="106" t="str">
        <f>+CPPE!A107</f>
        <v>557 - Row Arrangement</v>
      </c>
      <c r="B108" s="107">
        <f>IF(VLOOKUP($A108,$P$3:$Z$170,2)="","",VLOOKUP($A108,$P$3:$Z$170,2))</f>
        <v>1</v>
      </c>
      <c r="C108" s="107">
        <f>IF(VLOOKUP($A108,$P$3:$Z$170,3)="","",VLOOKUP($A108,$P$3:$Z$170,3))</f>
        <v>2</v>
      </c>
      <c r="D108" s="107" t="str">
        <f>IF(VLOOKUP($A108,$P$3:$Z$170,4)="","",VLOOKUP($A108,$P$3:$Z$170,4))</f>
        <v/>
      </c>
      <c r="E108" s="107" t="str">
        <f>IF(VLOOKUP($A108,$P$3:$Z$170,5)="","",VLOOKUP($A108,$P$3:$Z$170,5))</f>
        <v/>
      </c>
      <c r="F108" s="107" t="str">
        <f>IF(VLOOKUP($A108,$P$3:$Z$170,6)="","",VLOOKUP($A108,$P$3:$Z$170,6))</f>
        <v/>
      </c>
      <c r="G108" s="107" t="str">
        <f>IF(VLOOKUP($A108,$P$3:$Z$170,7)="","",VLOOKUP($A108,$P$3:$Z$170,7))</f>
        <v/>
      </c>
      <c r="H108" s="107" t="str">
        <f>IF(VLOOKUP($A108,$P$3:$Z$170,8)="","",VLOOKUP($A108,$P$3:$Z$170,8))</f>
        <v/>
      </c>
      <c r="I108" s="107" t="str">
        <f>IF(VLOOKUP($A108,$P$3:$Z$170,9)="","",VLOOKUP($A108,$P$3:$Z$170,9))</f>
        <v/>
      </c>
      <c r="J108" s="107" t="str">
        <f>IF(VLOOKUP($A108,$P$3:$Z$170,10)="","",VLOOKUP($A108,$P$3:$Z$170,10))</f>
        <v/>
      </c>
      <c r="K108" s="107" t="str">
        <f>IF(VLOOKUP($A108,$P$3:$Z$170,11)="","",VLOOKUP($A108,$P$3:$Z$170,11))</f>
        <v/>
      </c>
      <c r="M108" s="247"/>
      <c r="N108" s="248">
        <f t="shared" si="1"/>
        <v>2</v>
      </c>
      <c r="P108" s="249" t="s">
        <v>728</v>
      </c>
      <c r="Q108" s="114">
        <v>1</v>
      </c>
      <c r="R108" s="109">
        <v>2</v>
      </c>
      <c r="S108" s="109" t="s">
        <v>20</v>
      </c>
      <c r="T108" s="109" t="s">
        <v>20</v>
      </c>
      <c r="U108" s="109" t="s">
        <v>20</v>
      </c>
      <c r="V108" s="109" t="s">
        <v>20</v>
      </c>
      <c r="W108" s="109" t="s">
        <v>20</v>
      </c>
      <c r="X108" s="109" t="s">
        <v>20</v>
      </c>
      <c r="Y108" s="109" t="s">
        <v>20</v>
      </c>
      <c r="Z108" s="110" t="s">
        <v>20</v>
      </c>
    </row>
    <row r="109" spans="1:26" ht="16.5" customHeight="1" x14ac:dyDescent="0.25">
      <c r="A109" s="106" t="str">
        <f>+CPPE!A108</f>
        <v>558 - Roof Runoff Structure</v>
      </c>
      <c r="B109" s="107" t="str">
        <f>IF(VLOOKUP($A109,$P$3:$Z$170,2)="","",VLOOKUP($A109,$P$3:$Z$170,2))</f>
        <v/>
      </c>
      <c r="C109" s="107" t="str">
        <f>IF(VLOOKUP($A109,$P$3:$Z$170,3)="","",VLOOKUP($A109,$P$3:$Z$170,3))</f>
        <v/>
      </c>
      <c r="D109" s="107" t="str">
        <f>IF(VLOOKUP($A109,$P$3:$Z$170,4)="","",VLOOKUP($A109,$P$3:$Z$170,4))</f>
        <v/>
      </c>
      <c r="E109" s="107" t="str">
        <f>IF(VLOOKUP($A109,$P$3:$Z$170,5)="","",VLOOKUP($A109,$P$3:$Z$170,5))</f>
        <v/>
      </c>
      <c r="F109" s="107" t="str">
        <f>IF(VLOOKUP($A109,$P$3:$Z$170,6)="","",VLOOKUP($A109,$P$3:$Z$170,6))</f>
        <v/>
      </c>
      <c r="G109" s="107">
        <f>IF(VLOOKUP($A109,$P$3:$Z$170,7)="","",VLOOKUP($A109,$P$3:$Z$170,7))</f>
        <v>6</v>
      </c>
      <c r="H109" s="107">
        <f>IF(VLOOKUP($A109,$P$3:$Z$170,8)="","",VLOOKUP($A109,$P$3:$Z$170,8))</f>
        <v>7</v>
      </c>
      <c r="I109" s="107" t="str">
        <f>IF(VLOOKUP($A109,$P$3:$Z$170,9)="","",VLOOKUP($A109,$P$3:$Z$170,9))</f>
        <v/>
      </c>
      <c r="J109" s="107" t="str">
        <f>IF(VLOOKUP($A109,$P$3:$Z$170,10)="","",VLOOKUP($A109,$P$3:$Z$170,10))</f>
        <v/>
      </c>
      <c r="K109" s="107" t="str">
        <f>IF(VLOOKUP($A109,$P$3:$Z$170,11)="","",VLOOKUP($A109,$P$3:$Z$170,11))</f>
        <v/>
      </c>
      <c r="M109" s="247"/>
      <c r="N109" s="248">
        <f t="shared" si="1"/>
        <v>2</v>
      </c>
      <c r="P109" s="249" t="s">
        <v>726</v>
      </c>
      <c r="Q109" s="114" t="s">
        <v>20</v>
      </c>
      <c r="R109" s="109" t="s">
        <v>20</v>
      </c>
      <c r="S109" s="109" t="s">
        <v>20</v>
      </c>
      <c r="T109" s="109" t="s">
        <v>20</v>
      </c>
      <c r="U109" s="109" t="s">
        <v>20</v>
      </c>
      <c r="V109" s="109">
        <v>6</v>
      </c>
      <c r="W109" s="109">
        <v>7</v>
      </c>
      <c r="X109" s="109" t="s">
        <v>20</v>
      </c>
      <c r="Y109" s="109" t="s">
        <v>20</v>
      </c>
      <c r="Z109" s="110" t="s">
        <v>20</v>
      </c>
    </row>
    <row r="110" spans="1:26" ht="16.5" customHeight="1" x14ac:dyDescent="0.25">
      <c r="A110" s="106" t="str">
        <f>+CPPE!A109</f>
        <v xml:space="preserve">560 - Access Road </v>
      </c>
      <c r="B110" s="107">
        <f>IF(VLOOKUP($A110,$P$3:$Z$170,2)="","",VLOOKUP($A110,$P$3:$Z$170,2))</f>
        <v>1</v>
      </c>
      <c r="C110" s="107">
        <f>IF(VLOOKUP($A110,$P$3:$Z$170,3)="","",VLOOKUP($A110,$P$3:$Z$170,3))</f>
        <v>2</v>
      </c>
      <c r="D110" s="107">
        <f>IF(VLOOKUP($A110,$P$3:$Z$170,4)="","",VLOOKUP($A110,$P$3:$Z$170,4))</f>
        <v>3</v>
      </c>
      <c r="E110" s="107">
        <f>IF(VLOOKUP($A110,$P$3:$Z$170,5)="","",VLOOKUP($A110,$P$3:$Z$170,5))</f>
        <v>4</v>
      </c>
      <c r="F110" s="107">
        <f>IF(VLOOKUP($A110,$P$3:$Z$170,6)="","",VLOOKUP($A110,$P$3:$Z$170,6))</f>
        <v>5</v>
      </c>
      <c r="G110" s="107">
        <f>IF(VLOOKUP($A110,$P$3:$Z$170,7)="","",VLOOKUP($A110,$P$3:$Z$170,7))</f>
        <v>6</v>
      </c>
      <c r="H110" s="107">
        <f>IF(VLOOKUP($A110,$P$3:$Z$170,8)="","",VLOOKUP($A110,$P$3:$Z$170,8))</f>
        <v>7</v>
      </c>
      <c r="I110" s="107" t="str">
        <f>IF(VLOOKUP($A110,$P$3:$Z$170,9)="","",VLOOKUP($A110,$P$3:$Z$170,9))</f>
        <v/>
      </c>
      <c r="J110" s="107">
        <f>IF(VLOOKUP($A110,$P$3:$Z$170,10)="","",VLOOKUP($A110,$P$3:$Z$170,10))</f>
        <v>9</v>
      </c>
      <c r="K110" s="107">
        <f>IF(VLOOKUP($A110,$P$3:$Z$170,11)="","",VLOOKUP($A110,$P$3:$Z$170,11))</f>
        <v>10</v>
      </c>
      <c r="M110" s="247"/>
      <c r="N110" s="248">
        <f t="shared" si="1"/>
        <v>2</v>
      </c>
      <c r="P110" s="249" t="s">
        <v>614</v>
      </c>
      <c r="Q110" s="114">
        <v>1</v>
      </c>
      <c r="R110" s="109">
        <v>2</v>
      </c>
      <c r="S110" s="109">
        <v>3</v>
      </c>
      <c r="T110" s="109">
        <v>4</v>
      </c>
      <c r="U110" s="109">
        <v>5</v>
      </c>
      <c r="V110" s="109">
        <v>6</v>
      </c>
      <c r="W110" s="109">
        <v>7</v>
      </c>
      <c r="X110" s="109"/>
      <c r="Y110" s="109">
        <v>9</v>
      </c>
      <c r="Z110" s="110">
        <v>10</v>
      </c>
    </row>
    <row r="111" spans="1:26" ht="16.5" customHeight="1" x14ac:dyDescent="0.25">
      <c r="A111" s="106" t="str">
        <f>+CPPE!A110</f>
        <v>561 - Heavy Use Area Protection</v>
      </c>
      <c r="B111" s="107">
        <f>IF(VLOOKUP($A111,$P$3:$Z$170,2)="","",VLOOKUP($A111,$P$3:$Z$170,2))</f>
        <v>1</v>
      </c>
      <c r="C111" s="107">
        <f>IF(VLOOKUP($A111,$P$3:$Z$170,3)="","",VLOOKUP($A111,$P$3:$Z$170,3))</f>
        <v>2</v>
      </c>
      <c r="D111" s="107">
        <f>IF(VLOOKUP($A111,$P$3:$Z$170,4)="","",VLOOKUP($A111,$P$3:$Z$170,4))</f>
        <v>3</v>
      </c>
      <c r="E111" s="107">
        <f>IF(VLOOKUP($A111,$P$3:$Z$170,5)="","",VLOOKUP($A111,$P$3:$Z$170,5))</f>
        <v>4</v>
      </c>
      <c r="F111" s="107">
        <f>IF(VLOOKUP($A111,$P$3:$Z$170,6)="","",VLOOKUP($A111,$P$3:$Z$170,6))</f>
        <v>5</v>
      </c>
      <c r="G111" s="107">
        <f>IF(VLOOKUP($A111,$P$3:$Z$170,7)="","",VLOOKUP($A111,$P$3:$Z$170,7))</f>
        <v>6</v>
      </c>
      <c r="H111" s="107">
        <f>IF(VLOOKUP($A111,$P$3:$Z$170,8)="","",VLOOKUP($A111,$P$3:$Z$170,8))</f>
        <v>7</v>
      </c>
      <c r="I111" s="107" t="str">
        <f>IF(VLOOKUP($A111,$P$3:$Z$170,9)="","",VLOOKUP($A111,$P$3:$Z$170,9))</f>
        <v/>
      </c>
      <c r="J111" s="107">
        <f>IF(VLOOKUP($A111,$P$3:$Z$170,10)="","",VLOOKUP($A111,$P$3:$Z$170,10))</f>
        <v>9</v>
      </c>
      <c r="K111" s="107">
        <f>IF(VLOOKUP($A111,$P$3:$Z$170,11)="","",VLOOKUP($A111,$P$3:$Z$170,11))</f>
        <v>10</v>
      </c>
      <c r="M111" s="247"/>
      <c r="N111" s="248">
        <f t="shared" si="1"/>
        <v>2</v>
      </c>
      <c r="P111" s="249" t="s">
        <v>673</v>
      </c>
      <c r="Q111" s="114">
        <v>1</v>
      </c>
      <c r="R111" s="109">
        <v>2</v>
      </c>
      <c r="S111" s="109">
        <v>3</v>
      </c>
      <c r="T111" s="109">
        <v>4</v>
      </c>
      <c r="U111" s="109">
        <v>5</v>
      </c>
      <c r="V111" s="109">
        <v>6</v>
      </c>
      <c r="W111" s="109">
        <v>7</v>
      </c>
      <c r="X111" s="109" t="s">
        <v>20</v>
      </c>
      <c r="Y111" s="109">
        <v>9</v>
      </c>
      <c r="Z111" s="110">
        <v>10</v>
      </c>
    </row>
    <row r="112" spans="1:26" ht="16.5" customHeight="1" x14ac:dyDescent="0.25">
      <c r="A112" s="106" t="str">
        <f>+CPPE!A111</f>
        <v>562 - Recreation Area Improvement</v>
      </c>
      <c r="B112" s="107" t="str">
        <f>IF(VLOOKUP($A112,$P$3:$Z$170,2)="","",VLOOKUP($A112,$P$3:$Z$170,2))</f>
        <v/>
      </c>
      <c r="C112" s="107">
        <f>IF(VLOOKUP($A112,$P$3:$Z$170,3)="","",VLOOKUP($A112,$P$3:$Z$170,3))</f>
        <v>2</v>
      </c>
      <c r="D112" s="107">
        <f>IF(VLOOKUP($A112,$P$3:$Z$170,4)="","",VLOOKUP($A112,$P$3:$Z$170,4))</f>
        <v>3</v>
      </c>
      <c r="E112" s="107" t="str">
        <f>IF(VLOOKUP($A112,$P$3:$Z$170,5)="","",VLOOKUP($A112,$P$3:$Z$170,5))</f>
        <v/>
      </c>
      <c r="F112" s="107">
        <f>IF(VLOOKUP($A112,$P$3:$Z$170,6)="","",VLOOKUP($A112,$P$3:$Z$170,6))</f>
        <v>5</v>
      </c>
      <c r="G112" s="107">
        <f>IF(VLOOKUP($A112,$P$3:$Z$170,7)="","",VLOOKUP($A112,$P$3:$Z$170,7))</f>
        <v>6</v>
      </c>
      <c r="H112" s="107" t="str">
        <f>IF(VLOOKUP($A112,$P$3:$Z$170,8)="","",VLOOKUP($A112,$P$3:$Z$170,8))</f>
        <v/>
      </c>
      <c r="I112" s="107" t="str">
        <f>IF(VLOOKUP($A112,$P$3:$Z$170,9)="","",VLOOKUP($A112,$P$3:$Z$170,9))</f>
        <v/>
      </c>
      <c r="J112" s="107">
        <f>IF(VLOOKUP($A112,$P$3:$Z$170,10)="","",VLOOKUP($A112,$P$3:$Z$170,10))</f>
        <v>9</v>
      </c>
      <c r="K112" s="107" t="str">
        <f>IF(VLOOKUP($A112,$P$3:$Z$170,11)="","",VLOOKUP($A112,$P$3:$Z$170,11))</f>
        <v/>
      </c>
      <c r="M112" s="247"/>
      <c r="N112" s="248">
        <f t="shared" si="1"/>
        <v>2</v>
      </c>
      <c r="P112" s="249" t="s">
        <v>717</v>
      </c>
      <c r="Q112" s="114" t="s">
        <v>20</v>
      </c>
      <c r="R112" s="109">
        <v>2</v>
      </c>
      <c r="S112" s="109">
        <v>3</v>
      </c>
      <c r="T112" s="109" t="s">
        <v>20</v>
      </c>
      <c r="U112" s="109">
        <v>5</v>
      </c>
      <c r="V112" s="109">
        <v>6</v>
      </c>
      <c r="W112" s="109" t="s">
        <v>20</v>
      </c>
      <c r="X112" s="109" t="s">
        <v>20</v>
      </c>
      <c r="Y112" s="109">
        <v>9</v>
      </c>
      <c r="Z112" s="110" t="s">
        <v>20</v>
      </c>
    </row>
    <row r="113" spans="1:26" ht="16.5" customHeight="1" x14ac:dyDescent="0.25">
      <c r="A113" s="106" t="str">
        <f>+CPPE!A112</f>
        <v>566 - Recreation Land Improvement and Protection</v>
      </c>
      <c r="B113" s="107" t="str">
        <f>IF(VLOOKUP($A113,$P$3:$Z$170,2)="","",VLOOKUP($A113,$P$3:$Z$170,2))</f>
        <v/>
      </c>
      <c r="C113" s="107">
        <f>IF(VLOOKUP($A113,$P$3:$Z$170,3)="","",VLOOKUP($A113,$P$3:$Z$170,3))</f>
        <v>2</v>
      </c>
      <c r="D113" s="107">
        <f>IF(VLOOKUP($A113,$P$3:$Z$170,4)="","",VLOOKUP($A113,$P$3:$Z$170,4))</f>
        <v>3</v>
      </c>
      <c r="E113" s="107" t="str">
        <f>IF(VLOOKUP($A113,$P$3:$Z$170,5)="","",VLOOKUP($A113,$P$3:$Z$170,5))</f>
        <v/>
      </c>
      <c r="F113" s="107">
        <f>IF(VLOOKUP($A113,$P$3:$Z$170,6)="","",VLOOKUP($A113,$P$3:$Z$170,6))</f>
        <v>5</v>
      </c>
      <c r="G113" s="107">
        <f>IF(VLOOKUP($A113,$P$3:$Z$170,7)="","",VLOOKUP($A113,$P$3:$Z$170,7))</f>
        <v>6</v>
      </c>
      <c r="H113" s="107">
        <f>IF(VLOOKUP($A113,$P$3:$Z$170,8)="","",VLOOKUP($A113,$P$3:$Z$170,8))</f>
        <v>7</v>
      </c>
      <c r="I113" s="107" t="str">
        <f>IF(VLOOKUP($A113,$P$3:$Z$170,9)="","",VLOOKUP($A113,$P$3:$Z$170,9))</f>
        <v/>
      </c>
      <c r="J113" s="107">
        <f>IF(VLOOKUP($A113,$P$3:$Z$170,10)="","",VLOOKUP($A113,$P$3:$Z$170,10))</f>
        <v>9</v>
      </c>
      <c r="K113" s="107" t="str">
        <f>IF(VLOOKUP($A113,$P$3:$Z$170,11)="","",VLOOKUP($A113,$P$3:$Z$170,11))</f>
        <v/>
      </c>
      <c r="M113" s="247"/>
      <c r="N113" s="248">
        <f t="shared" si="1"/>
        <v>2</v>
      </c>
      <c r="P113" s="249" t="s">
        <v>718</v>
      </c>
      <c r="Q113" s="114" t="s">
        <v>20</v>
      </c>
      <c r="R113" s="109">
        <v>2</v>
      </c>
      <c r="S113" s="109">
        <v>3</v>
      </c>
      <c r="T113" s="109" t="s">
        <v>20</v>
      </c>
      <c r="U113" s="109">
        <v>5</v>
      </c>
      <c r="V113" s="109">
        <v>6</v>
      </c>
      <c r="W113" s="109">
        <v>7</v>
      </c>
      <c r="X113" s="109" t="s">
        <v>20</v>
      </c>
      <c r="Y113" s="109">
        <v>9</v>
      </c>
      <c r="Z113" s="110" t="s">
        <v>20</v>
      </c>
    </row>
    <row r="114" spans="1:26" ht="16.5" customHeight="1" x14ac:dyDescent="0.25">
      <c r="A114" s="106" t="str">
        <f>+CPPE!A113</f>
        <v>570 - Stormwater Runoff Control</v>
      </c>
      <c r="B114" s="107">
        <f>IF(VLOOKUP($A114,$P$3:$Z$170,2)="","",VLOOKUP($A114,$P$3:$Z$170,2))</f>
        <v>1</v>
      </c>
      <c r="C114" s="107">
        <f>IF(VLOOKUP($A114,$P$3:$Z$170,3)="","",VLOOKUP($A114,$P$3:$Z$170,3))</f>
        <v>2</v>
      </c>
      <c r="D114" s="107">
        <f>IF(VLOOKUP($A114,$P$3:$Z$170,4)="","",VLOOKUP($A114,$P$3:$Z$170,4))</f>
        <v>3</v>
      </c>
      <c r="E114" s="107">
        <f>IF(VLOOKUP($A114,$P$3:$Z$170,5)="","",VLOOKUP($A114,$P$3:$Z$170,5))</f>
        <v>4</v>
      </c>
      <c r="F114" s="107">
        <f>IF(VLOOKUP($A114,$P$3:$Z$170,6)="","",VLOOKUP($A114,$P$3:$Z$170,6))</f>
        <v>5</v>
      </c>
      <c r="G114" s="107">
        <f>IF(VLOOKUP($A114,$P$3:$Z$170,7)="","",VLOOKUP($A114,$P$3:$Z$170,7))</f>
        <v>6</v>
      </c>
      <c r="H114" s="107">
        <f>IF(VLOOKUP($A114,$P$3:$Z$170,8)="","",VLOOKUP($A114,$P$3:$Z$170,8))</f>
        <v>7</v>
      </c>
      <c r="I114" s="107" t="str">
        <f>IF(VLOOKUP($A114,$P$3:$Z$170,9)="","",VLOOKUP($A114,$P$3:$Z$170,9))</f>
        <v/>
      </c>
      <c r="J114" s="107">
        <f>IF(VLOOKUP($A114,$P$3:$Z$170,10)="","",VLOOKUP($A114,$P$3:$Z$170,10))</f>
        <v>9</v>
      </c>
      <c r="K114" s="107">
        <f>IF(VLOOKUP($A114,$P$3:$Z$170,11)="","",VLOOKUP($A114,$P$3:$Z$170,11))</f>
        <v>10</v>
      </c>
      <c r="M114" s="247"/>
      <c r="N114" s="248">
        <f t="shared" si="1"/>
        <v>2</v>
      </c>
      <c r="P114" s="249" t="s">
        <v>737</v>
      </c>
      <c r="Q114" s="114">
        <v>1</v>
      </c>
      <c r="R114" s="109">
        <v>2</v>
      </c>
      <c r="S114" s="109">
        <v>3</v>
      </c>
      <c r="T114" s="109">
        <v>4</v>
      </c>
      <c r="U114" s="109">
        <v>5</v>
      </c>
      <c r="V114" s="109">
        <v>6</v>
      </c>
      <c r="W114" s="109">
        <v>7</v>
      </c>
      <c r="X114" s="109" t="s">
        <v>20</v>
      </c>
      <c r="Y114" s="109">
        <v>9</v>
      </c>
      <c r="Z114" s="110">
        <v>10</v>
      </c>
    </row>
    <row r="115" spans="1:26" ht="16.5" customHeight="1" x14ac:dyDescent="0.25">
      <c r="A115" s="106" t="str">
        <f>+CPPE!A114</f>
        <v>572 - Spoil Disposal</v>
      </c>
      <c r="B115" s="107">
        <f>IF(VLOOKUP($A115,$P$3:$Z$170,2)="","",VLOOKUP($A115,$P$3:$Z$170,2))</f>
        <v>1</v>
      </c>
      <c r="C115" s="107">
        <f>IF(VLOOKUP($A115,$P$3:$Z$170,3)="","",VLOOKUP($A115,$P$3:$Z$170,3))</f>
        <v>2</v>
      </c>
      <c r="D115" s="107">
        <f>IF(VLOOKUP($A115,$P$3:$Z$170,4)="","",VLOOKUP($A115,$P$3:$Z$170,4))</f>
        <v>3</v>
      </c>
      <c r="E115" s="107">
        <f>IF(VLOOKUP($A115,$P$3:$Z$170,5)="","",VLOOKUP($A115,$P$3:$Z$170,5))</f>
        <v>4</v>
      </c>
      <c r="F115" s="107">
        <f>IF(VLOOKUP($A115,$P$3:$Z$170,6)="","",VLOOKUP($A115,$P$3:$Z$170,6))</f>
        <v>5</v>
      </c>
      <c r="G115" s="107">
        <f>IF(VLOOKUP($A115,$P$3:$Z$170,7)="","",VLOOKUP($A115,$P$3:$Z$170,7))</f>
        <v>6</v>
      </c>
      <c r="H115" s="107">
        <f>IF(VLOOKUP($A115,$P$3:$Z$170,8)="","",VLOOKUP($A115,$P$3:$Z$170,8))</f>
        <v>7</v>
      </c>
      <c r="I115" s="107" t="str">
        <f>IF(VLOOKUP($A115,$P$3:$Z$170,9)="","",VLOOKUP($A115,$P$3:$Z$170,9))</f>
        <v/>
      </c>
      <c r="J115" s="107">
        <f>IF(VLOOKUP($A115,$P$3:$Z$170,10)="","",VLOOKUP($A115,$P$3:$Z$170,10))</f>
        <v>9</v>
      </c>
      <c r="K115" s="107">
        <f>IF(VLOOKUP($A115,$P$3:$Z$170,11)="","",VLOOKUP($A115,$P$3:$Z$170,11))</f>
        <v>10</v>
      </c>
      <c r="M115" s="247"/>
      <c r="N115" s="248">
        <f t="shared" si="1"/>
        <v>2</v>
      </c>
      <c r="P115" s="249" t="s">
        <v>734</v>
      </c>
      <c r="Q115" s="114">
        <v>1</v>
      </c>
      <c r="R115" s="109">
        <v>2</v>
      </c>
      <c r="S115" s="109">
        <v>3</v>
      </c>
      <c r="T115" s="109">
        <v>4</v>
      </c>
      <c r="U115" s="109">
        <v>5</v>
      </c>
      <c r="V115" s="109">
        <v>6</v>
      </c>
      <c r="W115" s="109">
        <v>7</v>
      </c>
      <c r="X115" s="109" t="s">
        <v>20</v>
      </c>
      <c r="Y115" s="109">
        <v>9</v>
      </c>
      <c r="Z115" s="110">
        <v>10</v>
      </c>
    </row>
    <row r="116" spans="1:26" ht="16.5" customHeight="1" x14ac:dyDescent="0.25">
      <c r="A116" s="106" t="str">
        <f>+CPPE!A115</f>
        <v>574 - Spring Development</v>
      </c>
      <c r="B116" s="107">
        <f>IF(VLOOKUP($A116,$P$3:$Z$170,2)="","",VLOOKUP($A116,$P$3:$Z$170,2))</f>
        <v>1</v>
      </c>
      <c r="C116" s="107">
        <f>IF(VLOOKUP($A116,$P$3:$Z$170,3)="","",VLOOKUP($A116,$P$3:$Z$170,3))</f>
        <v>2</v>
      </c>
      <c r="D116" s="107">
        <f>IF(VLOOKUP($A116,$P$3:$Z$170,4)="","",VLOOKUP($A116,$P$3:$Z$170,4))</f>
        <v>3</v>
      </c>
      <c r="E116" s="107">
        <f>IF(VLOOKUP($A116,$P$3:$Z$170,5)="","",VLOOKUP($A116,$P$3:$Z$170,5))</f>
        <v>4</v>
      </c>
      <c r="F116" s="107">
        <f>IF(VLOOKUP($A116,$P$3:$Z$170,6)="","",VLOOKUP($A116,$P$3:$Z$170,6))</f>
        <v>5</v>
      </c>
      <c r="G116" s="107">
        <f>IF(VLOOKUP($A116,$P$3:$Z$170,7)="","",VLOOKUP($A116,$P$3:$Z$170,7))</f>
        <v>6</v>
      </c>
      <c r="H116" s="107">
        <f>IF(VLOOKUP($A116,$P$3:$Z$170,8)="","",VLOOKUP($A116,$P$3:$Z$170,8))</f>
        <v>7</v>
      </c>
      <c r="I116" s="107" t="str">
        <f>IF(VLOOKUP($A116,$P$3:$Z$170,9)="","",VLOOKUP($A116,$P$3:$Z$170,9))</f>
        <v/>
      </c>
      <c r="J116" s="107">
        <f>IF(VLOOKUP($A116,$P$3:$Z$170,10)="","",VLOOKUP($A116,$P$3:$Z$170,10))</f>
        <v>9</v>
      </c>
      <c r="K116" s="107">
        <f>IF(VLOOKUP($A116,$P$3:$Z$170,11)="","",VLOOKUP($A116,$P$3:$Z$170,11))</f>
        <v>10</v>
      </c>
      <c r="M116" s="247"/>
      <c r="N116" s="248">
        <f t="shared" si="1"/>
        <v>2</v>
      </c>
      <c r="P116" s="249" t="s">
        <v>735</v>
      </c>
      <c r="Q116" s="114">
        <v>1</v>
      </c>
      <c r="R116" s="109">
        <v>2</v>
      </c>
      <c r="S116" s="109">
        <v>3</v>
      </c>
      <c r="T116" s="109">
        <v>4</v>
      </c>
      <c r="U116" s="109">
        <v>5</v>
      </c>
      <c r="V116" s="109">
        <v>6</v>
      </c>
      <c r="W116" s="109">
        <v>7</v>
      </c>
      <c r="X116" s="109" t="s">
        <v>20</v>
      </c>
      <c r="Y116" s="109">
        <v>9</v>
      </c>
      <c r="Z116" s="110">
        <v>10</v>
      </c>
    </row>
    <row r="117" spans="1:26" ht="16.5" customHeight="1" x14ac:dyDescent="0.25">
      <c r="A117" s="106" t="str">
        <f>+CPPE!A116</f>
        <v>575 - Trails and Walkways</v>
      </c>
      <c r="B117" s="107">
        <f>IF(VLOOKUP($A117,$P$3:$Z$170,2)="","",VLOOKUP($A117,$P$3:$Z$170,2))</f>
        <v>1</v>
      </c>
      <c r="C117" s="107">
        <f>IF(VLOOKUP($A117,$P$3:$Z$170,3)="","",VLOOKUP($A117,$P$3:$Z$170,3))</f>
        <v>2</v>
      </c>
      <c r="D117" s="107">
        <f>IF(VLOOKUP($A117,$P$3:$Z$170,4)="","",VLOOKUP($A117,$P$3:$Z$170,4))</f>
        <v>3</v>
      </c>
      <c r="E117" s="107">
        <f>IF(VLOOKUP($A117,$P$3:$Z$170,5)="","",VLOOKUP($A117,$P$3:$Z$170,5))</f>
        <v>4</v>
      </c>
      <c r="F117" s="107">
        <f>IF(VLOOKUP($A117,$P$3:$Z$170,6)="","",VLOOKUP($A117,$P$3:$Z$170,6))</f>
        <v>5</v>
      </c>
      <c r="G117" s="107">
        <f>IF(VLOOKUP($A117,$P$3:$Z$170,7)="","",VLOOKUP($A117,$P$3:$Z$170,7))</f>
        <v>6</v>
      </c>
      <c r="H117" s="107">
        <f>IF(VLOOKUP($A117,$P$3:$Z$170,8)="","",VLOOKUP($A117,$P$3:$Z$170,8))</f>
        <v>7</v>
      </c>
      <c r="I117" s="107" t="str">
        <f>IF(VLOOKUP($A117,$P$3:$Z$170,9)="","",VLOOKUP($A117,$P$3:$Z$170,9))</f>
        <v/>
      </c>
      <c r="J117" s="107">
        <f>IF(VLOOKUP($A117,$P$3:$Z$170,10)="","",VLOOKUP($A117,$P$3:$Z$170,10))</f>
        <v>9</v>
      </c>
      <c r="K117" s="107">
        <f>IF(VLOOKUP($A117,$P$3:$Z$170,11)="","",VLOOKUP($A117,$P$3:$Z$170,11))</f>
        <v>10</v>
      </c>
      <c r="M117" s="247"/>
      <c r="N117" s="248">
        <f t="shared" si="1"/>
        <v>2</v>
      </c>
      <c r="P117" s="249" t="s">
        <v>749</v>
      </c>
      <c r="Q117" s="114">
        <v>1</v>
      </c>
      <c r="R117" s="109">
        <v>2</v>
      </c>
      <c r="S117" s="109">
        <v>3</v>
      </c>
      <c r="T117" s="109">
        <v>4</v>
      </c>
      <c r="U117" s="109">
        <v>5</v>
      </c>
      <c r="V117" s="109">
        <v>6</v>
      </c>
      <c r="W117" s="109">
        <v>7</v>
      </c>
      <c r="X117" s="109" t="s">
        <v>20</v>
      </c>
      <c r="Y117" s="109">
        <v>9</v>
      </c>
      <c r="Z117" s="110">
        <v>10</v>
      </c>
    </row>
    <row r="118" spans="1:26" ht="16.5" customHeight="1" x14ac:dyDescent="0.25">
      <c r="A118" s="106" t="str">
        <f>+CPPE!A117</f>
        <v>576 - Livestock Shelter Structure</v>
      </c>
      <c r="B118" s="107" t="str">
        <f>IF(VLOOKUP($A118,$P$3:$Z$170,2)="","",VLOOKUP($A118,$P$3:$Z$170,2))</f>
        <v/>
      </c>
      <c r="C118" s="107">
        <f>IF(VLOOKUP($A118,$P$3:$Z$170,3)="","",VLOOKUP($A118,$P$3:$Z$170,3))</f>
        <v>2</v>
      </c>
      <c r="D118" s="107">
        <f>IF(VLOOKUP($A118,$P$3:$Z$170,4)="","",VLOOKUP($A118,$P$3:$Z$170,4))</f>
        <v>3</v>
      </c>
      <c r="E118" s="107">
        <f>IF(VLOOKUP($A118,$P$3:$Z$170,5)="","",VLOOKUP($A118,$P$3:$Z$170,5))</f>
        <v>4</v>
      </c>
      <c r="F118" s="107" t="str">
        <f>IF(VLOOKUP($A118,$P$3:$Z$170,6)="","",VLOOKUP($A118,$P$3:$Z$170,6))</f>
        <v/>
      </c>
      <c r="G118" s="107">
        <f>IF(VLOOKUP($A118,$P$3:$Z$170,7)="","",VLOOKUP($A118,$P$3:$Z$170,7))</f>
        <v>6</v>
      </c>
      <c r="H118" s="107" t="str">
        <f>IF(VLOOKUP($A118,$P$3:$Z$170,8)="","",VLOOKUP($A118,$P$3:$Z$170,8))</f>
        <v/>
      </c>
      <c r="I118" s="107" t="str">
        <f>IF(VLOOKUP($A118,$P$3:$Z$170,9)="","",VLOOKUP($A118,$P$3:$Z$170,9))</f>
        <v/>
      </c>
      <c r="J118" s="107" t="str">
        <f>IF(VLOOKUP($A118,$P$3:$Z$170,10)="","",VLOOKUP($A118,$P$3:$Z$170,10))</f>
        <v/>
      </c>
      <c r="K118" s="107" t="str">
        <f>IF(VLOOKUP($A118,$P$3:$Z$170,11)="","",VLOOKUP($A118,$P$3:$Z$170,11))</f>
        <v/>
      </c>
      <c r="M118" s="247"/>
      <c r="N118" s="248">
        <f t="shared" si="1"/>
        <v>2</v>
      </c>
      <c r="P118" s="249" t="s">
        <v>699</v>
      </c>
      <c r="Q118" s="114" t="s">
        <v>20</v>
      </c>
      <c r="R118" s="109">
        <v>2</v>
      </c>
      <c r="S118" s="109">
        <v>3</v>
      </c>
      <c r="T118" s="109">
        <v>4</v>
      </c>
      <c r="U118" s="109" t="s">
        <v>20</v>
      </c>
      <c r="V118" s="109">
        <v>6</v>
      </c>
      <c r="W118" s="109" t="s">
        <v>20</v>
      </c>
      <c r="X118" s="109" t="s">
        <v>20</v>
      </c>
      <c r="Y118" s="109" t="s">
        <v>20</v>
      </c>
      <c r="Z118" s="110" t="s">
        <v>20</v>
      </c>
    </row>
    <row r="119" spans="1:26" ht="16.5" customHeight="1" x14ac:dyDescent="0.25">
      <c r="A119" s="106" t="str">
        <f>+CPPE!A118</f>
        <v>578 - Stream Crossing</v>
      </c>
      <c r="B119" s="107">
        <f>IF(VLOOKUP($A119,$P$3:$Z$170,2)="","",VLOOKUP($A119,$P$3:$Z$170,2))</f>
        <v>1</v>
      </c>
      <c r="C119" s="107">
        <f>IF(VLOOKUP($A119,$P$3:$Z$170,3)="","",VLOOKUP($A119,$P$3:$Z$170,3))</f>
        <v>2</v>
      </c>
      <c r="D119" s="107">
        <f>IF(VLOOKUP($A119,$P$3:$Z$170,4)="","",VLOOKUP($A119,$P$3:$Z$170,4))</f>
        <v>3</v>
      </c>
      <c r="E119" s="107">
        <f>IF(VLOOKUP($A119,$P$3:$Z$170,5)="","",VLOOKUP($A119,$P$3:$Z$170,5))</f>
        <v>4</v>
      </c>
      <c r="F119" s="107">
        <f>IF(VLOOKUP($A119,$P$3:$Z$170,6)="","",VLOOKUP($A119,$P$3:$Z$170,6))</f>
        <v>5</v>
      </c>
      <c r="G119" s="107">
        <f>IF(VLOOKUP($A119,$P$3:$Z$170,7)="","",VLOOKUP($A119,$P$3:$Z$170,7))</f>
        <v>6</v>
      </c>
      <c r="H119" s="107">
        <f>IF(VLOOKUP($A119,$P$3:$Z$170,8)="","",VLOOKUP($A119,$P$3:$Z$170,8))</f>
        <v>7</v>
      </c>
      <c r="I119" s="107" t="str">
        <f>IF(VLOOKUP($A119,$P$3:$Z$170,9)="","",VLOOKUP($A119,$P$3:$Z$170,9))</f>
        <v/>
      </c>
      <c r="J119" s="107">
        <f>IF(VLOOKUP($A119,$P$3:$Z$170,10)="","",VLOOKUP($A119,$P$3:$Z$170,10))</f>
        <v>9</v>
      </c>
      <c r="K119" s="107">
        <f>IF(VLOOKUP($A119,$P$3:$Z$170,11)="","",VLOOKUP($A119,$P$3:$Z$170,11))</f>
        <v>10</v>
      </c>
      <c r="M119" s="247"/>
      <c r="N119" s="248">
        <f t="shared" si="1"/>
        <v>2</v>
      </c>
      <c r="P119" s="249" t="s">
        <v>738</v>
      </c>
      <c r="Q119" s="114">
        <v>1</v>
      </c>
      <c r="R119" s="109">
        <v>2</v>
      </c>
      <c r="S119" s="109">
        <v>3</v>
      </c>
      <c r="T119" s="109">
        <v>4</v>
      </c>
      <c r="U119" s="109">
        <v>5</v>
      </c>
      <c r="V119" s="109">
        <v>6</v>
      </c>
      <c r="W119" s="109">
        <v>7</v>
      </c>
      <c r="X119" s="109" t="s">
        <v>20</v>
      </c>
      <c r="Y119" s="109">
        <v>9</v>
      </c>
      <c r="Z119" s="110">
        <v>10</v>
      </c>
    </row>
    <row r="120" spans="1:26" ht="16.5" customHeight="1" x14ac:dyDescent="0.25">
      <c r="A120" s="106" t="str">
        <f>+CPPE!A119</f>
        <v>580 - Streambank and Shoreline Protection</v>
      </c>
      <c r="B120" s="107">
        <f>IF(VLOOKUP($A120,$P$3:$Z$170,2)="","",VLOOKUP($A120,$P$3:$Z$170,2))</f>
        <v>1</v>
      </c>
      <c r="C120" s="107">
        <f>IF(VLOOKUP($A120,$P$3:$Z$170,3)="","",VLOOKUP($A120,$P$3:$Z$170,3))</f>
        <v>2</v>
      </c>
      <c r="D120" s="107">
        <f>IF(VLOOKUP($A120,$P$3:$Z$170,4)="","",VLOOKUP($A120,$P$3:$Z$170,4))</f>
        <v>3</v>
      </c>
      <c r="E120" s="107">
        <f>IF(VLOOKUP($A120,$P$3:$Z$170,5)="","",VLOOKUP($A120,$P$3:$Z$170,5))</f>
        <v>4</v>
      </c>
      <c r="F120" s="107">
        <f>IF(VLOOKUP($A120,$P$3:$Z$170,6)="","",VLOOKUP($A120,$P$3:$Z$170,6))</f>
        <v>5</v>
      </c>
      <c r="G120" s="107">
        <f>IF(VLOOKUP($A120,$P$3:$Z$170,7)="","",VLOOKUP($A120,$P$3:$Z$170,7))</f>
        <v>6</v>
      </c>
      <c r="H120" s="107">
        <f>IF(VLOOKUP($A120,$P$3:$Z$170,8)="","",VLOOKUP($A120,$P$3:$Z$170,8))</f>
        <v>7</v>
      </c>
      <c r="I120" s="107" t="str">
        <f>IF(VLOOKUP($A120,$P$3:$Z$170,9)="","",VLOOKUP($A120,$P$3:$Z$170,9))</f>
        <v/>
      </c>
      <c r="J120" s="107">
        <f>IF(VLOOKUP($A120,$P$3:$Z$170,10)="","",VLOOKUP($A120,$P$3:$Z$170,10))</f>
        <v>9</v>
      </c>
      <c r="K120" s="107">
        <f>IF(VLOOKUP($A120,$P$3:$Z$170,11)="","",VLOOKUP($A120,$P$3:$Z$170,11))</f>
        <v>10</v>
      </c>
      <c r="M120" s="247"/>
      <c r="N120" s="248">
        <f t="shared" si="1"/>
        <v>2</v>
      </c>
      <c r="P120" s="249" t="s">
        <v>740</v>
      </c>
      <c r="Q120" s="114">
        <v>1</v>
      </c>
      <c r="R120" s="109">
        <v>2</v>
      </c>
      <c r="S120" s="109">
        <v>3</v>
      </c>
      <c r="T120" s="109">
        <v>4</v>
      </c>
      <c r="U120" s="109">
        <v>5</v>
      </c>
      <c r="V120" s="109">
        <v>6</v>
      </c>
      <c r="W120" s="109">
        <v>7</v>
      </c>
      <c r="X120" s="109" t="s">
        <v>20</v>
      </c>
      <c r="Y120" s="109">
        <v>9</v>
      </c>
      <c r="Z120" s="110">
        <v>10</v>
      </c>
    </row>
    <row r="121" spans="1:26" ht="16.5" customHeight="1" x14ac:dyDescent="0.25">
      <c r="A121" s="106" t="str">
        <f>+CPPE!A120</f>
        <v>582 - Open Channel</v>
      </c>
      <c r="B121" s="107">
        <f>IF(VLOOKUP($A121,$P$3:$Z$170,2)="","",VLOOKUP($A121,$P$3:$Z$170,2))</f>
        <v>1</v>
      </c>
      <c r="C121" s="107">
        <f>IF(VLOOKUP($A121,$P$3:$Z$170,3)="","",VLOOKUP($A121,$P$3:$Z$170,3))</f>
        <v>2</v>
      </c>
      <c r="D121" s="107">
        <f>IF(VLOOKUP($A121,$P$3:$Z$170,4)="","",VLOOKUP($A121,$P$3:$Z$170,4))</f>
        <v>3</v>
      </c>
      <c r="E121" s="107">
        <f>IF(VLOOKUP($A121,$P$3:$Z$170,5)="","",VLOOKUP($A121,$P$3:$Z$170,5))</f>
        <v>4</v>
      </c>
      <c r="F121" s="107">
        <f>IF(VLOOKUP($A121,$P$3:$Z$170,6)="","",VLOOKUP($A121,$P$3:$Z$170,6))</f>
        <v>5</v>
      </c>
      <c r="G121" s="107">
        <f>IF(VLOOKUP($A121,$P$3:$Z$170,7)="","",VLOOKUP($A121,$P$3:$Z$170,7))</f>
        <v>6</v>
      </c>
      <c r="H121" s="107">
        <f>IF(VLOOKUP($A121,$P$3:$Z$170,8)="","",VLOOKUP($A121,$P$3:$Z$170,8))</f>
        <v>7</v>
      </c>
      <c r="I121" s="107">
        <f>IF(VLOOKUP($A121,$P$3:$Z$170,9)="","",VLOOKUP($A121,$P$3:$Z$170,9))</f>
        <v>8</v>
      </c>
      <c r="J121" s="107">
        <f>IF(VLOOKUP($A121,$P$3:$Z$170,10)="","",VLOOKUP($A121,$P$3:$Z$170,10))</f>
        <v>9</v>
      </c>
      <c r="K121" s="107">
        <f>IF(VLOOKUP($A121,$P$3:$Z$170,11)="","",VLOOKUP($A121,$P$3:$Z$170,11))</f>
        <v>10</v>
      </c>
      <c r="M121" s="247"/>
      <c r="N121" s="248">
        <f t="shared" si="1"/>
        <v>2</v>
      </c>
      <c r="P121" s="249" t="s">
        <v>707</v>
      </c>
      <c r="Q121" s="114">
        <v>1</v>
      </c>
      <c r="R121" s="109">
        <v>2</v>
      </c>
      <c r="S121" s="109">
        <v>3</v>
      </c>
      <c r="T121" s="109">
        <v>4</v>
      </c>
      <c r="U121" s="109">
        <v>5</v>
      </c>
      <c r="V121" s="109">
        <v>6</v>
      </c>
      <c r="W121" s="109">
        <v>7</v>
      </c>
      <c r="X121" s="109">
        <v>8</v>
      </c>
      <c r="Y121" s="109">
        <v>9</v>
      </c>
      <c r="Z121" s="110">
        <v>10</v>
      </c>
    </row>
    <row r="122" spans="1:26" ht="16.5" customHeight="1" x14ac:dyDescent="0.25">
      <c r="A122" s="106" t="str">
        <f>+CPPE!A121</f>
        <v>584 - Channel Bed Stabilization</v>
      </c>
      <c r="B122" s="107">
        <f>IF(VLOOKUP($A122,$P$3:$Z$170,2)="","",VLOOKUP($A122,$P$3:$Z$170,2))</f>
        <v>1</v>
      </c>
      <c r="C122" s="107">
        <f>IF(VLOOKUP($A122,$P$3:$Z$170,3)="","",VLOOKUP($A122,$P$3:$Z$170,3))</f>
        <v>2</v>
      </c>
      <c r="D122" s="107">
        <f>IF(VLOOKUP($A122,$P$3:$Z$170,4)="","",VLOOKUP($A122,$P$3:$Z$170,4))</f>
        <v>3</v>
      </c>
      <c r="E122" s="107">
        <f>IF(VLOOKUP($A122,$P$3:$Z$170,5)="","",VLOOKUP($A122,$P$3:$Z$170,5))</f>
        <v>4</v>
      </c>
      <c r="F122" s="107">
        <f>IF(VLOOKUP($A122,$P$3:$Z$170,6)="","",VLOOKUP($A122,$P$3:$Z$170,6))</f>
        <v>5</v>
      </c>
      <c r="G122" s="107">
        <f>IF(VLOOKUP($A122,$P$3:$Z$170,7)="","",VLOOKUP($A122,$P$3:$Z$170,7))</f>
        <v>6</v>
      </c>
      <c r="H122" s="107">
        <f>IF(VLOOKUP($A122,$P$3:$Z$170,8)="","",VLOOKUP($A122,$P$3:$Z$170,8))</f>
        <v>7</v>
      </c>
      <c r="I122" s="107">
        <f>IF(VLOOKUP($A122,$P$3:$Z$170,9)="","",VLOOKUP($A122,$P$3:$Z$170,9))</f>
        <v>8</v>
      </c>
      <c r="J122" s="107">
        <f>IF(VLOOKUP($A122,$P$3:$Z$170,10)="","",VLOOKUP($A122,$P$3:$Z$170,10))</f>
        <v>9</v>
      </c>
      <c r="K122" s="107">
        <f>IF(VLOOKUP($A122,$P$3:$Z$170,11)="","",VLOOKUP($A122,$P$3:$Z$170,11))</f>
        <v>10</v>
      </c>
      <c r="M122" s="247"/>
      <c r="N122" s="248">
        <f t="shared" si="1"/>
        <v>2</v>
      </c>
      <c r="P122" s="249" t="s">
        <v>628</v>
      </c>
      <c r="Q122" s="114">
        <v>1</v>
      </c>
      <c r="R122" s="109">
        <v>2</v>
      </c>
      <c r="S122" s="109">
        <v>3</v>
      </c>
      <c r="T122" s="109">
        <v>4</v>
      </c>
      <c r="U122" s="109">
        <v>5</v>
      </c>
      <c r="V122" s="109">
        <v>6</v>
      </c>
      <c r="W122" s="109">
        <v>7</v>
      </c>
      <c r="X122" s="109">
        <v>8</v>
      </c>
      <c r="Y122" s="109">
        <v>9</v>
      </c>
      <c r="Z122" s="110">
        <v>10</v>
      </c>
    </row>
    <row r="123" spans="1:26" ht="16.5" customHeight="1" x14ac:dyDescent="0.25">
      <c r="A123" s="106" t="str">
        <f>+CPPE!A122</f>
        <v>585 - Stripcropping</v>
      </c>
      <c r="B123" s="107">
        <f>IF(VLOOKUP($A123,$P$3:$Z$170,2)="","",VLOOKUP($A123,$P$3:$Z$170,2))</f>
        <v>1</v>
      </c>
      <c r="C123" s="107" t="str">
        <f>IF(VLOOKUP($A123,$P$3:$Z$170,3)="","",VLOOKUP($A123,$P$3:$Z$170,3))</f>
        <v/>
      </c>
      <c r="D123" s="107" t="str">
        <f>IF(VLOOKUP($A123,$P$3:$Z$170,4)="","",VLOOKUP($A123,$P$3:$Z$170,4))</f>
        <v/>
      </c>
      <c r="E123" s="107" t="str">
        <f>IF(VLOOKUP($A123,$P$3:$Z$170,5)="","",VLOOKUP($A123,$P$3:$Z$170,5))</f>
        <v/>
      </c>
      <c r="F123" s="107" t="str">
        <f>IF(VLOOKUP($A123,$P$3:$Z$170,6)="","",VLOOKUP($A123,$P$3:$Z$170,6))</f>
        <v/>
      </c>
      <c r="G123" s="107" t="str">
        <f>IF(VLOOKUP($A123,$P$3:$Z$170,7)="","",VLOOKUP($A123,$P$3:$Z$170,7))</f>
        <v/>
      </c>
      <c r="H123" s="107" t="str">
        <f>IF(VLOOKUP($A123,$P$3:$Z$170,8)="","",VLOOKUP($A123,$P$3:$Z$170,8))</f>
        <v/>
      </c>
      <c r="I123" s="107" t="str">
        <f>IF(VLOOKUP($A123,$P$3:$Z$170,9)="","",VLOOKUP($A123,$P$3:$Z$170,9))</f>
        <v/>
      </c>
      <c r="J123" s="107" t="str">
        <f>IF(VLOOKUP($A123,$P$3:$Z$170,10)="","",VLOOKUP($A123,$P$3:$Z$170,10))</f>
        <v/>
      </c>
      <c r="K123" s="107" t="str">
        <f>IF(VLOOKUP($A123,$P$3:$Z$170,11)="","",VLOOKUP($A123,$P$3:$Z$170,11))</f>
        <v/>
      </c>
      <c r="M123" s="247"/>
      <c r="N123" s="248">
        <f t="shared" si="1"/>
        <v>2</v>
      </c>
      <c r="P123" s="249" t="s">
        <v>741</v>
      </c>
      <c r="Q123" s="114">
        <v>1</v>
      </c>
      <c r="R123" s="109" t="s">
        <v>20</v>
      </c>
      <c r="S123" s="109" t="s">
        <v>20</v>
      </c>
      <c r="T123" s="109" t="s">
        <v>20</v>
      </c>
      <c r="U123" s="109" t="s">
        <v>20</v>
      </c>
      <c r="V123" s="109" t="s">
        <v>20</v>
      </c>
      <c r="W123" s="109" t="s">
        <v>20</v>
      </c>
      <c r="X123" s="109" t="s">
        <v>20</v>
      </c>
      <c r="Y123" s="109" t="s">
        <v>20</v>
      </c>
      <c r="Z123" s="110" t="s">
        <v>20</v>
      </c>
    </row>
    <row r="124" spans="1:26" ht="16.5" customHeight="1" x14ac:dyDescent="0.25">
      <c r="A124" s="106" t="str">
        <f>+CPPE!A123</f>
        <v>587 - Structure for Water Control</v>
      </c>
      <c r="B124" s="107">
        <f>IF(VLOOKUP($A124,$P$3:$Z$170,2)="","",VLOOKUP($A124,$P$3:$Z$170,2))</f>
        <v>1</v>
      </c>
      <c r="C124" s="107">
        <f>IF(VLOOKUP($A124,$P$3:$Z$170,3)="","",VLOOKUP($A124,$P$3:$Z$170,3))</f>
        <v>2</v>
      </c>
      <c r="D124" s="107">
        <f>IF(VLOOKUP($A124,$P$3:$Z$170,4)="","",VLOOKUP($A124,$P$3:$Z$170,4))</f>
        <v>3</v>
      </c>
      <c r="E124" s="107">
        <f>IF(VLOOKUP($A124,$P$3:$Z$170,5)="","",VLOOKUP($A124,$P$3:$Z$170,5))</f>
        <v>4</v>
      </c>
      <c r="F124" s="107">
        <f>IF(VLOOKUP($A124,$P$3:$Z$170,6)="","",VLOOKUP($A124,$P$3:$Z$170,6))</f>
        <v>5</v>
      </c>
      <c r="G124" s="107">
        <f>IF(VLOOKUP($A124,$P$3:$Z$170,7)="","",VLOOKUP($A124,$P$3:$Z$170,7))</f>
        <v>6</v>
      </c>
      <c r="H124" s="107">
        <f>IF(VLOOKUP($A124,$P$3:$Z$170,8)="","",VLOOKUP($A124,$P$3:$Z$170,8))</f>
        <v>7</v>
      </c>
      <c r="I124" s="107">
        <f>IF(VLOOKUP($A124,$P$3:$Z$170,9)="","",VLOOKUP($A124,$P$3:$Z$170,9))</f>
        <v>8</v>
      </c>
      <c r="J124" s="107">
        <f>IF(VLOOKUP($A124,$P$3:$Z$170,10)="","",VLOOKUP($A124,$P$3:$Z$170,10))</f>
        <v>9</v>
      </c>
      <c r="K124" s="107">
        <f>IF(VLOOKUP($A124,$P$3:$Z$170,11)="","",VLOOKUP($A124,$P$3:$Z$170,11))</f>
        <v>10</v>
      </c>
      <c r="M124" s="247"/>
      <c r="N124" s="248">
        <f t="shared" si="1"/>
        <v>2</v>
      </c>
      <c r="P124" s="249" t="s">
        <v>742</v>
      </c>
      <c r="Q124" s="114">
        <v>1</v>
      </c>
      <c r="R124" s="109">
        <v>2</v>
      </c>
      <c r="S124" s="109">
        <v>3</v>
      </c>
      <c r="T124" s="109">
        <v>4</v>
      </c>
      <c r="U124" s="109">
        <v>5</v>
      </c>
      <c r="V124" s="109">
        <v>6</v>
      </c>
      <c r="W124" s="109">
        <v>7</v>
      </c>
      <c r="X124" s="109">
        <v>8</v>
      </c>
      <c r="Y124" s="109">
        <v>9</v>
      </c>
      <c r="Z124" s="110">
        <v>10</v>
      </c>
    </row>
    <row r="125" spans="1:26" ht="16.5" customHeight="1" x14ac:dyDescent="0.25">
      <c r="A125" s="106" t="str">
        <f>+CPPE!A124</f>
        <v>588 - Cross Wind Ridges</v>
      </c>
      <c r="B125" s="107">
        <f>IF(VLOOKUP($A125,$P$3:$Z$170,2)="","",VLOOKUP($A125,$P$3:$Z$170,2))</f>
        <v>1</v>
      </c>
      <c r="C125" s="107" t="str">
        <f>IF(VLOOKUP($A125,$P$3:$Z$170,3)="","",VLOOKUP($A125,$P$3:$Z$170,3))</f>
        <v/>
      </c>
      <c r="D125" s="107" t="str">
        <f>IF(VLOOKUP($A125,$P$3:$Z$170,4)="","",VLOOKUP($A125,$P$3:$Z$170,4))</f>
        <v/>
      </c>
      <c r="E125" s="107" t="str">
        <f>IF(VLOOKUP($A125,$P$3:$Z$170,5)="","",VLOOKUP($A125,$P$3:$Z$170,5))</f>
        <v/>
      </c>
      <c r="F125" s="107" t="str">
        <f>IF(VLOOKUP($A125,$P$3:$Z$170,6)="","",VLOOKUP($A125,$P$3:$Z$170,6))</f>
        <v/>
      </c>
      <c r="G125" s="107" t="str">
        <f>IF(VLOOKUP($A125,$P$3:$Z$170,7)="","",VLOOKUP($A125,$P$3:$Z$170,7))</f>
        <v/>
      </c>
      <c r="H125" s="107" t="str">
        <f>IF(VLOOKUP($A125,$P$3:$Z$170,8)="","",VLOOKUP($A125,$P$3:$Z$170,8))</f>
        <v/>
      </c>
      <c r="I125" s="107" t="str">
        <f>IF(VLOOKUP($A125,$P$3:$Z$170,9)="","",VLOOKUP($A125,$P$3:$Z$170,9))</f>
        <v/>
      </c>
      <c r="J125" s="107" t="str">
        <f>IF(VLOOKUP($A125,$P$3:$Z$170,10)="","",VLOOKUP($A125,$P$3:$Z$170,10))</f>
        <v/>
      </c>
      <c r="K125" s="107" t="str">
        <f>IF(VLOOKUP($A125,$P$3:$Z$170,11)="","",VLOOKUP($A125,$P$3:$Z$170,11))</f>
        <v/>
      </c>
      <c r="M125" s="247"/>
      <c r="N125" s="248">
        <f t="shared" si="1"/>
        <v>2</v>
      </c>
      <c r="P125" s="249" t="s">
        <v>641</v>
      </c>
      <c r="Q125" s="114">
        <v>1</v>
      </c>
      <c r="R125" s="109" t="s">
        <v>20</v>
      </c>
      <c r="S125" s="109" t="s">
        <v>20</v>
      </c>
      <c r="T125" s="109" t="s">
        <v>20</v>
      </c>
      <c r="U125" s="109" t="s">
        <v>20</v>
      </c>
      <c r="V125" s="109" t="s">
        <v>20</v>
      </c>
      <c r="W125" s="109" t="s">
        <v>20</v>
      </c>
      <c r="X125" s="109" t="s">
        <v>20</v>
      </c>
      <c r="Y125" s="109" t="s">
        <v>20</v>
      </c>
      <c r="Z125" s="110" t="s">
        <v>20</v>
      </c>
    </row>
    <row r="126" spans="1:26" ht="16.5" customHeight="1" x14ac:dyDescent="0.25">
      <c r="A126" s="106" t="str">
        <f>+CPPE!A125</f>
        <v>589C - Cross Wind Trap Strips</v>
      </c>
      <c r="B126" s="107">
        <f>IF(VLOOKUP($A126,$P$3:$Z$170,2)="","",VLOOKUP($A126,$P$3:$Z$170,2))</f>
        <v>1</v>
      </c>
      <c r="C126" s="107" t="str">
        <f>IF(VLOOKUP($A126,$P$3:$Z$170,3)="","",VLOOKUP($A126,$P$3:$Z$170,3))</f>
        <v/>
      </c>
      <c r="D126" s="107" t="str">
        <f>IF(VLOOKUP($A126,$P$3:$Z$170,4)="","",VLOOKUP($A126,$P$3:$Z$170,4))</f>
        <v/>
      </c>
      <c r="E126" s="107" t="str">
        <f>IF(VLOOKUP($A126,$P$3:$Z$170,5)="","",VLOOKUP($A126,$P$3:$Z$170,5))</f>
        <v/>
      </c>
      <c r="F126" s="107" t="str">
        <f>IF(VLOOKUP($A126,$P$3:$Z$170,6)="","",VLOOKUP($A126,$P$3:$Z$170,6))</f>
        <v/>
      </c>
      <c r="G126" s="107" t="str">
        <f>IF(VLOOKUP($A126,$P$3:$Z$170,7)="","",VLOOKUP($A126,$P$3:$Z$170,7))</f>
        <v/>
      </c>
      <c r="H126" s="107" t="str">
        <f>IF(VLOOKUP($A126,$P$3:$Z$170,8)="","",VLOOKUP($A126,$P$3:$Z$170,8))</f>
        <v/>
      </c>
      <c r="I126" s="107" t="str">
        <f>IF(VLOOKUP($A126,$P$3:$Z$170,9)="","",VLOOKUP($A126,$P$3:$Z$170,9))</f>
        <v/>
      </c>
      <c r="J126" s="107">
        <f>IF(VLOOKUP($A126,$P$3:$Z$170,10)="","",VLOOKUP($A126,$P$3:$Z$170,10))</f>
        <v>9</v>
      </c>
      <c r="K126" s="107" t="str">
        <f>IF(VLOOKUP($A126,$P$3:$Z$170,11)="","",VLOOKUP($A126,$P$3:$Z$170,11))</f>
        <v/>
      </c>
      <c r="M126" s="247"/>
      <c r="N126" s="248">
        <f t="shared" si="1"/>
        <v>2</v>
      </c>
      <c r="P126" s="249" t="s">
        <v>642</v>
      </c>
      <c r="Q126" s="114">
        <v>1</v>
      </c>
      <c r="R126" s="109" t="s">
        <v>20</v>
      </c>
      <c r="S126" s="109" t="s">
        <v>20</v>
      </c>
      <c r="T126" s="109" t="s">
        <v>20</v>
      </c>
      <c r="U126" s="109" t="s">
        <v>20</v>
      </c>
      <c r="V126" s="109" t="s">
        <v>20</v>
      </c>
      <c r="W126" s="109" t="s">
        <v>20</v>
      </c>
      <c r="X126" s="109" t="s">
        <v>20</v>
      </c>
      <c r="Y126" s="109">
        <v>9</v>
      </c>
      <c r="Z126" s="110" t="s">
        <v>20</v>
      </c>
    </row>
    <row r="127" spans="1:26" ht="16.5" customHeight="1" x14ac:dyDescent="0.25">
      <c r="A127" s="106" t="str">
        <f>+CPPE!A126</f>
        <v>590 - Nutrient Management</v>
      </c>
      <c r="B127" s="107">
        <f>IF(VLOOKUP($A127,$P$3:$Z$170,2)="","",VLOOKUP($A127,$P$3:$Z$170,2))</f>
        <v>1</v>
      </c>
      <c r="C127" s="107">
        <f>IF(VLOOKUP($A127,$P$3:$Z$170,3)="","",VLOOKUP($A127,$P$3:$Z$170,3))</f>
        <v>2</v>
      </c>
      <c r="D127" s="107">
        <f>IF(VLOOKUP($A127,$P$3:$Z$170,4)="","",VLOOKUP($A127,$P$3:$Z$170,4))</f>
        <v>3</v>
      </c>
      <c r="E127" s="107">
        <f>IF(VLOOKUP($A127,$P$3:$Z$170,5)="","",VLOOKUP($A127,$P$3:$Z$170,5))</f>
        <v>4</v>
      </c>
      <c r="F127" s="107">
        <f>IF(VLOOKUP($A127,$P$3:$Z$170,6)="","",VLOOKUP($A127,$P$3:$Z$170,6))</f>
        <v>5</v>
      </c>
      <c r="G127" s="107">
        <f>IF(VLOOKUP($A127,$P$3:$Z$170,7)="","",VLOOKUP($A127,$P$3:$Z$170,7))</f>
        <v>6</v>
      </c>
      <c r="H127" s="107">
        <f>IF(VLOOKUP($A127,$P$3:$Z$170,8)="","",VLOOKUP($A127,$P$3:$Z$170,8))</f>
        <v>7</v>
      </c>
      <c r="I127" s="107" t="str">
        <f>IF(VLOOKUP($A127,$P$3:$Z$170,9)="","",VLOOKUP($A127,$P$3:$Z$170,9))</f>
        <v/>
      </c>
      <c r="J127" s="107">
        <f>IF(VLOOKUP($A127,$P$3:$Z$170,10)="","",VLOOKUP($A127,$P$3:$Z$170,10))</f>
        <v>9</v>
      </c>
      <c r="K127" s="107">
        <f>IF(VLOOKUP($A127,$P$3:$Z$170,11)="","",VLOOKUP($A127,$P$3:$Z$170,11))</f>
        <v>10</v>
      </c>
      <c r="M127" s="247"/>
      <c r="N127" s="248">
        <f t="shared" si="1"/>
        <v>2</v>
      </c>
      <c r="P127" s="249" t="s">
        <v>704</v>
      </c>
      <c r="Q127" s="114">
        <v>1</v>
      </c>
      <c r="R127" s="109">
        <v>2</v>
      </c>
      <c r="S127" s="109">
        <v>3</v>
      </c>
      <c r="T127" s="109">
        <v>4</v>
      </c>
      <c r="U127" s="109">
        <v>5</v>
      </c>
      <c r="V127" s="109">
        <v>6</v>
      </c>
      <c r="W127" s="109">
        <v>7</v>
      </c>
      <c r="X127" s="109" t="s">
        <v>20</v>
      </c>
      <c r="Y127" s="109">
        <v>9</v>
      </c>
      <c r="Z127" s="110">
        <v>10</v>
      </c>
    </row>
    <row r="128" spans="1:26" ht="16.5" customHeight="1" x14ac:dyDescent="0.25">
      <c r="A128" s="106" t="str">
        <f>+CPPE!A127</f>
        <v>591 - Amendments for Treatment of Agricultural Waste</v>
      </c>
      <c r="B128" s="107">
        <f>IF(VLOOKUP($A128,$P$3:$Z$170,2)="","",VLOOKUP($A128,$P$3:$Z$170,2))</f>
        <v>1</v>
      </c>
      <c r="C128" s="107">
        <f>IF(VLOOKUP($A128,$P$3:$Z$170,3)="","",VLOOKUP($A128,$P$3:$Z$170,3))</f>
        <v>2</v>
      </c>
      <c r="D128" s="107">
        <f>IF(VLOOKUP($A128,$P$3:$Z$170,4)="","",VLOOKUP($A128,$P$3:$Z$170,4))</f>
        <v>3</v>
      </c>
      <c r="E128" s="107">
        <f>IF(VLOOKUP($A128,$P$3:$Z$170,5)="","",VLOOKUP($A128,$P$3:$Z$170,5))</f>
        <v>4</v>
      </c>
      <c r="F128" s="107" t="str">
        <f>IF(VLOOKUP($A128,$P$3:$Z$170,6)="","",VLOOKUP($A128,$P$3:$Z$170,6))</f>
        <v/>
      </c>
      <c r="G128" s="107">
        <f>IF(VLOOKUP($A128,$P$3:$Z$170,7)="","",VLOOKUP($A128,$P$3:$Z$170,7))</f>
        <v>6</v>
      </c>
      <c r="H128" s="107">
        <f>IF(VLOOKUP($A128,$P$3:$Z$170,8)="","",VLOOKUP($A128,$P$3:$Z$170,8))</f>
        <v>7</v>
      </c>
      <c r="I128" s="107" t="str">
        <f>IF(VLOOKUP($A128,$P$3:$Z$170,9)="","",VLOOKUP($A128,$P$3:$Z$170,9))</f>
        <v/>
      </c>
      <c r="J128" s="107">
        <f>IF(VLOOKUP($A128,$P$3:$Z$170,10)="","",VLOOKUP($A128,$P$3:$Z$170,10))</f>
        <v>9</v>
      </c>
      <c r="K128" s="107">
        <f>IF(VLOOKUP($A128,$P$3:$Z$170,11)="","",VLOOKUP($A128,$P$3:$Z$170,11))</f>
        <v>10</v>
      </c>
      <c r="M128" s="247"/>
      <c r="N128" s="248">
        <f t="shared" si="1"/>
        <v>2</v>
      </c>
      <c r="P128" s="249" t="s">
        <v>619</v>
      </c>
      <c r="Q128" s="114">
        <v>1</v>
      </c>
      <c r="R128" s="109">
        <v>2</v>
      </c>
      <c r="S128" s="109">
        <v>3</v>
      </c>
      <c r="T128" s="109">
        <v>4</v>
      </c>
      <c r="U128" s="109"/>
      <c r="V128" s="109">
        <v>6</v>
      </c>
      <c r="W128" s="109">
        <v>7</v>
      </c>
      <c r="X128" s="109"/>
      <c r="Y128" s="109">
        <v>9</v>
      </c>
      <c r="Z128" s="110">
        <v>10</v>
      </c>
    </row>
    <row r="129" spans="1:26" ht="16.5" customHeight="1" x14ac:dyDescent="0.25">
      <c r="A129" s="106" t="str">
        <f>+CPPE!A128</f>
        <v>592 - Feed Management</v>
      </c>
      <c r="B129" s="107" t="str">
        <f>IF(VLOOKUP($A129,$P$3:$Z$170,2)="","",VLOOKUP($A129,$P$3:$Z$170,2))</f>
        <v/>
      </c>
      <c r="C129" s="107" t="str">
        <f>IF(VLOOKUP($A129,$P$3:$Z$170,3)="","",VLOOKUP($A129,$P$3:$Z$170,3))</f>
        <v/>
      </c>
      <c r="D129" s="107" t="str">
        <f>IF(VLOOKUP($A129,$P$3:$Z$170,4)="","",VLOOKUP($A129,$P$3:$Z$170,4))</f>
        <v/>
      </c>
      <c r="E129" s="107" t="str">
        <f>IF(VLOOKUP($A129,$P$3:$Z$170,5)="","",VLOOKUP($A129,$P$3:$Z$170,5))</f>
        <v/>
      </c>
      <c r="F129" s="107" t="str">
        <f>IF(VLOOKUP($A129,$P$3:$Z$170,6)="","",VLOOKUP($A129,$P$3:$Z$170,6))</f>
        <v/>
      </c>
      <c r="G129" s="107">
        <f>IF(VLOOKUP($A129,$P$3:$Z$170,7)="","",VLOOKUP($A129,$P$3:$Z$170,7))</f>
        <v>6</v>
      </c>
      <c r="H129" s="107" t="str">
        <f>IF(VLOOKUP($A129,$P$3:$Z$170,8)="","",VLOOKUP($A129,$P$3:$Z$170,8))</f>
        <v/>
      </c>
      <c r="I129" s="107" t="str">
        <f>IF(VLOOKUP($A129,$P$3:$Z$170,9)="","",VLOOKUP($A129,$P$3:$Z$170,9))</f>
        <v/>
      </c>
      <c r="J129" s="107" t="str">
        <f>IF(VLOOKUP($A129,$P$3:$Z$170,10)="","",VLOOKUP($A129,$P$3:$Z$170,10))</f>
        <v/>
      </c>
      <c r="K129" s="107" t="str">
        <f>IF(VLOOKUP($A129,$P$3:$Z$170,11)="","",VLOOKUP($A129,$P$3:$Z$170,11))</f>
        <v/>
      </c>
      <c r="M129" s="247"/>
      <c r="N129" s="248">
        <f t="shared" si="1"/>
        <v>2</v>
      </c>
      <c r="P129" s="249" t="s">
        <v>656</v>
      </c>
      <c r="Q129" s="114" t="s">
        <v>20</v>
      </c>
      <c r="R129" s="109" t="s">
        <v>20</v>
      </c>
      <c r="S129" s="109" t="s">
        <v>20</v>
      </c>
      <c r="T129" s="109" t="s">
        <v>20</v>
      </c>
      <c r="U129" s="109" t="s">
        <v>20</v>
      </c>
      <c r="V129" s="109">
        <v>6</v>
      </c>
      <c r="W129" s="109" t="s">
        <v>20</v>
      </c>
      <c r="X129" s="109" t="s">
        <v>20</v>
      </c>
      <c r="Y129" s="109" t="s">
        <v>20</v>
      </c>
      <c r="Z129" s="110" t="s">
        <v>20</v>
      </c>
    </row>
    <row r="130" spans="1:26" ht="16.5" customHeight="1" x14ac:dyDescent="0.25">
      <c r="A130" s="106" t="str">
        <f>+CPPE!A129</f>
        <v>595 - Pest Management Conservation System</v>
      </c>
      <c r="B130" s="107">
        <f>IF(VLOOKUP($A130,$P$3:$Z$170,2)="","",VLOOKUP($A130,$P$3:$Z$170,2))</f>
        <v>1</v>
      </c>
      <c r="C130" s="107">
        <f>IF(VLOOKUP($A130,$P$3:$Z$170,3)="","",VLOOKUP($A130,$P$3:$Z$170,3))</f>
        <v>2</v>
      </c>
      <c r="D130" s="107">
        <f>IF(VLOOKUP($A130,$P$3:$Z$170,4)="","",VLOOKUP($A130,$P$3:$Z$170,4))</f>
        <v>3</v>
      </c>
      <c r="E130" s="107">
        <f>IF(VLOOKUP($A130,$P$3:$Z$170,5)="","",VLOOKUP($A130,$P$3:$Z$170,5))</f>
        <v>4</v>
      </c>
      <c r="F130" s="107">
        <f>IF(VLOOKUP($A130,$P$3:$Z$170,6)="","",VLOOKUP($A130,$P$3:$Z$170,6))</f>
        <v>5</v>
      </c>
      <c r="G130" s="107">
        <f>IF(VLOOKUP($A130,$P$3:$Z$170,7)="","",VLOOKUP($A130,$P$3:$Z$170,7))</f>
        <v>6</v>
      </c>
      <c r="H130" s="107">
        <f>IF(VLOOKUP($A130,$P$3:$Z$170,8)="","",VLOOKUP($A130,$P$3:$Z$170,8))</f>
        <v>7</v>
      </c>
      <c r="I130" s="107">
        <f>IF(VLOOKUP($A130,$P$3:$Z$170,9)="","",VLOOKUP($A130,$P$3:$Z$170,9))</f>
        <v>8</v>
      </c>
      <c r="J130" s="107">
        <f>IF(VLOOKUP($A130,$P$3:$Z$170,10)="","",VLOOKUP($A130,$P$3:$Z$170,10))</f>
        <v>9</v>
      </c>
      <c r="K130" s="107">
        <f>IF(VLOOKUP($A130,$P$3:$Z$170,11)="","",VLOOKUP($A130,$P$3:$Z$170,11))</f>
        <v>10</v>
      </c>
      <c r="M130" s="247"/>
      <c r="N130" s="248">
        <f t="shared" si="1"/>
        <v>2</v>
      </c>
      <c r="P130" s="249" t="s">
        <v>679</v>
      </c>
      <c r="Q130" s="114">
        <v>1</v>
      </c>
      <c r="R130" s="109">
        <v>2</v>
      </c>
      <c r="S130" s="109">
        <v>3</v>
      </c>
      <c r="T130" s="109">
        <v>4</v>
      </c>
      <c r="U130" s="109">
        <v>5</v>
      </c>
      <c r="V130" s="109">
        <v>6</v>
      </c>
      <c r="W130" s="109">
        <v>7</v>
      </c>
      <c r="X130" s="109">
        <v>8</v>
      </c>
      <c r="Y130" s="109">
        <v>9</v>
      </c>
      <c r="Z130" s="110">
        <v>10</v>
      </c>
    </row>
    <row r="131" spans="1:26" ht="16.5" customHeight="1" x14ac:dyDescent="0.25">
      <c r="A131" s="106" t="str">
        <f>+CPPE!A130</f>
        <v>600 - Terrace</v>
      </c>
      <c r="B131" s="107">
        <f>IF(VLOOKUP($A131,$P$3:$Z$170,2)="","",VLOOKUP($A131,$P$3:$Z$170,2))</f>
        <v>1</v>
      </c>
      <c r="C131" s="107" t="str">
        <f>IF(VLOOKUP($A131,$P$3:$Z$170,3)="","",VLOOKUP($A131,$P$3:$Z$170,3))</f>
        <v/>
      </c>
      <c r="D131" s="107" t="str">
        <f>IF(VLOOKUP($A131,$P$3:$Z$170,4)="","",VLOOKUP($A131,$P$3:$Z$170,4))</f>
        <v/>
      </c>
      <c r="E131" s="107" t="str">
        <f>IF(VLOOKUP($A131,$P$3:$Z$170,5)="","",VLOOKUP($A131,$P$3:$Z$170,5))</f>
        <v/>
      </c>
      <c r="F131" s="107" t="str">
        <f>IF(VLOOKUP($A131,$P$3:$Z$170,6)="","",VLOOKUP($A131,$P$3:$Z$170,6))</f>
        <v/>
      </c>
      <c r="G131" s="107" t="str">
        <f>IF(VLOOKUP($A131,$P$3:$Z$170,7)="","",VLOOKUP($A131,$P$3:$Z$170,7))</f>
        <v/>
      </c>
      <c r="H131" s="107" t="str">
        <f>IF(VLOOKUP($A131,$P$3:$Z$170,8)="","",VLOOKUP($A131,$P$3:$Z$170,8))</f>
        <v/>
      </c>
      <c r="I131" s="107" t="str">
        <f>IF(VLOOKUP($A131,$P$3:$Z$170,9)="","",VLOOKUP($A131,$P$3:$Z$170,9))</f>
        <v/>
      </c>
      <c r="J131" s="107" t="str">
        <f>IF(VLOOKUP($A131,$P$3:$Z$170,10)="","",VLOOKUP($A131,$P$3:$Z$170,10))</f>
        <v/>
      </c>
      <c r="K131" s="107" t="str">
        <f>IF(VLOOKUP($A131,$P$3:$Z$170,11)="","",VLOOKUP($A131,$P$3:$Z$170,11))</f>
        <v/>
      </c>
      <c r="M131" s="247"/>
      <c r="N131" s="248">
        <f t="shared" ref="N131:N171" si="2">IF(AND(NOT($N$2=""),OR($N$2=$B131,$N$2=$C131,$N$2=$D131,$N$2=$E131,$N$2=$F131,$N$2=$G131,$N$2=$H131,$N$2=$I131,$N$2=$J131,$N$2=$K131)),1,2)</f>
        <v>2</v>
      </c>
      <c r="P131" s="249" t="s">
        <v>748</v>
      </c>
      <c r="Q131" s="114">
        <v>1</v>
      </c>
      <c r="R131" s="109" t="s">
        <v>20</v>
      </c>
      <c r="S131" s="109" t="s">
        <v>20</v>
      </c>
      <c r="T131" s="109" t="s">
        <v>20</v>
      </c>
      <c r="U131" s="109" t="s">
        <v>20</v>
      </c>
      <c r="V131" s="109" t="s">
        <v>20</v>
      </c>
      <c r="W131" s="109" t="s">
        <v>20</v>
      </c>
      <c r="X131" s="109" t="s">
        <v>20</v>
      </c>
      <c r="Y131" s="109" t="s">
        <v>20</v>
      </c>
      <c r="Z131" s="110" t="s">
        <v>20</v>
      </c>
    </row>
    <row r="132" spans="1:26" ht="16.5" customHeight="1" x14ac:dyDescent="0.25">
      <c r="A132" s="106" t="str">
        <f>+CPPE!A131</f>
        <v>601 - Vegetative Barrier</v>
      </c>
      <c r="B132" s="107">
        <f>IF(VLOOKUP($A132,$P$3:$Z$170,2)="","",VLOOKUP($A132,$P$3:$Z$170,2))</f>
        <v>1</v>
      </c>
      <c r="C132" s="107">
        <f>IF(VLOOKUP($A132,$P$3:$Z$170,3)="","",VLOOKUP($A132,$P$3:$Z$170,3))</f>
        <v>2</v>
      </c>
      <c r="D132" s="107">
        <f>IF(VLOOKUP($A132,$P$3:$Z$170,4)="","",VLOOKUP($A132,$P$3:$Z$170,4))</f>
        <v>3</v>
      </c>
      <c r="E132" s="107">
        <f>IF(VLOOKUP($A132,$P$3:$Z$170,5)="","",VLOOKUP($A132,$P$3:$Z$170,5))</f>
        <v>4</v>
      </c>
      <c r="F132" s="107">
        <f>IF(VLOOKUP($A132,$P$3:$Z$170,6)="","",VLOOKUP($A132,$P$3:$Z$170,6))</f>
        <v>5</v>
      </c>
      <c r="G132" s="107">
        <f>IF(VLOOKUP($A132,$P$3:$Z$170,7)="","",VLOOKUP($A132,$P$3:$Z$170,7))</f>
        <v>6</v>
      </c>
      <c r="H132" s="107" t="str">
        <f>IF(VLOOKUP($A132,$P$3:$Z$170,8)="","",VLOOKUP($A132,$P$3:$Z$170,8))</f>
        <v/>
      </c>
      <c r="I132" s="107" t="str">
        <f>IF(VLOOKUP($A132,$P$3:$Z$170,9)="","",VLOOKUP($A132,$P$3:$Z$170,9))</f>
        <v/>
      </c>
      <c r="J132" s="107">
        <f>IF(VLOOKUP($A132,$P$3:$Z$170,10)="","",VLOOKUP($A132,$P$3:$Z$170,10))</f>
        <v>9</v>
      </c>
      <c r="K132" s="107">
        <f>IF(VLOOKUP($A132,$P$3:$Z$170,11)="","",VLOOKUP($A132,$P$3:$Z$170,11))</f>
        <v>10</v>
      </c>
      <c r="M132" s="247"/>
      <c r="N132" s="248">
        <f t="shared" si="2"/>
        <v>2</v>
      </c>
      <c r="P132" s="249" t="s">
        <v>756</v>
      </c>
      <c r="Q132" s="114">
        <v>1</v>
      </c>
      <c r="R132" s="109">
        <v>2</v>
      </c>
      <c r="S132" s="109">
        <v>3</v>
      </c>
      <c r="T132" s="109">
        <v>4</v>
      </c>
      <c r="U132" s="109">
        <v>5</v>
      </c>
      <c r="V132" s="109">
        <v>6</v>
      </c>
      <c r="W132" s="109" t="s">
        <v>20</v>
      </c>
      <c r="X132" s="109" t="s">
        <v>20</v>
      </c>
      <c r="Y132" s="109">
        <v>9</v>
      </c>
      <c r="Z132" s="110">
        <v>10</v>
      </c>
    </row>
    <row r="133" spans="1:26" ht="16.5" customHeight="1" x14ac:dyDescent="0.25">
      <c r="A133" s="106" t="str">
        <f>+CPPE!A132</f>
        <v>603 - Herbaceous Wind Barriers</v>
      </c>
      <c r="B133" s="107">
        <f>IF(VLOOKUP($A133,$P$3:$Z$170,2)="","",VLOOKUP($A133,$P$3:$Z$170,2))</f>
        <v>1</v>
      </c>
      <c r="C133" s="107" t="str">
        <f>IF(VLOOKUP($A133,$P$3:$Z$170,3)="","",VLOOKUP($A133,$P$3:$Z$170,3))</f>
        <v/>
      </c>
      <c r="D133" s="107" t="str">
        <f>IF(VLOOKUP($A133,$P$3:$Z$170,4)="","",VLOOKUP($A133,$P$3:$Z$170,4))</f>
        <v/>
      </c>
      <c r="E133" s="107" t="str">
        <f>IF(VLOOKUP($A133,$P$3:$Z$170,5)="","",VLOOKUP($A133,$P$3:$Z$170,5))</f>
        <v/>
      </c>
      <c r="F133" s="107">
        <f>IF(VLOOKUP($A133,$P$3:$Z$170,6)="","",VLOOKUP($A133,$P$3:$Z$170,6))</f>
        <v>5</v>
      </c>
      <c r="G133" s="107" t="str">
        <f>IF(VLOOKUP($A133,$P$3:$Z$170,7)="","",VLOOKUP($A133,$P$3:$Z$170,7))</f>
        <v/>
      </c>
      <c r="H133" s="107" t="str">
        <f>IF(VLOOKUP($A133,$P$3:$Z$170,8)="","",VLOOKUP($A133,$P$3:$Z$170,8))</f>
        <v/>
      </c>
      <c r="I133" s="107" t="str">
        <f>IF(VLOOKUP($A133,$P$3:$Z$170,9)="","",VLOOKUP($A133,$P$3:$Z$170,9))</f>
        <v/>
      </c>
      <c r="J133" s="107">
        <f>IF(VLOOKUP($A133,$P$3:$Z$170,10)="","",VLOOKUP($A133,$P$3:$Z$170,10))</f>
        <v>9</v>
      </c>
      <c r="K133" s="107" t="str">
        <f>IF(VLOOKUP($A133,$P$3:$Z$170,11)="","",VLOOKUP($A133,$P$3:$Z$170,11))</f>
        <v/>
      </c>
      <c r="M133" s="247"/>
      <c r="N133" s="248">
        <f t="shared" si="2"/>
        <v>2</v>
      </c>
      <c r="P133" s="249" t="s">
        <v>676</v>
      </c>
      <c r="Q133" s="114">
        <v>1</v>
      </c>
      <c r="R133" s="109" t="s">
        <v>20</v>
      </c>
      <c r="S133" s="109" t="s">
        <v>20</v>
      </c>
      <c r="T133" s="109" t="s">
        <v>20</v>
      </c>
      <c r="U133" s="109">
        <v>5</v>
      </c>
      <c r="V133" s="109" t="s">
        <v>20</v>
      </c>
      <c r="W133" s="109" t="s">
        <v>20</v>
      </c>
      <c r="X133" s="109" t="s">
        <v>20</v>
      </c>
      <c r="Y133" s="109">
        <v>9</v>
      </c>
      <c r="Z133" s="110" t="s">
        <v>20</v>
      </c>
    </row>
    <row r="134" spans="1:26" ht="16.5" customHeight="1" x14ac:dyDescent="0.25">
      <c r="A134" s="106" t="str">
        <f>+CPPE!A133</f>
        <v>604 - Saturated Buffer</v>
      </c>
      <c r="B134" s="107">
        <f>IF(VLOOKUP($A134,$P$3:$Z$170,2)="","",VLOOKUP($A134,$P$3:$Z$170,2))</f>
        <v>1</v>
      </c>
      <c r="C134" s="107">
        <f>IF(VLOOKUP($A134,$P$3:$Z$170,3)="","",VLOOKUP($A134,$P$3:$Z$170,3))</f>
        <v>2</v>
      </c>
      <c r="D134" s="107">
        <f>IF(VLOOKUP($A134,$P$3:$Z$170,4)="","",VLOOKUP($A134,$P$3:$Z$170,4))</f>
        <v>3</v>
      </c>
      <c r="E134" s="107">
        <f>IF(VLOOKUP($A134,$P$3:$Z$170,5)="","",VLOOKUP($A134,$P$3:$Z$170,5))</f>
        <v>4</v>
      </c>
      <c r="F134" s="107">
        <f>IF(VLOOKUP($A134,$P$3:$Z$170,6)="","",VLOOKUP($A134,$P$3:$Z$170,6))</f>
        <v>5</v>
      </c>
      <c r="G134" s="107">
        <f>IF(VLOOKUP($A134,$P$3:$Z$170,7)="","",VLOOKUP($A134,$P$3:$Z$170,7))</f>
        <v>6</v>
      </c>
      <c r="H134" s="107">
        <f>IF(VLOOKUP($A134,$P$3:$Z$170,8)="","",VLOOKUP($A134,$P$3:$Z$170,8))</f>
        <v>7</v>
      </c>
      <c r="I134" s="107" t="str">
        <f>IF(VLOOKUP($A134,$P$3:$Z$170,9)="","",VLOOKUP($A134,$P$3:$Z$170,9))</f>
        <v/>
      </c>
      <c r="J134" s="107">
        <f>IF(VLOOKUP($A134,$P$3:$Z$170,10)="","",VLOOKUP($A134,$P$3:$Z$170,10))</f>
        <v>9</v>
      </c>
      <c r="K134" s="107">
        <f>IF(VLOOKUP($A134,$P$3:$Z$170,11)="","",VLOOKUP($A134,$P$3:$Z$170,11))</f>
        <v>10</v>
      </c>
      <c r="M134" s="247"/>
      <c r="N134" s="248">
        <f t="shared" si="2"/>
        <v>2</v>
      </c>
      <c r="P134" s="115" t="s">
        <v>612</v>
      </c>
      <c r="Q134" s="114">
        <v>1</v>
      </c>
      <c r="R134" s="109">
        <v>2</v>
      </c>
      <c r="S134" s="109">
        <v>3</v>
      </c>
      <c r="T134" s="109">
        <v>4</v>
      </c>
      <c r="U134" s="109">
        <v>5</v>
      </c>
      <c r="V134" s="109">
        <v>6</v>
      </c>
      <c r="W134" s="109">
        <v>7</v>
      </c>
      <c r="X134" s="109"/>
      <c r="Y134" s="109">
        <v>9</v>
      </c>
      <c r="Z134" s="110">
        <v>10</v>
      </c>
    </row>
    <row r="135" spans="1:26" ht="16.5" customHeight="1" x14ac:dyDescent="0.25">
      <c r="A135" s="106" t="str">
        <f>+CPPE!A134</f>
        <v>605 - Denitrifying Bioreactor</v>
      </c>
      <c r="B135" s="107" t="str">
        <f>IF(VLOOKUP($A135,$P$3:$Z$170,2)="","",VLOOKUP($A135,$P$3:$Z$170,2))</f>
        <v/>
      </c>
      <c r="C135" s="107" t="str">
        <f>IF(VLOOKUP($A135,$P$3:$Z$170,3)="","",VLOOKUP($A135,$P$3:$Z$170,3))</f>
        <v/>
      </c>
      <c r="D135" s="107" t="str">
        <f>IF(VLOOKUP($A135,$P$3:$Z$170,4)="","",VLOOKUP($A135,$P$3:$Z$170,4))</f>
        <v/>
      </c>
      <c r="E135" s="107" t="str">
        <f>IF(VLOOKUP($A135,$P$3:$Z$170,5)="","",VLOOKUP($A135,$P$3:$Z$170,5))</f>
        <v/>
      </c>
      <c r="F135" s="107" t="str">
        <f>IF(VLOOKUP($A135,$P$3:$Z$170,6)="","",VLOOKUP($A135,$P$3:$Z$170,6))</f>
        <v/>
      </c>
      <c r="G135" s="107">
        <f>IF(VLOOKUP($A135,$P$3:$Z$170,7)="","",VLOOKUP($A135,$P$3:$Z$170,7))</f>
        <v>6</v>
      </c>
      <c r="H135" s="107" t="str">
        <f>IF(VLOOKUP($A135,$P$3:$Z$170,8)="","",VLOOKUP($A135,$P$3:$Z$170,8))</f>
        <v/>
      </c>
      <c r="I135" s="107" t="str">
        <f>IF(VLOOKUP($A135,$P$3:$Z$170,9)="","",VLOOKUP($A135,$P$3:$Z$170,9))</f>
        <v/>
      </c>
      <c r="J135" s="107" t="str">
        <f>IF(VLOOKUP($A135,$P$3:$Z$170,10)="","",VLOOKUP($A135,$P$3:$Z$170,10))</f>
        <v/>
      </c>
      <c r="K135" s="107" t="str">
        <f>IF(VLOOKUP($A135,$P$3:$Z$170,11)="","",VLOOKUP($A135,$P$3:$Z$170,11))</f>
        <v/>
      </c>
      <c r="M135" s="247"/>
      <c r="N135" s="248">
        <f t="shared" si="2"/>
        <v>2</v>
      </c>
      <c r="P135" s="249" t="s">
        <v>646</v>
      </c>
      <c r="Q135" s="114" t="s">
        <v>20</v>
      </c>
      <c r="R135" s="109" t="s">
        <v>20</v>
      </c>
      <c r="S135" s="109" t="s">
        <v>20</v>
      </c>
      <c r="T135" s="109" t="s">
        <v>20</v>
      </c>
      <c r="U135" s="109" t="s">
        <v>20</v>
      </c>
      <c r="V135" s="109">
        <v>6</v>
      </c>
      <c r="W135" s="109" t="s">
        <v>20</v>
      </c>
      <c r="X135" s="109" t="s">
        <v>20</v>
      </c>
      <c r="Y135" s="109" t="s">
        <v>20</v>
      </c>
      <c r="Z135" s="110" t="s">
        <v>20</v>
      </c>
    </row>
    <row r="136" spans="1:26" ht="16.5" customHeight="1" x14ac:dyDescent="0.25">
      <c r="A136" s="106" t="str">
        <f>+CPPE!A135</f>
        <v>606 - Subsurface Drain</v>
      </c>
      <c r="B136" s="107">
        <f>IF(VLOOKUP($A136,$P$3:$Z$170,2)="","",VLOOKUP($A136,$P$3:$Z$170,2))</f>
        <v>1</v>
      </c>
      <c r="C136" s="107">
        <f>IF(VLOOKUP($A136,$P$3:$Z$170,3)="","",VLOOKUP($A136,$P$3:$Z$170,3))</f>
        <v>2</v>
      </c>
      <c r="D136" s="107">
        <f>IF(VLOOKUP($A136,$P$3:$Z$170,4)="","",VLOOKUP($A136,$P$3:$Z$170,4))</f>
        <v>3</v>
      </c>
      <c r="E136" s="107">
        <f>IF(VLOOKUP($A136,$P$3:$Z$170,5)="","",VLOOKUP($A136,$P$3:$Z$170,5))</f>
        <v>4</v>
      </c>
      <c r="F136" s="107">
        <f>IF(VLOOKUP($A136,$P$3:$Z$170,6)="","",VLOOKUP($A136,$P$3:$Z$170,6))</f>
        <v>5</v>
      </c>
      <c r="G136" s="107">
        <f>IF(VLOOKUP($A136,$P$3:$Z$170,7)="","",VLOOKUP($A136,$P$3:$Z$170,7))</f>
        <v>6</v>
      </c>
      <c r="H136" s="107">
        <f>IF(VLOOKUP($A136,$P$3:$Z$170,8)="","",VLOOKUP($A136,$P$3:$Z$170,8))</f>
        <v>7</v>
      </c>
      <c r="I136" s="107" t="str">
        <f>IF(VLOOKUP($A136,$P$3:$Z$170,9)="","",VLOOKUP($A136,$P$3:$Z$170,9))</f>
        <v/>
      </c>
      <c r="J136" s="107">
        <f>IF(VLOOKUP($A136,$P$3:$Z$170,10)="","",VLOOKUP($A136,$P$3:$Z$170,10))</f>
        <v>9</v>
      </c>
      <c r="K136" s="107">
        <f>IF(VLOOKUP($A136,$P$3:$Z$170,11)="","",VLOOKUP($A136,$P$3:$Z$170,11))</f>
        <v>10</v>
      </c>
      <c r="M136" s="247"/>
      <c r="N136" s="248">
        <f t="shared" si="2"/>
        <v>2</v>
      </c>
      <c r="P136" s="249" t="s">
        <v>744</v>
      </c>
      <c r="Q136" s="114">
        <v>1</v>
      </c>
      <c r="R136" s="109">
        <v>2</v>
      </c>
      <c r="S136" s="109">
        <v>3</v>
      </c>
      <c r="T136" s="109">
        <v>4</v>
      </c>
      <c r="U136" s="109">
        <v>5</v>
      </c>
      <c r="V136" s="109">
        <v>6</v>
      </c>
      <c r="W136" s="109">
        <v>7</v>
      </c>
      <c r="X136" s="109" t="s">
        <v>20</v>
      </c>
      <c r="Y136" s="109">
        <v>9</v>
      </c>
      <c r="Z136" s="110">
        <v>10</v>
      </c>
    </row>
    <row r="137" spans="1:26" ht="16.5" customHeight="1" x14ac:dyDescent="0.25">
      <c r="A137" s="106" t="str">
        <f>+CPPE!A136</f>
        <v>607 - Surface Drainage, Field Ditch</v>
      </c>
      <c r="B137" s="107">
        <f>IF(VLOOKUP($A137,$P$3:$Z$170,2)="","",VLOOKUP($A137,$P$3:$Z$170,2))</f>
        <v>1</v>
      </c>
      <c r="C137" s="107">
        <f>IF(VLOOKUP($A137,$P$3:$Z$170,3)="","",VLOOKUP($A137,$P$3:$Z$170,3))</f>
        <v>2</v>
      </c>
      <c r="D137" s="107">
        <f>IF(VLOOKUP($A137,$P$3:$Z$170,4)="","",VLOOKUP($A137,$P$3:$Z$170,4))</f>
        <v>3</v>
      </c>
      <c r="E137" s="107">
        <f>IF(VLOOKUP($A137,$P$3:$Z$170,5)="","",VLOOKUP($A137,$P$3:$Z$170,5))</f>
        <v>4</v>
      </c>
      <c r="F137" s="107">
        <f>IF(VLOOKUP($A137,$P$3:$Z$170,6)="","",VLOOKUP($A137,$P$3:$Z$170,6))</f>
        <v>5</v>
      </c>
      <c r="G137" s="107">
        <f>IF(VLOOKUP($A137,$P$3:$Z$170,7)="","",VLOOKUP($A137,$P$3:$Z$170,7))</f>
        <v>6</v>
      </c>
      <c r="H137" s="107">
        <f>IF(VLOOKUP($A137,$P$3:$Z$170,8)="","",VLOOKUP($A137,$P$3:$Z$170,8))</f>
        <v>7</v>
      </c>
      <c r="I137" s="107" t="str">
        <f>IF(VLOOKUP($A137,$P$3:$Z$170,9)="","",VLOOKUP($A137,$P$3:$Z$170,9))</f>
        <v/>
      </c>
      <c r="J137" s="107">
        <f>IF(VLOOKUP($A137,$P$3:$Z$170,10)="","",VLOOKUP($A137,$P$3:$Z$170,10))</f>
        <v>9</v>
      </c>
      <c r="K137" s="107">
        <f>IF(VLOOKUP($A137,$P$3:$Z$170,11)="","",VLOOKUP($A137,$P$3:$Z$170,11))</f>
        <v>10</v>
      </c>
      <c r="M137" s="247"/>
      <c r="N137" s="248">
        <f t="shared" si="2"/>
        <v>2</v>
      </c>
      <c r="P137" s="249" t="s">
        <v>745</v>
      </c>
      <c r="Q137" s="114">
        <v>1</v>
      </c>
      <c r="R137" s="109">
        <v>2</v>
      </c>
      <c r="S137" s="109">
        <v>3</v>
      </c>
      <c r="T137" s="109">
        <v>4</v>
      </c>
      <c r="U137" s="109">
        <v>5</v>
      </c>
      <c r="V137" s="109">
        <v>6</v>
      </c>
      <c r="W137" s="109">
        <v>7</v>
      </c>
      <c r="X137" s="109" t="s">
        <v>20</v>
      </c>
      <c r="Y137" s="109">
        <v>9</v>
      </c>
      <c r="Z137" s="110">
        <v>10</v>
      </c>
    </row>
    <row r="138" spans="1:26" ht="16.5" customHeight="1" x14ac:dyDescent="0.25">
      <c r="A138" s="106" t="str">
        <f>+CPPE!A137</f>
        <v>608 - Surface Drainage, Main or Lateral</v>
      </c>
      <c r="B138" s="107">
        <f>IF(VLOOKUP($A138,$P$3:$Z$170,2)="","",VLOOKUP($A138,$P$3:$Z$170,2))</f>
        <v>1</v>
      </c>
      <c r="C138" s="107">
        <f>IF(VLOOKUP($A138,$P$3:$Z$170,3)="","",VLOOKUP($A138,$P$3:$Z$170,3))</f>
        <v>2</v>
      </c>
      <c r="D138" s="107">
        <f>IF(VLOOKUP($A138,$P$3:$Z$170,4)="","",VLOOKUP($A138,$P$3:$Z$170,4))</f>
        <v>3</v>
      </c>
      <c r="E138" s="107">
        <f>IF(VLOOKUP($A138,$P$3:$Z$170,5)="","",VLOOKUP($A138,$P$3:$Z$170,5))</f>
        <v>4</v>
      </c>
      <c r="F138" s="107">
        <f>IF(VLOOKUP($A138,$P$3:$Z$170,6)="","",VLOOKUP($A138,$P$3:$Z$170,6))</f>
        <v>5</v>
      </c>
      <c r="G138" s="107">
        <f>IF(VLOOKUP($A138,$P$3:$Z$170,7)="","",VLOOKUP($A138,$P$3:$Z$170,7))</f>
        <v>6</v>
      </c>
      <c r="H138" s="107">
        <f>IF(VLOOKUP($A138,$P$3:$Z$170,8)="","",VLOOKUP($A138,$P$3:$Z$170,8))</f>
        <v>7</v>
      </c>
      <c r="I138" s="107" t="str">
        <f>IF(VLOOKUP($A138,$P$3:$Z$170,9)="","",VLOOKUP($A138,$P$3:$Z$170,9))</f>
        <v/>
      </c>
      <c r="J138" s="107">
        <f>IF(VLOOKUP($A138,$P$3:$Z$170,10)="","",VLOOKUP($A138,$P$3:$Z$170,10))</f>
        <v>9</v>
      </c>
      <c r="K138" s="107">
        <f>IF(VLOOKUP($A138,$P$3:$Z$170,11)="","",VLOOKUP($A138,$P$3:$Z$170,11))</f>
        <v>10</v>
      </c>
      <c r="M138" s="247"/>
      <c r="N138" s="248">
        <f t="shared" si="2"/>
        <v>2</v>
      </c>
      <c r="P138" s="249" t="s">
        <v>746</v>
      </c>
      <c r="Q138" s="114">
        <v>1</v>
      </c>
      <c r="R138" s="109">
        <v>2</v>
      </c>
      <c r="S138" s="109">
        <v>3</v>
      </c>
      <c r="T138" s="109">
        <v>4</v>
      </c>
      <c r="U138" s="109">
        <v>5</v>
      </c>
      <c r="V138" s="109">
        <v>6</v>
      </c>
      <c r="W138" s="109">
        <v>7</v>
      </c>
      <c r="X138" s="109" t="s">
        <v>20</v>
      </c>
      <c r="Y138" s="109">
        <v>9</v>
      </c>
      <c r="Z138" s="110">
        <v>10</v>
      </c>
    </row>
    <row r="139" spans="1:26" ht="16.5" customHeight="1" x14ac:dyDescent="0.25">
      <c r="A139" s="106" t="str">
        <f>+CPPE!A138</f>
        <v>609 - Surface Roughening</v>
      </c>
      <c r="B139" s="107">
        <f>IF(VLOOKUP($A139,$P$3:$Z$170,2)="","",VLOOKUP($A139,$P$3:$Z$170,2))</f>
        <v>1</v>
      </c>
      <c r="C139" s="107" t="str">
        <f>IF(VLOOKUP($A139,$P$3:$Z$170,3)="","",VLOOKUP($A139,$P$3:$Z$170,3))</f>
        <v/>
      </c>
      <c r="D139" s="107" t="str">
        <f>IF(VLOOKUP($A139,$P$3:$Z$170,4)="","",VLOOKUP($A139,$P$3:$Z$170,4))</f>
        <v/>
      </c>
      <c r="E139" s="107" t="str">
        <f>IF(VLOOKUP($A139,$P$3:$Z$170,5)="","",VLOOKUP($A139,$P$3:$Z$170,5))</f>
        <v/>
      </c>
      <c r="F139" s="107" t="str">
        <f>IF(VLOOKUP($A139,$P$3:$Z$170,6)="","",VLOOKUP($A139,$P$3:$Z$170,6))</f>
        <v/>
      </c>
      <c r="G139" s="107" t="str">
        <f>IF(VLOOKUP($A139,$P$3:$Z$170,7)="","",VLOOKUP($A139,$P$3:$Z$170,7))</f>
        <v/>
      </c>
      <c r="H139" s="107" t="str">
        <f>IF(VLOOKUP($A139,$P$3:$Z$170,8)="","",VLOOKUP($A139,$P$3:$Z$170,8))</f>
        <v/>
      </c>
      <c r="I139" s="107" t="str">
        <f>IF(VLOOKUP($A139,$P$3:$Z$170,9)="","",VLOOKUP($A139,$P$3:$Z$170,9))</f>
        <v/>
      </c>
      <c r="J139" s="107" t="str">
        <f>IF(VLOOKUP($A139,$P$3:$Z$170,10)="","",VLOOKUP($A139,$P$3:$Z$170,10))</f>
        <v/>
      </c>
      <c r="K139" s="107" t="str">
        <f>IF(VLOOKUP($A139,$P$3:$Z$170,11)="","",VLOOKUP($A139,$P$3:$Z$170,11))</f>
        <v/>
      </c>
      <c r="M139" s="247"/>
      <c r="N139" s="248">
        <f t="shared" si="2"/>
        <v>2</v>
      </c>
      <c r="P139" s="249" t="s">
        <v>747</v>
      </c>
      <c r="Q139" s="114">
        <v>1</v>
      </c>
      <c r="R139" s="109" t="s">
        <v>20</v>
      </c>
      <c r="S139" s="109" t="s">
        <v>20</v>
      </c>
      <c r="T139" s="109" t="s">
        <v>20</v>
      </c>
      <c r="U139" s="109" t="s">
        <v>20</v>
      </c>
      <c r="V139" s="109" t="s">
        <v>20</v>
      </c>
      <c r="W139" s="109" t="s">
        <v>20</v>
      </c>
      <c r="X139" s="109" t="s">
        <v>20</v>
      </c>
      <c r="Y139" s="109" t="s">
        <v>20</v>
      </c>
      <c r="Z139" s="110" t="s">
        <v>20</v>
      </c>
    </row>
    <row r="140" spans="1:26" ht="16.5" customHeight="1" x14ac:dyDescent="0.25">
      <c r="A140" s="106" t="str">
        <f>+CPPE!A139</f>
        <v>610 - Salinity and Sodic Soil Management</v>
      </c>
      <c r="B140" s="107">
        <f>IF(VLOOKUP($A140,$P$3:$Z$170,2)="","",VLOOKUP($A140,$P$3:$Z$170,2))</f>
        <v>1</v>
      </c>
      <c r="C140" s="107">
        <f>IF(VLOOKUP($A140,$P$3:$Z$170,3)="","",VLOOKUP($A140,$P$3:$Z$170,3))</f>
        <v>2</v>
      </c>
      <c r="D140" s="107">
        <f>IF(VLOOKUP($A140,$P$3:$Z$170,4)="","",VLOOKUP($A140,$P$3:$Z$170,4))</f>
        <v>3</v>
      </c>
      <c r="E140" s="107">
        <f>IF(VLOOKUP($A140,$P$3:$Z$170,5)="","",VLOOKUP($A140,$P$3:$Z$170,5))</f>
        <v>4</v>
      </c>
      <c r="F140" s="107">
        <f>IF(VLOOKUP($A140,$P$3:$Z$170,6)="","",VLOOKUP($A140,$P$3:$Z$170,6))</f>
        <v>5</v>
      </c>
      <c r="G140" s="107">
        <f>IF(VLOOKUP($A140,$P$3:$Z$170,7)="","",VLOOKUP($A140,$P$3:$Z$170,7))</f>
        <v>6</v>
      </c>
      <c r="H140" s="107">
        <f>IF(VLOOKUP($A140,$P$3:$Z$170,8)="","",VLOOKUP($A140,$P$3:$Z$170,8))</f>
        <v>7</v>
      </c>
      <c r="I140" s="107" t="str">
        <f>IF(VLOOKUP($A140,$P$3:$Z$170,9)="","",VLOOKUP($A140,$P$3:$Z$170,9))</f>
        <v/>
      </c>
      <c r="J140" s="107">
        <f>IF(VLOOKUP($A140,$P$3:$Z$170,10)="","",VLOOKUP($A140,$P$3:$Z$170,10))</f>
        <v>9</v>
      </c>
      <c r="K140" s="107">
        <f>IF(VLOOKUP($A140,$P$3:$Z$170,11)="","",VLOOKUP($A140,$P$3:$Z$170,11))</f>
        <v>10</v>
      </c>
      <c r="M140" s="247"/>
      <c r="N140" s="248">
        <f t="shared" si="2"/>
        <v>2</v>
      </c>
      <c r="P140" s="249" t="s">
        <v>729</v>
      </c>
      <c r="Q140" s="114">
        <v>1</v>
      </c>
      <c r="R140" s="109">
        <v>2</v>
      </c>
      <c r="S140" s="109">
        <v>3</v>
      </c>
      <c r="T140" s="109">
        <v>4</v>
      </c>
      <c r="U140" s="109">
        <v>5</v>
      </c>
      <c r="V140" s="109">
        <v>6</v>
      </c>
      <c r="W140" s="109">
        <v>7</v>
      </c>
      <c r="X140" s="109" t="s">
        <v>20</v>
      </c>
      <c r="Y140" s="109">
        <v>9</v>
      </c>
      <c r="Z140" s="110">
        <v>10</v>
      </c>
    </row>
    <row r="141" spans="1:26" ht="16.5" customHeight="1" x14ac:dyDescent="0.25">
      <c r="A141" s="106" t="str">
        <f>+CPPE!A140</f>
        <v>612 - Tree/Shrub Establishment</v>
      </c>
      <c r="B141" s="107">
        <f>IF(VLOOKUP($A141,$P$3:$Z$170,2)="","",VLOOKUP($A141,$P$3:$Z$170,2))</f>
        <v>1</v>
      </c>
      <c r="C141" s="107">
        <f>IF(VLOOKUP($A141,$P$3:$Z$170,3)="","",VLOOKUP($A141,$P$3:$Z$170,3))</f>
        <v>2</v>
      </c>
      <c r="D141" s="107">
        <f>IF(VLOOKUP($A141,$P$3:$Z$170,4)="","",VLOOKUP($A141,$P$3:$Z$170,4))</f>
        <v>3</v>
      </c>
      <c r="E141" s="107">
        <f>IF(VLOOKUP($A141,$P$3:$Z$170,5)="","",VLOOKUP($A141,$P$3:$Z$170,5))</f>
        <v>4</v>
      </c>
      <c r="F141" s="107">
        <f>IF(VLOOKUP($A141,$P$3:$Z$170,6)="","",VLOOKUP($A141,$P$3:$Z$170,6))</f>
        <v>5</v>
      </c>
      <c r="G141" s="107">
        <f>IF(VLOOKUP($A141,$P$3:$Z$170,7)="","",VLOOKUP($A141,$P$3:$Z$170,7))</f>
        <v>6</v>
      </c>
      <c r="H141" s="107">
        <f>IF(VLOOKUP($A141,$P$3:$Z$170,8)="","",VLOOKUP($A141,$P$3:$Z$170,8))</f>
        <v>7</v>
      </c>
      <c r="I141" s="107" t="str">
        <f>IF(VLOOKUP($A141,$P$3:$Z$170,9)="","",VLOOKUP($A141,$P$3:$Z$170,9))</f>
        <v/>
      </c>
      <c r="J141" s="107">
        <f>IF(VLOOKUP($A141,$P$3:$Z$170,10)="","",VLOOKUP($A141,$P$3:$Z$170,10))</f>
        <v>9</v>
      </c>
      <c r="K141" s="107">
        <f>IF(VLOOKUP($A141,$P$3:$Z$170,11)="","",VLOOKUP($A141,$P$3:$Z$170,11))</f>
        <v>10</v>
      </c>
      <c r="M141" s="247"/>
      <c r="N141" s="248">
        <f t="shared" si="2"/>
        <v>2</v>
      </c>
      <c r="P141" s="249" t="s">
        <v>750</v>
      </c>
      <c r="Q141" s="114">
        <v>1</v>
      </c>
      <c r="R141" s="109">
        <v>2</v>
      </c>
      <c r="S141" s="109">
        <v>3</v>
      </c>
      <c r="T141" s="109">
        <v>4</v>
      </c>
      <c r="U141" s="109">
        <v>5</v>
      </c>
      <c r="V141" s="109">
        <v>6</v>
      </c>
      <c r="W141" s="109">
        <v>7</v>
      </c>
      <c r="X141" s="109" t="s">
        <v>20</v>
      </c>
      <c r="Y141" s="109">
        <v>9</v>
      </c>
      <c r="Z141" s="110">
        <v>10</v>
      </c>
    </row>
    <row r="142" spans="1:26" ht="16.5" customHeight="1" x14ac:dyDescent="0.25">
      <c r="A142" s="106" t="str">
        <f>+CPPE!A141</f>
        <v>614 - Watering Facility</v>
      </c>
      <c r="B142" s="107">
        <f>IF(VLOOKUP($A142,$P$3:$Z$170,2)="","",VLOOKUP($A142,$P$3:$Z$170,2))</f>
        <v>1</v>
      </c>
      <c r="C142" s="107">
        <f>IF(VLOOKUP($A142,$P$3:$Z$170,3)="","",VLOOKUP($A142,$P$3:$Z$170,3))</f>
        <v>2</v>
      </c>
      <c r="D142" s="107">
        <f>IF(VLOOKUP($A142,$P$3:$Z$170,4)="","",VLOOKUP($A142,$P$3:$Z$170,4))</f>
        <v>3</v>
      </c>
      <c r="E142" s="107">
        <f>IF(VLOOKUP($A142,$P$3:$Z$170,5)="","",VLOOKUP($A142,$P$3:$Z$170,5))</f>
        <v>4</v>
      </c>
      <c r="F142" s="107">
        <f>IF(VLOOKUP($A142,$P$3:$Z$170,6)="","",VLOOKUP($A142,$P$3:$Z$170,6))</f>
        <v>5</v>
      </c>
      <c r="G142" s="107">
        <f>IF(VLOOKUP($A142,$P$3:$Z$170,7)="","",VLOOKUP($A142,$P$3:$Z$170,7))</f>
        <v>6</v>
      </c>
      <c r="H142" s="107">
        <f>IF(VLOOKUP($A142,$P$3:$Z$170,8)="","",VLOOKUP($A142,$P$3:$Z$170,8))</f>
        <v>7</v>
      </c>
      <c r="I142" s="107">
        <f>IF(VLOOKUP($A142,$P$3:$Z$170,9)="","",VLOOKUP($A142,$P$3:$Z$170,9))</f>
        <v>8</v>
      </c>
      <c r="J142" s="107">
        <f>IF(VLOOKUP($A142,$P$3:$Z$170,10)="","",VLOOKUP($A142,$P$3:$Z$170,10))</f>
        <v>9</v>
      </c>
      <c r="K142" s="107">
        <f>IF(VLOOKUP($A142,$P$3:$Z$170,11)="","",VLOOKUP($A142,$P$3:$Z$170,11))</f>
        <v>10</v>
      </c>
      <c r="M142" s="247"/>
      <c r="N142" s="248">
        <f t="shared" si="2"/>
        <v>2</v>
      </c>
      <c r="P142" s="249" t="s">
        <v>768</v>
      </c>
      <c r="Q142" s="114">
        <v>1</v>
      </c>
      <c r="R142" s="109">
        <v>2</v>
      </c>
      <c r="S142" s="109">
        <v>3</v>
      </c>
      <c r="T142" s="109">
        <v>4</v>
      </c>
      <c r="U142" s="109">
        <v>5</v>
      </c>
      <c r="V142" s="109">
        <v>6</v>
      </c>
      <c r="W142" s="109">
        <v>7</v>
      </c>
      <c r="X142" s="109">
        <v>8</v>
      </c>
      <c r="Y142" s="109">
        <v>9</v>
      </c>
      <c r="Z142" s="110">
        <v>10</v>
      </c>
    </row>
    <row r="143" spans="1:26" ht="16.5" customHeight="1" x14ac:dyDescent="0.25">
      <c r="A143" s="106" t="str">
        <f>+CPPE!A142</f>
        <v>620 - Underground Outlet</v>
      </c>
      <c r="B143" s="107">
        <f>IF(VLOOKUP($A143,$P$3:$Z$170,2)="","",VLOOKUP($A143,$P$3:$Z$170,2))</f>
        <v>1</v>
      </c>
      <c r="C143" s="107">
        <f>IF(VLOOKUP($A143,$P$3:$Z$170,3)="","",VLOOKUP($A143,$P$3:$Z$170,3))</f>
        <v>2</v>
      </c>
      <c r="D143" s="107">
        <f>IF(VLOOKUP($A143,$P$3:$Z$170,4)="","",VLOOKUP($A143,$P$3:$Z$170,4))</f>
        <v>3</v>
      </c>
      <c r="E143" s="107">
        <f>IF(VLOOKUP($A143,$P$3:$Z$170,5)="","",VLOOKUP($A143,$P$3:$Z$170,5))</f>
        <v>4</v>
      </c>
      <c r="F143" s="107">
        <f>IF(VLOOKUP($A143,$P$3:$Z$170,6)="","",VLOOKUP($A143,$P$3:$Z$170,6))</f>
        <v>5</v>
      </c>
      <c r="G143" s="107">
        <f>IF(VLOOKUP($A143,$P$3:$Z$170,7)="","",VLOOKUP($A143,$P$3:$Z$170,7))</f>
        <v>6</v>
      </c>
      <c r="H143" s="107">
        <f>IF(VLOOKUP($A143,$P$3:$Z$170,8)="","",VLOOKUP($A143,$P$3:$Z$170,8))</f>
        <v>7</v>
      </c>
      <c r="I143" s="107">
        <f>IF(VLOOKUP($A143,$P$3:$Z$170,9)="","",VLOOKUP($A143,$P$3:$Z$170,9))</f>
        <v>8</v>
      </c>
      <c r="J143" s="107">
        <f>IF(VLOOKUP($A143,$P$3:$Z$170,10)="","",VLOOKUP($A143,$P$3:$Z$170,10))</f>
        <v>9</v>
      </c>
      <c r="K143" s="107">
        <f>IF(VLOOKUP($A143,$P$3:$Z$170,11)="","",VLOOKUP($A143,$P$3:$Z$170,11))</f>
        <v>10</v>
      </c>
      <c r="M143" s="247"/>
      <c r="N143" s="248">
        <f t="shared" si="2"/>
        <v>2</v>
      </c>
      <c r="P143" s="249" t="s">
        <v>753</v>
      </c>
      <c r="Q143" s="114">
        <v>1</v>
      </c>
      <c r="R143" s="109">
        <v>2</v>
      </c>
      <c r="S143" s="109">
        <v>3</v>
      </c>
      <c r="T143" s="109">
        <v>4</v>
      </c>
      <c r="U143" s="109">
        <v>5</v>
      </c>
      <c r="V143" s="109">
        <v>6</v>
      </c>
      <c r="W143" s="109">
        <v>7</v>
      </c>
      <c r="X143" s="109">
        <v>8</v>
      </c>
      <c r="Y143" s="109">
        <v>9</v>
      </c>
      <c r="Z143" s="110">
        <v>10</v>
      </c>
    </row>
    <row r="144" spans="1:26" ht="16.5" customHeight="1" x14ac:dyDescent="0.25">
      <c r="A144" s="106" t="str">
        <f>+CPPE!A143</f>
        <v>629 - Waste Treatment</v>
      </c>
      <c r="B144" s="107" t="str">
        <f>IF(VLOOKUP($A144,$P$3:$Z$170,2)="","",VLOOKUP($A144,$P$3:$Z$170,2))</f>
        <v/>
      </c>
      <c r="C144" s="107" t="str">
        <f>IF(VLOOKUP($A144,$P$3:$Z$170,3)="","",VLOOKUP($A144,$P$3:$Z$170,3))</f>
        <v/>
      </c>
      <c r="D144" s="107" t="str">
        <f>IF(VLOOKUP($A144,$P$3:$Z$170,4)="","",VLOOKUP($A144,$P$3:$Z$170,4))</f>
        <v/>
      </c>
      <c r="E144" s="107" t="str">
        <f>IF(VLOOKUP($A144,$P$3:$Z$170,5)="","",VLOOKUP($A144,$P$3:$Z$170,5))</f>
        <v/>
      </c>
      <c r="F144" s="107" t="str">
        <f>IF(VLOOKUP($A144,$P$3:$Z$170,6)="","",VLOOKUP($A144,$P$3:$Z$170,6))</f>
        <v/>
      </c>
      <c r="G144" s="107">
        <f>IF(VLOOKUP($A144,$P$3:$Z$170,7)="","",VLOOKUP($A144,$P$3:$Z$170,7))</f>
        <v>6</v>
      </c>
      <c r="H144" s="107" t="str">
        <f>IF(VLOOKUP($A144,$P$3:$Z$170,8)="","",VLOOKUP($A144,$P$3:$Z$170,8))</f>
        <v/>
      </c>
      <c r="I144" s="107" t="str">
        <f>IF(VLOOKUP($A144,$P$3:$Z$170,9)="","",VLOOKUP($A144,$P$3:$Z$170,9))</f>
        <v/>
      </c>
      <c r="J144" s="107" t="str">
        <f>IF(VLOOKUP($A144,$P$3:$Z$170,10)="","",VLOOKUP($A144,$P$3:$Z$170,10))</f>
        <v/>
      </c>
      <c r="K144" s="107" t="str">
        <f>IF(VLOOKUP($A144,$P$3:$Z$170,11)="","",VLOOKUP($A144,$P$3:$Z$170,11))</f>
        <v/>
      </c>
      <c r="M144" s="247"/>
      <c r="N144" s="248">
        <f t="shared" si="2"/>
        <v>2</v>
      </c>
      <c r="P144" s="249" t="s">
        <v>763</v>
      </c>
      <c r="Q144" s="114" t="s">
        <v>20</v>
      </c>
      <c r="R144" s="109" t="s">
        <v>20</v>
      </c>
      <c r="S144" s="109" t="s">
        <v>20</v>
      </c>
      <c r="T144" s="109" t="s">
        <v>20</v>
      </c>
      <c r="U144" s="109" t="s">
        <v>20</v>
      </c>
      <c r="V144" s="109">
        <v>6</v>
      </c>
      <c r="W144" s="109" t="s">
        <v>20</v>
      </c>
      <c r="X144" s="109" t="s">
        <v>20</v>
      </c>
      <c r="Y144" s="109" t="s">
        <v>20</v>
      </c>
      <c r="Z144" s="110" t="s">
        <v>20</v>
      </c>
    </row>
    <row r="145" spans="1:26" ht="16.5" customHeight="1" x14ac:dyDescent="0.25">
      <c r="A145" s="106" t="str">
        <f>+CPPE!A144</f>
        <v>630 - Vertical Drain</v>
      </c>
      <c r="B145" s="107">
        <f>IF(VLOOKUP($A145,$P$3:$Z$170,2)="","",VLOOKUP($A145,$P$3:$Z$170,2))</f>
        <v>1</v>
      </c>
      <c r="C145" s="107">
        <f>IF(VLOOKUP($A145,$P$3:$Z$170,3)="","",VLOOKUP($A145,$P$3:$Z$170,3))</f>
        <v>2</v>
      </c>
      <c r="D145" s="107">
        <f>IF(VLOOKUP($A145,$P$3:$Z$170,4)="","",VLOOKUP($A145,$P$3:$Z$170,4))</f>
        <v>3</v>
      </c>
      <c r="E145" s="107">
        <f>IF(VLOOKUP($A145,$P$3:$Z$170,5)="","",VLOOKUP($A145,$P$3:$Z$170,5))</f>
        <v>4</v>
      </c>
      <c r="F145" s="107">
        <f>IF(VLOOKUP($A145,$P$3:$Z$170,6)="","",VLOOKUP($A145,$P$3:$Z$170,6))</f>
        <v>5</v>
      </c>
      <c r="G145" s="107">
        <f>IF(VLOOKUP($A145,$P$3:$Z$170,7)="","",VLOOKUP($A145,$P$3:$Z$170,7))</f>
        <v>6</v>
      </c>
      <c r="H145" s="107" t="str">
        <f>IF(VLOOKUP($A145,$P$3:$Z$170,8)="","",VLOOKUP($A145,$P$3:$Z$170,8))</f>
        <v/>
      </c>
      <c r="I145" s="107" t="str">
        <f>IF(VLOOKUP($A145,$P$3:$Z$170,9)="","",VLOOKUP($A145,$P$3:$Z$170,9))</f>
        <v/>
      </c>
      <c r="J145" s="107">
        <f>IF(VLOOKUP($A145,$P$3:$Z$170,10)="","",VLOOKUP($A145,$P$3:$Z$170,10))</f>
        <v>9</v>
      </c>
      <c r="K145" s="107">
        <f>IF(VLOOKUP($A145,$P$3:$Z$170,11)="","",VLOOKUP($A145,$P$3:$Z$170,11))</f>
        <v>10</v>
      </c>
      <c r="M145" s="247"/>
      <c r="N145" s="248">
        <f t="shared" si="2"/>
        <v>2</v>
      </c>
      <c r="P145" s="249" t="s">
        <v>757</v>
      </c>
      <c r="Q145" s="114">
        <v>1</v>
      </c>
      <c r="R145" s="109">
        <v>2</v>
      </c>
      <c r="S145" s="109">
        <v>3</v>
      </c>
      <c r="T145" s="109">
        <v>4</v>
      </c>
      <c r="U145" s="109">
        <v>5</v>
      </c>
      <c r="V145" s="109">
        <v>6</v>
      </c>
      <c r="W145" s="109" t="s">
        <v>20</v>
      </c>
      <c r="X145" s="109" t="s">
        <v>20</v>
      </c>
      <c r="Y145" s="109">
        <v>9</v>
      </c>
      <c r="Z145" s="110">
        <v>10</v>
      </c>
    </row>
    <row r="146" spans="1:26" ht="16.5" customHeight="1" x14ac:dyDescent="0.25">
      <c r="A146" s="106" t="str">
        <f>+CPPE!A145</f>
        <v>632 - Waste Separation Facility (no)</v>
      </c>
      <c r="B146" s="107" t="str">
        <f>IF(VLOOKUP($A146,$P$3:$Z$170,2)="","",VLOOKUP($A146,$P$3:$Z$170,2))</f>
        <v/>
      </c>
      <c r="C146" s="107" t="str">
        <f>IF(VLOOKUP($A146,$P$3:$Z$170,3)="","",VLOOKUP($A146,$P$3:$Z$170,3))</f>
        <v/>
      </c>
      <c r="D146" s="107" t="str">
        <f>IF(VLOOKUP($A146,$P$3:$Z$170,4)="","",VLOOKUP($A146,$P$3:$Z$170,4))</f>
        <v/>
      </c>
      <c r="E146" s="107" t="str">
        <f>IF(VLOOKUP($A146,$P$3:$Z$170,5)="","",VLOOKUP($A146,$P$3:$Z$170,5))</f>
        <v/>
      </c>
      <c r="F146" s="107" t="str">
        <f>IF(VLOOKUP($A146,$P$3:$Z$170,6)="","",VLOOKUP($A146,$P$3:$Z$170,6))</f>
        <v/>
      </c>
      <c r="G146" s="107">
        <f>IF(VLOOKUP($A146,$P$3:$Z$170,7)="","",VLOOKUP($A146,$P$3:$Z$170,7))</f>
        <v>6</v>
      </c>
      <c r="H146" s="107" t="str">
        <f>IF(VLOOKUP($A146,$P$3:$Z$170,8)="","",VLOOKUP($A146,$P$3:$Z$170,8))</f>
        <v/>
      </c>
      <c r="I146" s="107" t="str">
        <f>IF(VLOOKUP($A146,$P$3:$Z$170,9)="","",VLOOKUP($A146,$P$3:$Z$170,9))</f>
        <v/>
      </c>
      <c r="J146" s="107" t="str">
        <f>IF(VLOOKUP($A146,$P$3:$Z$170,10)="","",VLOOKUP($A146,$P$3:$Z$170,10))</f>
        <v/>
      </c>
      <c r="K146" s="107" t="str">
        <f>IF(VLOOKUP($A146,$P$3:$Z$170,11)="","",VLOOKUP($A146,$P$3:$Z$170,11))</f>
        <v/>
      </c>
      <c r="M146" s="247"/>
      <c r="N146" s="248">
        <f t="shared" si="2"/>
        <v>2</v>
      </c>
      <c r="P146" s="249" t="s">
        <v>760</v>
      </c>
      <c r="Q146" s="114" t="s">
        <v>20</v>
      </c>
      <c r="R146" s="109" t="s">
        <v>20</v>
      </c>
      <c r="S146" s="109" t="s">
        <v>20</v>
      </c>
      <c r="T146" s="109" t="s">
        <v>20</v>
      </c>
      <c r="U146" s="109" t="s">
        <v>20</v>
      </c>
      <c r="V146" s="109">
        <v>6</v>
      </c>
      <c r="W146" s="109" t="s">
        <v>20</v>
      </c>
      <c r="X146" s="109" t="s">
        <v>20</v>
      </c>
      <c r="Y146" s="109" t="s">
        <v>20</v>
      </c>
      <c r="Z146" s="110" t="s">
        <v>20</v>
      </c>
    </row>
    <row r="147" spans="1:26" ht="16.5" customHeight="1" x14ac:dyDescent="0.25">
      <c r="A147" s="106" t="str">
        <f>+CPPE!A146</f>
        <v>633 - Waste Recycling</v>
      </c>
      <c r="B147" s="107">
        <f>IF(VLOOKUP($A147,$P$3:$Z$170,2)="","",VLOOKUP($A147,$P$3:$Z$170,2))</f>
        <v>1</v>
      </c>
      <c r="C147" s="107">
        <f>IF(VLOOKUP($A147,$P$3:$Z$170,3)="","",VLOOKUP($A147,$P$3:$Z$170,3))</f>
        <v>2</v>
      </c>
      <c r="D147" s="107">
        <f>IF(VLOOKUP($A147,$P$3:$Z$170,4)="","",VLOOKUP($A147,$P$3:$Z$170,4))</f>
        <v>3</v>
      </c>
      <c r="E147" s="107">
        <f>IF(VLOOKUP($A147,$P$3:$Z$170,5)="","",VLOOKUP($A147,$P$3:$Z$170,5))</f>
        <v>4</v>
      </c>
      <c r="F147" s="107">
        <f>IF(VLOOKUP($A147,$P$3:$Z$170,6)="","",VLOOKUP($A147,$P$3:$Z$170,6))</f>
        <v>5</v>
      </c>
      <c r="G147" s="107" t="str">
        <f>IF(VLOOKUP($A147,$P$3:$Z$170,7)="","",VLOOKUP($A147,$P$3:$Z$170,7))</f>
        <v/>
      </c>
      <c r="H147" s="107" t="str">
        <f>IF(VLOOKUP($A147,$P$3:$Z$170,8)="","",VLOOKUP($A147,$P$3:$Z$170,8))</f>
        <v/>
      </c>
      <c r="I147" s="107" t="str">
        <f>IF(VLOOKUP($A147,$P$3:$Z$170,9)="","",VLOOKUP($A147,$P$3:$Z$170,9))</f>
        <v/>
      </c>
      <c r="J147" s="107">
        <f>IF(VLOOKUP($A147,$P$3:$Z$170,10)="","",VLOOKUP($A147,$P$3:$Z$170,10))</f>
        <v>9</v>
      </c>
      <c r="K147" s="107">
        <f>IF(VLOOKUP($A147,$P$3:$Z$170,11)="","",VLOOKUP($A147,$P$3:$Z$170,11))</f>
        <v>10</v>
      </c>
      <c r="M147" s="247"/>
      <c r="N147" s="248">
        <f t="shared" si="2"/>
        <v>2</v>
      </c>
      <c r="P147" s="249" t="s">
        <v>759</v>
      </c>
      <c r="Q147" s="114">
        <v>1</v>
      </c>
      <c r="R147" s="109">
        <v>2</v>
      </c>
      <c r="S147" s="109">
        <v>3</v>
      </c>
      <c r="T147" s="109">
        <v>4</v>
      </c>
      <c r="U147" s="109">
        <v>5</v>
      </c>
      <c r="V147" s="109" t="s">
        <v>20</v>
      </c>
      <c r="W147" s="109" t="s">
        <v>20</v>
      </c>
      <c r="X147" s="109" t="s">
        <v>20</v>
      </c>
      <c r="Y147" s="109">
        <v>9</v>
      </c>
      <c r="Z147" s="110">
        <v>10</v>
      </c>
    </row>
    <row r="148" spans="1:26" ht="16.5" customHeight="1" x14ac:dyDescent="0.25">
      <c r="A148" s="106" t="str">
        <f>+CPPE!A147</f>
        <v>634 - Waste Transfer</v>
      </c>
      <c r="B148" s="107" t="str">
        <f>IF(VLOOKUP($A148,$P$3:$Z$170,2)="","",VLOOKUP($A148,$P$3:$Z$170,2))</f>
        <v/>
      </c>
      <c r="C148" s="107" t="str">
        <f>IF(VLOOKUP($A148,$P$3:$Z$170,3)="","",VLOOKUP($A148,$P$3:$Z$170,3))</f>
        <v/>
      </c>
      <c r="D148" s="107" t="str">
        <f>IF(VLOOKUP($A148,$P$3:$Z$170,4)="","",VLOOKUP($A148,$P$3:$Z$170,4))</f>
        <v/>
      </c>
      <c r="E148" s="107" t="str">
        <f>IF(VLOOKUP($A148,$P$3:$Z$170,5)="","",VLOOKUP($A148,$P$3:$Z$170,5))</f>
        <v/>
      </c>
      <c r="F148" s="107" t="str">
        <f>IF(VLOOKUP($A148,$P$3:$Z$170,6)="","",VLOOKUP($A148,$P$3:$Z$170,6))</f>
        <v/>
      </c>
      <c r="G148" s="107">
        <f>IF(VLOOKUP($A148,$P$3:$Z$170,7)="","",VLOOKUP($A148,$P$3:$Z$170,7))</f>
        <v>6</v>
      </c>
      <c r="H148" s="107" t="str">
        <f>IF(VLOOKUP($A148,$P$3:$Z$170,8)="","",VLOOKUP($A148,$P$3:$Z$170,8))</f>
        <v/>
      </c>
      <c r="I148" s="107" t="str">
        <f>IF(VLOOKUP($A148,$P$3:$Z$170,9)="","",VLOOKUP($A148,$P$3:$Z$170,9))</f>
        <v/>
      </c>
      <c r="J148" s="107" t="str">
        <f>IF(VLOOKUP($A148,$P$3:$Z$170,10)="","",VLOOKUP($A148,$P$3:$Z$170,10))</f>
        <v/>
      </c>
      <c r="K148" s="107" t="str">
        <f>IF(VLOOKUP($A148,$P$3:$Z$170,11)="","",VLOOKUP($A148,$P$3:$Z$170,11))</f>
        <v/>
      </c>
      <c r="M148" s="247"/>
      <c r="N148" s="248">
        <f t="shared" si="2"/>
        <v>2</v>
      </c>
      <c r="P148" s="249" t="s">
        <v>762</v>
      </c>
      <c r="Q148" s="114" t="s">
        <v>20</v>
      </c>
      <c r="R148" s="109" t="s">
        <v>20</v>
      </c>
      <c r="S148" s="109" t="s">
        <v>20</v>
      </c>
      <c r="T148" s="109" t="s">
        <v>20</v>
      </c>
      <c r="U148" s="109" t="s">
        <v>20</v>
      </c>
      <c r="V148" s="109">
        <v>6</v>
      </c>
      <c r="W148" s="109" t="s">
        <v>20</v>
      </c>
      <c r="X148" s="109" t="s">
        <v>20</v>
      </c>
      <c r="Y148" s="109" t="s">
        <v>20</v>
      </c>
      <c r="Z148" s="110" t="s">
        <v>20</v>
      </c>
    </row>
    <row r="149" spans="1:26" ht="16.5" customHeight="1" x14ac:dyDescent="0.25">
      <c r="A149" s="106" t="str">
        <f>+CPPE!A148</f>
        <v xml:space="preserve">635 - Vegetated Treatment Area </v>
      </c>
      <c r="B149" s="107">
        <f>IF(VLOOKUP($A149,$P$3:$Z$170,2)="","",VLOOKUP($A149,$P$3:$Z$170,2))</f>
        <v>1</v>
      </c>
      <c r="C149" s="107" t="str">
        <f>IF(VLOOKUP($A149,$P$3:$Z$170,3)="","",VLOOKUP($A149,$P$3:$Z$170,3))</f>
        <v/>
      </c>
      <c r="D149" s="107" t="str">
        <f>IF(VLOOKUP($A149,$P$3:$Z$170,4)="","",VLOOKUP($A149,$P$3:$Z$170,4))</f>
        <v/>
      </c>
      <c r="E149" s="107">
        <f>IF(VLOOKUP($A149,$P$3:$Z$170,5)="","",VLOOKUP($A149,$P$3:$Z$170,5))</f>
        <v>4</v>
      </c>
      <c r="F149" s="107" t="str">
        <f>IF(VLOOKUP($A149,$P$3:$Z$170,6)="","",VLOOKUP($A149,$P$3:$Z$170,6))</f>
        <v/>
      </c>
      <c r="G149" s="107">
        <f>IF(VLOOKUP($A149,$P$3:$Z$170,7)="","",VLOOKUP($A149,$P$3:$Z$170,7))</f>
        <v>6</v>
      </c>
      <c r="H149" s="107" t="str">
        <f>IF(VLOOKUP($A149,$P$3:$Z$170,8)="","",VLOOKUP($A149,$P$3:$Z$170,8))</f>
        <v/>
      </c>
      <c r="I149" s="107" t="str">
        <f>IF(VLOOKUP($A149,$P$3:$Z$170,9)="","",VLOOKUP($A149,$P$3:$Z$170,9))</f>
        <v/>
      </c>
      <c r="J149" s="107" t="str">
        <f>IF(VLOOKUP($A149,$P$3:$Z$170,10)="","",VLOOKUP($A149,$P$3:$Z$170,10))</f>
        <v/>
      </c>
      <c r="K149" s="107" t="str">
        <f>IF(VLOOKUP($A149,$P$3:$Z$170,11)="","",VLOOKUP($A149,$P$3:$Z$170,11))</f>
        <v/>
      </c>
      <c r="M149" s="247"/>
      <c r="N149" s="248">
        <f t="shared" si="2"/>
        <v>2</v>
      </c>
      <c r="P149" s="249" t="s">
        <v>755</v>
      </c>
      <c r="Q149" s="114">
        <v>1</v>
      </c>
      <c r="R149" s="109" t="s">
        <v>20</v>
      </c>
      <c r="S149" s="109" t="s">
        <v>20</v>
      </c>
      <c r="T149" s="109">
        <v>4</v>
      </c>
      <c r="U149" s="109" t="s">
        <v>20</v>
      </c>
      <c r="V149" s="109">
        <v>6</v>
      </c>
      <c r="W149" s="109" t="s">
        <v>20</v>
      </c>
      <c r="X149" s="109" t="s">
        <v>20</v>
      </c>
      <c r="Y149" s="109" t="s">
        <v>20</v>
      </c>
      <c r="Z149" s="110" t="s">
        <v>20</v>
      </c>
    </row>
    <row r="150" spans="1:26" ht="16.5" customHeight="1" x14ac:dyDescent="0.25">
      <c r="A150" s="106" t="str">
        <f>+CPPE!A149</f>
        <v>636 - Water Harvesting Catchment</v>
      </c>
      <c r="B150" s="107">
        <f>IF(VLOOKUP($A150,$P$3:$Z$170,2)="","",VLOOKUP($A150,$P$3:$Z$170,2))</f>
        <v>1</v>
      </c>
      <c r="C150" s="107">
        <f>IF(VLOOKUP($A150,$P$3:$Z$170,3)="","",VLOOKUP($A150,$P$3:$Z$170,3))</f>
        <v>2</v>
      </c>
      <c r="D150" s="107">
        <f>IF(VLOOKUP($A150,$P$3:$Z$170,4)="","",VLOOKUP($A150,$P$3:$Z$170,4))</f>
        <v>3</v>
      </c>
      <c r="E150" s="107">
        <f>IF(VLOOKUP($A150,$P$3:$Z$170,5)="","",VLOOKUP($A150,$P$3:$Z$170,5))</f>
        <v>4</v>
      </c>
      <c r="F150" s="107">
        <f>IF(VLOOKUP($A150,$P$3:$Z$170,6)="","",VLOOKUP($A150,$P$3:$Z$170,6))</f>
        <v>5</v>
      </c>
      <c r="G150" s="107">
        <f>IF(VLOOKUP($A150,$P$3:$Z$170,7)="","",VLOOKUP($A150,$P$3:$Z$170,7))</f>
        <v>6</v>
      </c>
      <c r="H150" s="107">
        <f>IF(VLOOKUP($A150,$P$3:$Z$170,8)="","",VLOOKUP($A150,$P$3:$Z$170,8))</f>
        <v>7</v>
      </c>
      <c r="I150" s="107" t="str">
        <f>IF(VLOOKUP($A150,$P$3:$Z$170,9)="","",VLOOKUP($A150,$P$3:$Z$170,9))</f>
        <v/>
      </c>
      <c r="J150" s="107">
        <f>IF(VLOOKUP($A150,$P$3:$Z$170,10)="","",VLOOKUP($A150,$P$3:$Z$170,10))</f>
        <v>9</v>
      </c>
      <c r="K150" s="107">
        <f>IF(VLOOKUP($A150,$P$3:$Z$170,11)="","",VLOOKUP($A150,$P$3:$Z$170,11))</f>
        <v>10</v>
      </c>
      <c r="M150" s="247"/>
      <c r="N150" s="248">
        <f t="shared" si="2"/>
        <v>2</v>
      </c>
      <c r="P150" s="249" t="s">
        <v>766</v>
      </c>
      <c r="Q150" s="114">
        <v>1</v>
      </c>
      <c r="R150" s="109">
        <v>2</v>
      </c>
      <c r="S150" s="109">
        <v>3</v>
      </c>
      <c r="T150" s="109">
        <v>4</v>
      </c>
      <c r="U150" s="109">
        <v>5</v>
      </c>
      <c r="V150" s="109">
        <v>6</v>
      </c>
      <c r="W150" s="109">
        <v>7</v>
      </c>
      <c r="X150" s="109" t="s">
        <v>20</v>
      </c>
      <c r="Y150" s="109">
        <v>9</v>
      </c>
      <c r="Z150" s="110">
        <v>10</v>
      </c>
    </row>
    <row r="151" spans="1:26" ht="16.5" customHeight="1" x14ac:dyDescent="0.25">
      <c r="A151" s="106" t="str">
        <f>+CPPE!A150</f>
        <v>638 - Water and Sediment Control Basin</v>
      </c>
      <c r="B151" s="107">
        <f>IF(VLOOKUP($A151,$P$3:$Z$170,2)="","",VLOOKUP($A151,$P$3:$Z$170,2))</f>
        <v>1</v>
      </c>
      <c r="C151" s="107">
        <f>IF(VLOOKUP($A151,$P$3:$Z$170,3)="","",VLOOKUP($A151,$P$3:$Z$170,3))</f>
        <v>2</v>
      </c>
      <c r="D151" s="107">
        <f>IF(VLOOKUP($A151,$P$3:$Z$170,4)="","",VLOOKUP($A151,$P$3:$Z$170,4))</f>
        <v>3</v>
      </c>
      <c r="E151" s="107">
        <f>IF(VLOOKUP($A151,$P$3:$Z$170,5)="","",VLOOKUP($A151,$P$3:$Z$170,5))</f>
        <v>4</v>
      </c>
      <c r="F151" s="107">
        <f>IF(VLOOKUP($A151,$P$3:$Z$170,6)="","",VLOOKUP($A151,$P$3:$Z$170,6))</f>
        <v>5</v>
      </c>
      <c r="G151" s="107">
        <f>IF(VLOOKUP($A151,$P$3:$Z$170,7)="","",VLOOKUP($A151,$P$3:$Z$170,7))</f>
        <v>6</v>
      </c>
      <c r="H151" s="107">
        <f>IF(VLOOKUP($A151,$P$3:$Z$170,8)="","",VLOOKUP($A151,$P$3:$Z$170,8))</f>
        <v>7</v>
      </c>
      <c r="I151" s="107">
        <f>IF(VLOOKUP($A151,$P$3:$Z$170,9)="","",VLOOKUP($A151,$P$3:$Z$170,9))</f>
        <v>8</v>
      </c>
      <c r="J151" s="107">
        <f>IF(VLOOKUP($A151,$P$3:$Z$170,10)="","",VLOOKUP($A151,$P$3:$Z$170,10))</f>
        <v>9</v>
      </c>
      <c r="K151" s="107">
        <f>IF(VLOOKUP($A151,$P$3:$Z$170,11)="","",VLOOKUP($A151,$P$3:$Z$170,11))</f>
        <v>10</v>
      </c>
      <c r="M151" s="247"/>
      <c r="N151" s="248">
        <f t="shared" si="2"/>
        <v>2</v>
      </c>
      <c r="P151" s="249" t="s">
        <v>765</v>
      </c>
      <c r="Q151" s="114">
        <v>1</v>
      </c>
      <c r="R151" s="109">
        <v>2</v>
      </c>
      <c r="S151" s="109">
        <v>3</v>
      </c>
      <c r="T151" s="109">
        <v>4</v>
      </c>
      <c r="U151" s="109">
        <v>5</v>
      </c>
      <c r="V151" s="109">
        <v>6</v>
      </c>
      <c r="W151" s="109">
        <v>7</v>
      </c>
      <c r="X151" s="109">
        <v>8</v>
      </c>
      <c r="Y151" s="109">
        <v>9</v>
      </c>
      <c r="Z151" s="110">
        <v>10</v>
      </c>
    </row>
    <row r="152" spans="1:26" ht="16.5" customHeight="1" x14ac:dyDescent="0.25">
      <c r="A152" s="106" t="str">
        <f>+CPPE!A151</f>
        <v>640 - Waterspreading</v>
      </c>
      <c r="B152" s="107">
        <f>IF(VLOOKUP($A152,$P$3:$Z$170,2)="","",VLOOKUP($A152,$P$3:$Z$170,2))</f>
        <v>1</v>
      </c>
      <c r="C152" s="107">
        <f>IF(VLOOKUP($A152,$P$3:$Z$170,3)="","",VLOOKUP($A152,$P$3:$Z$170,3))</f>
        <v>2</v>
      </c>
      <c r="D152" s="107">
        <f>IF(VLOOKUP($A152,$P$3:$Z$170,4)="","",VLOOKUP($A152,$P$3:$Z$170,4))</f>
        <v>3</v>
      </c>
      <c r="E152" s="107">
        <f>IF(VLOOKUP($A152,$P$3:$Z$170,5)="","",VLOOKUP($A152,$P$3:$Z$170,5))</f>
        <v>4</v>
      </c>
      <c r="F152" s="107">
        <f>IF(VLOOKUP($A152,$P$3:$Z$170,6)="","",VLOOKUP($A152,$P$3:$Z$170,6))</f>
        <v>5</v>
      </c>
      <c r="G152" s="107" t="str">
        <f>IF(VLOOKUP($A152,$P$3:$Z$170,7)="","",VLOOKUP($A152,$P$3:$Z$170,7))</f>
        <v/>
      </c>
      <c r="H152" s="107" t="str">
        <f>IF(VLOOKUP($A152,$P$3:$Z$170,8)="","",VLOOKUP($A152,$P$3:$Z$170,8))</f>
        <v/>
      </c>
      <c r="I152" s="107" t="str">
        <f>IF(VLOOKUP($A152,$P$3:$Z$170,9)="","",VLOOKUP($A152,$P$3:$Z$170,9))</f>
        <v/>
      </c>
      <c r="J152" s="107">
        <f>IF(VLOOKUP($A152,$P$3:$Z$170,10)="","",VLOOKUP($A152,$P$3:$Z$170,10))</f>
        <v>9</v>
      </c>
      <c r="K152" s="107" t="str">
        <f>IF(VLOOKUP($A152,$P$3:$Z$170,11)="","",VLOOKUP($A152,$P$3:$Z$170,11))</f>
        <v/>
      </c>
      <c r="M152" s="247"/>
      <c r="N152" s="248">
        <f t="shared" si="2"/>
        <v>2</v>
      </c>
      <c r="P152" s="249" t="s">
        <v>769</v>
      </c>
      <c r="Q152" s="114">
        <v>1</v>
      </c>
      <c r="R152" s="109">
        <v>2</v>
      </c>
      <c r="S152" s="109">
        <v>3</v>
      </c>
      <c r="T152" s="109">
        <v>4</v>
      </c>
      <c r="U152" s="109">
        <v>5</v>
      </c>
      <c r="V152" s="109" t="s">
        <v>20</v>
      </c>
      <c r="W152" s="109" t="s">
        <v>20</v>
      </c>
      <c r="X152" s="109" t="s">
        <v>20</v>
      </c>
      <c r="Y152" s="109">
        <v>9</v>
      </c>
      <c r="Z152" s="110" t="s">
        <v>20</v>
      </c>
    </row>
    <row r="153" spans="1:26" ht="16.5" customHeight="1" x14ac:dyDescent="0.25">
      <c r="A153" s="106" t="str">
        <f>+CPPE!A152</f>
        <v>642 - Water Well</v>
      </c>
      <c r="B153" s="107">
        <f>IF(VLOOKUP($A153,$P$3:$Z$170,2)="","",VLOOKUP($A153,$P$3:$Z$170,2))</f>
        <v>1</v>
      </c>
      <c r="C153" s="107">
        <f>IF(VLOOKUP($A153,$P$3:$Z$170,3)="","",VLOOKUP($A153,$P$3:$Z$170,3))</f>
        <v>2</v>
      </c>
      <c r="D153" s="107">
        <f>IF(VLOOKUP($A153,$P$3:$Z$170,4)="","",VLOOKUP($A153,$P$3:$Z$170,4))</f>
        <v>3</v>
      </c>
      <c r="E153" s="107">
        <f>IF(VLOOKUP($A153,$P$3:$Z$170,5)="","",VLOOKUP($A153,$P$3:$Z$170,5))</f>
        <v>4</v>
      </c>
      <c r="F153" s="107">
        <f>IF(VLOOKUP($A153,$P$3:$Z$170,6)="","",VLOOKUP($A153,$P$3:$Z$170,6))</f>
        <v>5</v>
      </c>
      <c r="G153" s="107">
        <f>IF(VLOOKUP($A153,$P$3:$Z$170,7)="","",VLOOKUP($A153,$P$3:$Z$170,7))</f>
        <v>6</v>
      </c>
      <c r="H153" s="107">
        <f>IF(VLOOKUP($A153,$P$3:$Z$170,8)="","",VLOOKUP($A153,$P$3:$Z$170,8))</f>
        <v>7</v>
      </c>
      <c r="I153" s="107" t="str">
        <f>IF(VLOOKUP($A153,$P$3:$Z$170,9)="","",VLOOKUP($A153,$P$3:$Z$170,9))</f>
        <v/>
      </c>
      <c r="J153" s="107">
        <f>IF(VLOOKUP($A153,$P$3:$Z$170,10)="","",VLOOKUP($A153,$P$3:$Z$170,10))</f>
        <v>9</v>
      </c>
      <c r="K153" s="107">
        <f>IF(VLOOKUP($A153,$P$3:$Z$170,11)="","",VLOOKUP($A153,$P$3:$Z$170,11))</f>
        <v>10</v>
      </c>
      <c r="M153" s="247"/>
      <c r="N153" s="248">
        <f t="shared" si="2"/>
        <v>2</v>
      </c>
      <c r="P153" s="249" t="s">
        <v>767</v>
      </c>
      <c r="Q153" s="114">
        <v>1</v>
      </c>
      <c r="R153" s="109">
        <v>2</v>
      </c>
      <c r="S153" s="109">
        <v>3</v>
      </c>
      <c r="T153" s="109">
        <v>4</v>
      </c>
      <c r="U153" s="109">
        <v>5</v>
      </c>
      <c r="V153" s="109">
        <v>6</v>
      </c>
      <c r="W153" s="109">
        <v>7</v>
      </c>
      <c r="X153" s="109" t="s">
        <v>20</v>
      </c>
      <c r="Y153" s="109">
        <v>9</v>
      </c>
      <c r="Z153" s="110">
        <v>10</v>
      </c>
    </row>
    <row r="154" spans="1:26" ht="16.5" customHeight="1" x14ac:dyDescent="0.25">
      <c r="A154" s="106" t="str">
        <f>+CPPE!A153</f>
        <v>643 - Restoration and Management of Rare or Declining Habitats</v>
      </c>
      <c r="B154" s="107">
        <f>IF(VLOOKUP($A154,$P$3:$Z$170,2)="","",VLOOKUP($A154,$P$3:$Z$170,2))</f>
        <v>1</v>
      </c>
      <c r="C154" s="107">
        <f>IF(VLOOKUP($A154,$P$3:$Z$170,3)="","",VLOOKUP($A154,$P$3:$Z$170,3))</f>
        <v>2</v>
      </c>
      <c r="D154" s="107">
        <f>IF(VLOOKUP($A154,$P$3:$Z$170,4)="","",VLOOKUP($A154,$P$3:$Z$170,4))</f>
        <v>3</v>
      </c>
      <c r="E154" s="107">
        <f>IF(VLOOKUP($A154,$P$3:$Z$170,5)="","",VLOOKUP($A154,$P$3:$Z$170,5))</f>
        <v>4</v>
      </c>
      <c r="F154" s="107">
        <f>IF(VLOOKUP($A154,$P$3:$Z$170,6)="","",VLOOKUP($A154,$P$3:$Z$170,6))</f>
        <v>5</v>
      </c>
      <c r="G154" s="107">
        <f>IF(VLOOKUP($A154,$P$3:$Z$170,7)="","",VLOOKUP($A154,$P$3:$Z$170,7))</f>
        <v>6</v>
      </c>
      <c r="H154" s="107">
        <f>IF(VLOOKUP($A154,$P$3:$Z$170,8)="","",VLOOKUP($A154,$P$3:$Z$170,8))</f>
        <v>7</v>
      </c>
      <c r="I154" s="107">
        <f>IF(VLOOKUP($A154,$P$3:$Z$170,9)="","",VLOOKUP($A154,$P$3:$Z$170,9))</f>
        <v>8</v>
      </c>
      <c r="J154" s="107">
        <f>IF(VLOOKUP($A154,$P$3:$Z$170,10)="","",VLOOKUP($A154,$P$3:$Z$170,10))</f>
        <v>9</v>
      </c>
      <c r="K154" s="107">
        <f>IF(VLOOKUP($A154,$P$3:$Z$170,11)="","",VLOOKUP($A154,$P$3:$Z$170,11))</f>
        <v>10</v>
      </c>
      <c r="M154" s="247"/>
      <c r="N154" s="248">
        <f t="shared" si="2"/>
        <v>2</v>
      </c>
      <c r="P154" s="249" t="s">
        <v>721</v>
      </c>
      <c r="Q154" s="114">
        <v>1</v>
      </c>
      <c r="R154" s="109">
        <v>2</v>
      </c>
      <c r="S154" s="109">
        <v>3</v>
      </c>
      <c r="T154" s="109">
        <v>4</v>
      </c>
      <c r="U154" s="109">
        <v>5</v>
      </c>
      <c r="V154" s="109">
        <v>6</v>
      </c>
      <c r="W154" s="109">
        <v>7</v>
      </c>
      <c r="X154" s="109">
        <v>8</v>
      </c>
      <c r="Y154" s="109">
        <v>9</v>
      </c>
      <c r="Z154" s="110">
        <v>10</v>
      </c>
    </row>
    <row r="155" spans="1:26" ht="16.5" customHeight="1" x14ac:dyDescent="0.25">
      <c r="A155" s="106" t="str">
        <f>+CPPE!A154</f>
        <v>644 - Wetland Wildlife Habitat Management</v>
      </c>
      <c r="B155" s="107">
        <f>IF(VLOOKUP($A155,$P$3:$Z$170,2)="","",VLOOKUP($A155,$P$3:$Z$170,2))</f>
        <v>1</v>
      </c>
      <c r="C155" s="107">
        <f>IF(VLOOKUP($A155,$P$3:$Z$170,3)="","",VLOOKUP($A155,$P$3:$Z$170,3))</f>
        <v>2</v>
      </c>
      <c r="D155" s="107">
        <f>IF(VLOOKUP($A155,$P$3:$Z$170,4)="","",VLOOKUP($A155,$P$3:$Z$170,4))</f>
        <v>3</v>
      </c>
      <c r="E155" s="107">
        <f>IF(VLOOKUP($A155,$P$3:$Z$170,5)="","",VLOOKUP($A155,$P$3:$Z$170,5))</f>
        <v>4</v>
      </c>
      <c r="F155" s="107">
        <f>IF(VLOOKUP($A155,$P$3:$Z$170,6)="","",VLOOKUP($A155,$P$3:$Z$170,6))</f>
        <v>5</v>
      </c>
      <c r="G155" s="107">
        <f>IF(VLOOKUP($A155,$P$3:$Z$170,7)="","",VLOOKUP($A155,$P$3:$Z$170,7))</f>
        <v>6</v>
      </c>
      <c r="H155" s="107">
        <f>IF(VLOOKUP($A155,$P$3:$Z$170,8)="","",VLOOKUP($A155,$P$3:$Z$170,8))</f>
        <v>7</v>
      </c>
      <c r="I155" s="107">
        <f>IF(VLOOKUP($A155,$P$3:$Z$170,9)="","",VLOOKUP($A155,$P$3:$Z$170,9))</f>
        <v>8</v>
      </c>
      <c r="J155" s="107">
        <f>IF(VLOOKUP($A155,$P$3:$Z$170,10)="","",VLOOKUP($A155,$P$3:$Z$170,10))</f>
        <v>9</v>
      </c>
      <c r="K155" s="107">
        <f>IF(VLOOKUP($A155,$P$3:$Z$170,11)="","",VLOOKUP($A155,$P$3:$Z$170,11))</f>
        <v>10</v>
      </c>
      <c r="M155" s="247"/>
      <c r="N155" s="248">
        <f t="shared" si="2"/>
        <v>2</v>
      </c>
      <c r="P155" s="249" t="s">
        <v>774</v>
      </c>
      <c r="Q155" s="114">
        <v>1</v>
      </c>
      <c r="R155" s="109">
        <v>2</v>
      </c>
      <c r="S155" s="109">
        <v>3</v>
      </c>
      <c r="T155" s="109">
        <v>4</v>
      </c>
      <c r="U155" s="109">
        <v>5</v>
      </c>
      <c r="V155" s="109">
        <v>6</v>
      </c>
      <c r="W155" s="109">
        <v>7</v>
      </c>
      <c r="X155" s="109">
        <v>8</v>
      </c>
      <c r="Y155" s="109">
        <v>9</v>
      </c>
      <c r="Z155" s="110">
        <v>10</v>
      </c>
    </row>
    <row r="156" spans="1:26" ht="16.5" customHeight="1" x14ac:dyDescent="0.25">
      <c r="A156" s="106" t="str">
        <f>+CPPE!A155</f>
        <v>645 - Upland Wildlife Habitat Management</v>
      </c>
      <c r="B156" s="107">
        <f>IF(VLOOKUP($A156,$P$3:$Z$170,2)="","",VLOOKUP($A156,$P$3:$Z$170,2))</f>
        <v>1</v>
      </c>
      <c r="C156" s="107">
        <f>IF(VLOOKUP($A156,$P$3:$Z$170,3)="","",VLOOKUP($A156,$P$3:$Z$170,3))</f>
        <v>2</v>
      </c>
      <c r="D156" s="107">
        <f>IF(VLOOKUP($A156,$P$3:$Z$170,4)="","",VLOOKUP($A156,$P$3:$Z$170,4))</f>
        <v>3</v>
      </c>
      <c r="E156" s="107">
        <f>IF(VLOOKUP($A156,$P$3:$Z$170,5)="","",VLOOKUP($A156,$P$3:$Z$170,5))</f>
        <v>4</v>
      </c>
      <c r="F156" s="107">
        <f>IF(VLOOKUP($A156,$P$3:$Z$170,6)="","",VLOOKUP($A156,$P$3:$Z$170,6))</f>
        <v>5</v>
      </c>
      <c r="G156" s="107">
        <f>IF(VLOOKUP($A156,$P$3:$Z$170,7)="","",VLOOKUP($A156,$P$3:$Z$170,7))</f>
        <v>6</v>
      </c>
      <c r="H156" s="107">
        <f>IF(VLOOKUP($A156,$P$3:$Z$170,8)="","",VLOOKUP($A156,$P$3:$Z$170,8))</f>
        <v>7</v>
      </c>
      <c r="I156" s="107">
        <f>IF(VLOOKUP($A156,$P$3:$Z$170,9)="","",VLOOKUP($A156,$P$3:$Z$170,9))</f>
        <v>8</v>
      </c>
      <c r="J156" s="107">
        <f>IF(VLOOKUP($A156,$P$3:$Z$170,10)="","",VLOOKUP($A156,$P$3:$Z$170,10))</f>
        <v>9</v>
      </c>
      <c r="K156" s="107">
        <f>IF(VLOOKUP($A156,$P$3:$Z$170,11)="","",VLOOKUP($A156,$P$3:$Z$170,11))</f>
        <v>10</v>
      </c>
      <c r="M156" s="247"/>
      <c r="N156" s="248">
        <f t="shared" si="2"/>
        <v>2</v>
      </c>
      <c r="P156" s="249" t="s">
        <v>754</v>
      </c>
      <c r="Q156" s="114">
        <v>1</v>
      </c>
      <c r="R156" s="109">
        <v>2</v>
      </c>
      <c r="S156" s="109">
        <v>3</v>
      </c>
      <c r="T156" s="109">
        <v>4</v>
      </c>
      <c r="U156" s="109">
        <v>5</v>
      </c>
      <c r="V156" s="109">
        <v>6</v>
      </c>
      <c r="W156" s="109">
        <v>7</v>
      </c>
      <c r="X156" s="109">
        <v>8</v>
      </c>
      <c r="Y156" s="109">
        <v>9</v>
      </c>
      <c r="Z156" s="110">
        <v>10</v>
      </c>
    </row>
    <row r="157" spans="1:26" ht="16.5" customHeight="1" x14ac:dyDescent="0.25">
      <c r="A157" s="106" t="str">
        <f>+CPPE!A156</f>
        <v>646 - Shallow Water Development and Management</v>
      </c>
      <c r="B157" s="107">
        <f>IF(VLOOKUP($A157,$P$3:$Z$170,2)="","",VLOOKUP($A157,$P$3:$Z$170,2))</f>
        <v>1</v>
      </c>
      <c r="C157" s="107">
        <f>IF(VLOOKUP($A157,$P$3:$Z$170,3)="","",VLOOKUP($A157,$P$3:$Z$170,3))</f>
        <v>2</v>
      </c>
      <c r="D157" s="107">
        <f>IF(VLOOKUP($A157,$P$3:$Z$170,4)="","",VLOOKUP($A157,$P$3:$Z$170,4))</f>
        <v>3</v>
      </c>
      <c r="E157" s="107">
        <f>IF(VLOOKUP($A157,$P$3:$Z$170,5)="","",VLOOKUP($A157,$P$3:$Z$170,5))</f>
        <v>4</v>
      </c>
      <c r="F157" s="107">
        <f>IF(VLOOKUP($A157,$P$3:$Z$170,6)="","",VLOOKUP($A157,$P$3:$Z$170,6))</f>
        <v>5</v>
      </c>
      <c r="G157" s="107">
        <f>IF(VLOOKUP($A157,$P$3:$Z$170,7)="","",VLOOKUP($A157,$P$3:$Z$170,7))</f>
        <v>6</v>
      </c>
      <c r="H157" s="107">
        <f>IF(VLOOKUP($A157,$P$3:$Z$170,8)="","",VLOOKUP($A157,$P$3:$Z$170,8))</f>
        <v>7</v>
      </c>
      <c r="I157" s="107">
        <f>IF(VLOOKUP($A157,$P$3:$Z$170,9)="","",VLOOKUP($A157,$P$3:$Z$170,9))</f>
        <v>8</v>
      </c>
      <c r="J157" s="107">
        <f>IF(VLOOKUP($A157,$P$3:$Z$170,10)="","",VLOOKUP($A157,$P$3:$Z$170,10))</f>
        <v>9</v>
      </c>
      <c r="K157" s="107">
        <f>IF(VLOOKUP($A157,$P$3:$Z$170,11)="","",VLOOKUP($A157,$P$3:$Z$170,11))</f>
        <v>10</v>
      </c>
      <c r="M157" s="247"/>
      <c r="N157" s="248">
        <f t="shared" si="2"/>
        <v>2</v>
      </c>
      <c r="P157" s="249" t="s">
        <v>731</v>
      </c>
      <c r="Q157" s="114">
        <v>1</v>
      </c>
      <c r="R157" s="109">
        <v>2</v>
      </c>
      <c r="S157" s="109">
        <v>3</v>
      </c>
      <c r="T157" s="109">
        <v>4</v>
      </c>
      <c r="U157" s="109">
        <v>5</v>
      </c>
      <c r="V157" s="109">
        <v>6</v>
      </c>
      <c r="W157" s="109">
        <v>7</v>
      </c>
      <c r="X157" s="109">
        <v>8</v>
      </c>
      <c r="Y157" s="109">
        <v>9</v>
      </c>
      <c r="Z157" s="110">
        <v>10</v>
      </c>
    </row>
    <row r="158" spans="1:26" ht="16.5" customHeight="1" x14ac:dyDescent="0.25">
      <c r="A158" s="106" t="str">
        <f>+CPPE!A157</f>
        <v>647 - Early Successional Habitat Development/Mgt.</v>
      </c>
      <c r="B158" s="107">
        <f>IF(VLOOKUP($A158,$P$3:$Z$170,2)="","",VLOOKUP($A158,$P$3:$Z$170,2))</f>
        <v>1</v>
      </c>
      <c r="C158" s="107">
        <f>IF(VLOOKUP($A158,$P$3:$Z$170,3)="","",VLOOKUP($A158,$P$3:$Z$170,3))</f>
        <v>2</v>
      </c>
      <c r="D158" s="107">
        <f>IF(VLOOKUP($A158,$P$3:$Z$170,4)="","",VLOOKUP($A158,$P$3:$Z$170,4))</f>
        <v>3</v>
      </c>
      <c r="E158" s="107">
        <f>IF(VLOOKUP($A158,$P$3:$Z$170,5)="","",VLOOKUP($A158,$P$3:$Z$170,5))</f>
        <v>4</v>
      </c>
      <c r="F158" s="107">
        <f>IF(VLOOKUP($A158,$P$3:$Z$170,6)="","",VLOOKUP($A158,$P$3:$Z$170,6))</f>
        <v>5</v>
      </c>
      <c r="G158" s="107">
        <f>IF(VLOOKUP($A158,$P$3:$Z$170,7)="","",VLOOKUP($A158,$P$3:$Z$170,7))</f>
        <v>6</v>
      </c>
      <c r="H158" s="107">
        <f>IF(VLOOKUP($A158,$P$3:$Z$170,8)="","",VLOOKUP($A158,$P$3:$Z$170,8))</f>
        <v>7</v>
      </c>
      <c r="I158" s="107">
        <f>IF(VLOOKUP($A158,$P$3:$Z$170,9)="","",VLOOKUP($A158,$P$3:$Z$170,9))</f>
        <v>8</v>
      </c>
      <c r="J158" s="107">
        <f>IF(VLOOKUP($A158,$P$3:$Z$170,10)="","",VLOOKUP($A158,$P$3:$Z$170,10))</f>
        <v>9</v>
      </c>
      <c r="K158" s="107">
        <f>IF(VLOOKUP($A158,$P$3:$Z$170,11)="","",VLOOKUP($A158,$P$3:$Z$170,11))</f>
        <v>10</v>
      </c>
      <c r="M158" s="247"/>
      <c r="N158" s="248">
        <f t="shared" si="2"/>
        <v>2</v>
      </c>
      <c r="P158" s="249" t="s">
        <v>653</v>
      </c>
      <c r="Q158" s="114">
        <v>1</v>
      </c>
      <c r="R158" s="109">
        <v>2</v>
      </c>
      <c r="S158" s="109">
        <v>3</v>
      </c>
      <c r="T158" s="109">
        <v>4</v>
      </c>
      <c r="U158" s="109">
        <v>5</v>
      </c>
      <c r="V158" s="109">
        <v>6</v>
      </c>
      <c r="W158" s="109">
        <v>7</v>
      </c>
      <c r="X158" s="109">
        <v>8</v>
      </c>
      <c r="Y158" s="109">
        <v>9</v>
      </c>
      <c r="Z158" s="110">
        <v>10</v>
      </c>
    </row>
    <row r="159" spans="1:26" ht="16.5" customHeight="1" x14ac:dyDescent="0.25">
      <c r="A159" s="106" t="str">
        <f>+CPPE!A158</f>
        <v>649 - Structures for Wildlife</v>
      </c>
      <c r="B159" s="107">
        <f>IF(VLOOKUP($A159,$P$3:$Z$170,2)="","",VLOOKUP($A159,$P$3:$Z$170,2))</f>
        <v>1</v>
      </c>
      <c r="C159" s="107">
        <f>IF(VLOOKUP($A159,$P$3:$Z$170,3)="","",VLOOKUP($A159,$P$3:$Z$170,3))</f>
        <v>2</v>
      </c>
      <c r="D159" s="107">
        <f>IF(VLOOKUP($A159,$P$3:$Z$170,4)="","",VLOOKUP($A159,$P$3:$Z$170,4))</f>
        <v>3</v>
      </c>
      <c r="E159" s="107">
        <f>IF(VLOOKUP($A159,$P$3:$Z$170,5)="","",VLOOKUP($A159,$P$3:$Z$170,5))</f>
        <v>4</v>
      </c>
      <c r="F159" s="107">
        <f>IF(VLOOKUP($A159,$P$3:$Z$170,6)="","",VLOOKUP($A159,$P$3:$Z$170,6))</f>
        <v>5</v>
      </c>
      <c r="G159" s="107">
        <f>IF(VLOOKUP($A159,$P$3:$Z$170,7)="","",VLOOKUP($A159,$P$3:$Z$170,7))</f>
        <v>6</v>
      </c>
      <c r="H159" s="107">
        <f>IF(VLOOKUP($A159,$P$3:$Z$170,8)="","",VLOOKUP($A159,$P$3:$Z$170,8))</f>
        <v>7</v>
      </c>
      <c r="I159" s="107">
        <f>IF(VLOOKUP($A159,$P$3:$Z$170,9)="","",VLOOKUP($A159,$P$3:$Z$170,9))</f>
        <v>8</v>
      </c>
      <c r="J159" s="107">
        <f>IF(VLOOKUP($A159,$P$3:$Z$170,10)="","",VLOOKUP($A159,$P$3:$Z$170,10))</f>
        <v>9</v>
      </c>
      <c r="K159" s="107">
        <f>IF(VLOOKUP($A159,$P$3:$Z$170,11)="","",VLOOKUP($A159,$P$3:$Z$170,11))</f>
        <v>10</v>
      </c>
      <c r="M159" s="247"/>
      <c r="N159" s="248">
        <f t="shared" si="2"/>
        <v>2</v>
      </c>
      <c r="P159" s="249" t="s">
        <v>743</v>
      </c>
      <c r="Q159" s="114">
        <v>1</v>
      </c>
      <c r="R159" s="109">
        <v>2</v>
      </c>
      <c r="S159" s="109">
        <v>3</v>
      </c>
      <c r="T159" s="109">
        <v>4</v>
      </c>
      <c r="U159" s="109">
        <v>5</v>
      </c>
      <c r="V159" s="109">
        <v>6</v>
      </c>
      <c r="W159" s="109">
        <v>7</v>
      </c>
      <c r="X159" s="109">
        <v>8</v>
      </c>
      <c r="Y159" s="109">
        <v>9</v>
      </c>
      <c r="Z159" s="110">
        <v>10</v>
      </c>
    </row>
    <row r="160" spans="1:26" ht="16.5" customHeight="1" x14ac:dyDescent="0.25">
      <c r="A160" s="106" t="str">
        <f>+CPPE!A159</f>
        <v>654 - Road/Trail/Landing Closure and Treatment</v>
      </c>
      <c r="B160" s="107" t="str">
        <f>IF(VLOOKUP($A160,$P$3:$Z$170,2)="","",VLOOKUP($A160,$P$3:$Z$170,2))</f>
        <v/>
      </c>
      <c r="C160" s="107">
        <f>IF(VLOOKUP($A160,$P$3:$Z$170,3)="","",VLOOKUP($A160,$P$3:$Z$170,3))</f>
        <v>2</v>
      </c>
      <c r="D160" s="107">
        <f>IF(VLOOKUP($A160,$P$3:$Z$170,4)="","",VLOOKUP($A160,$P$3:$Z$170,4))</f>
        <v>3</v>
      </c>
      <c r="E160" s="107" t="str">
        <f>IF(VLOOKUP($A160,$P$3:$Z$170,5)="","",VLOOKUP($A160,$P$3:$Z$170,5))</f>
        <v/>
      </c>
      <c r="F160" s="107">
        <f>IF(VLOOKUP($A160,$P$3:$Z$170,6)="","",VLOOKUP($A160,$P$3:$Z$170,6))</f>
        <v>5</v>
      </c>
      <c r="G160" s="107" t="str">
        <f>IF(VLOOKUP($A160,$P$3:$Z$170,7)="","",VLOOKUP($A160,$P$3:$Z$170,7))</f>
        <v/>
      </c>
      <c r="H160" s="107" t="str">
        <f>IF(VLOOKUP($A160,$P$3:$Z$170,8)="","",VLOOKUP($A160,$P$3:$Z$170,8))</f>
        <v/>
      </c>
      <c r="I160" s="107" t="str">
        <f>IF(VLOOKUP($A160,$P$3:$Z$170,9)="","",VLOOKUP($A160,$P$3:$Z$170,9))</f>
        <v/>
      </c>
      <c r="J160" s="107">
        <f>IF(VLOOKUP($A160,$P$3:$Z$170,10)="","",VLOOKUP($A160,$P$3:$Z$170,10))</f>
        <v>9</v>
      </c>
      <c r="K160" s="107">
        <f>IF(VLOOKUP($A160,$P$3:$Z$170,11)="","",VLOOKUP($A160,$P$3:$Z$170,11))</f>
        <v>10</v>
      </c>
      <c r="M160" s="247"/>
      <c r="N160" s="248">
        <f t="shared" si="2"/>
        <v>2</v>
      </c>
      <c r="P160" s="249" t="s">
        <v>724</v>
      </c>
      <c r="Q160" s="114" t="s">
        <v>20</v>
      </c>
      <c r="R160" s="109">
        <v>2</v>
      </c>
      <c r="S160" s="109">
        <v>3</v>
      </c>
      <c r="T160" s="109" t="s">
        <v>20</v>
      </c>
      <c r="U160" s="109">
        <v>5</v>
      </c>
      <c r="V160" s="109" t="s">
        <v>20</v>
      </c>
      <c r="W160" s="109" t="s">
        <v>20</v>
      </c>
      <c r="X160" s="109" t="s">
        <v>20</v>
      </c>
      <c r="Y160" s="109">
        <v>9</v>
      </c>
      <c r="Z160" s="110">
        <v>10</v>
      </c>
    </row>
    <row r="161" spans="1:26" ht="16.5" customHeight="1" x14ac:dyDescent="0.25">
      <c r="A161" s="106" t="str">
        <f>+CPPE!A160</f>
        <v>655 - Forest Trails and Landings</v>
      </c>
      <c r="B161" s="107" t="str">
        <f>IF(VLOOKUP($A161,$P$3:$Z$170,2)="","",VLOOKUP($A161,$P$3:$Z$170,2))</f>
        <v/>
      </c>
      <c r="C161" s="107">
        <f>IF(VLOOKUP($A161,$P$3:$Z$170,3)="","",VLOOKUP($A161,$P$3:$Z$170,3))</f>
        <v>2</v>
      </c>
      <c r="D161" s="107" t="str">
        <f>IF(VLOOKUP($A161,$P$3:$Z$170,4)="","",VLOOKUP($A161,$P$3:$Z$170,4))</f>
        <v/>
      </c>
      <c r="E161" s="107" t="str">
        <f>IF(VLOOKUP($A161,$P$3:$Z$170,5)="","",VLOOKUP($A161,$P$3:$Z$170,5))</f>
        <v/>
      </c>
      <c r="F161" s="107">
        <f>IF(VLOOKUP($A161,$P$3:$Z$170,6)="","",VLOOKUP($A161,$P$3:$Z$170,6))</f>
        <v>5</v>
      </c>
      <c r="G161" s="107" t="str">
        <f>IF(VLOOKUP($A161,$P$3:$Z$170,7)="","",VLOOKUP($A161,$P$3:$Z$170,7))</f>
        <v/>
      </c>
      <c r="H161" s="107" t="str">
        <f>IF(VLOOKUP($A161,$P$3:$Z$170,8)="","",VLOOKUP($A161,$P$3:$Z$170,8))</f>
        <v/>
      </c>
      <c r="I161" s="107" t="str">
        <f>IF(VLOOKUP($A161,$P$3:$Z$170,9)="","",VLOOKUP($A161,$P$3:$Z$170,9))</f>
        <v/>
      </c>
      <c r="J161" s="107">
        <f>IF(VLOOKUP($A161,$P$3:$Z$170,10)="","",VLOOKUP($A161,$P$3:$Z$170,10))</f>
        <v>9</v>
      </c>
      <c r="K161" s="107" t="str">
        <f>IF(VLOOKUP($A161,$P$3:$Z$170,11)="","",VLOOKUP($A161,$P$3:$Z$170,11))</f>
        <v/>
      </c>
      <c r="M161" s="247"/>
      <c r="N161" s="248">
        <f t="shared" si="2"/>
        <v>2</v>
      </c>
      <c r="P161" s="249" t="s">
        <v>667</v>
      </c>
      <c r="Q161" s="114" t="s">
        <v>20</v>
      </c>
      <c r="R161" s="109">
        <v>2</v>
      </c>
      <c r="S161" s="109" t="s">
        <v>20</v>
      </c>
      <c r="T161" s="109" t="s">
        <v>20</v>
      </c>
      <c r="U161" s="109">
        <v>5</v>
      </c>
      <c r="V161" s="109" t="s">
        <v>20</v>
      </c>
      <c r="W161" s="109" t="s">
        <v>20</v>
      </c>
      <c r="X161" s="109" t="s">
        <v>20</v>
      </c>
      <c r="Y161" s="109">
        <v>9</v>
      </c>
      <c r="Z161" s="110" t="s">
        <v>20</v>
      </c>
    </row>
    <row r="162" spans="1:26" ht="16.5" customHeight="1" x14ac:dyDescent="0.25">
      <c r="A162" s="106" t="str">
        <f>+CPPE!A161</f>
        <v>656 - Constructed Wetland</v>
      </c>
      <c r="B162" s="107">
        <f>IF(VLOOKUP($A162,$P$3:$Z$170,2)="","",VLOOKUP($A162,$P$3:$Z$170,2))</f>
        <v>1</v>
      </c>
      <c r="C162" s="107">
        <f>IF(VLOOKUP($A162,$P$3:$Z$170,3)="","",VLOOKUP($A162,$P$3:$Z$170,3))</f>
        <v>2</v>
      </c>
      <c r="D162" s="107">
        <f>IF(VLOOKUP($A162,$P$3:$Z$170,4)="","",VLOOKUP($A162,$P$3:$Z$170,4))</f>
        <v>3</v>
      </c>
      <c r="E162" s="107">
        <f>IF(VLOOKUP($A162,$P$3:$Z$170,5)="","",VLOOKUP($A162,$P$3:$Z$170,5))</f>
        <v>4</v>
      </c>
      <c r="F162" s="107">
        <f>IF(VLOOKUP($A162,$P$3:$Z$170,6)="","",VLOOKUP($A162,$P$3:$Z$170,6))</f>
        <v>5</v>
      </c>
      <c r="G162" s="107">
        <f>IF(VLOOKUP($A162,$P$3:$Z$170,7)="","",VLOOKUP($A162,$P$3:$Z$170,7))</f>
        <v>6</v>
      </c>
      <c r="H162" s="107" t="str">
        <f>IF(VLOOKUP($A162,$P$3:$Z$170,8)="","",VLOOKUP($A162,$P$3:$Z$170,8))</f>
        <v/>
      </c>
      <c r="I162" s="107" t="str">
        <f>IF(VLOOKUP($A162,$P$3:$Z$170,9)="","",VLOOKUP($A162,$P$3:$Z$170,9))</f>
        <v/>
      </c>
      <c r="J162" s="107">
        <f>IF(VLOOKUP($A162,$P$3:$Z$170,10)="","",VLOOKUP($A162,$P$3:$Z$170,10))</f>
        <v>9</v>
      </c>
      <c r="K162" s="107">
        <f>IF(VLOOKUP($A162,$P$3:$Z$170,11)="","",VLOOKUP($A162,$P$3:$Z$170,11))</f>
        <v>10</v>
      </c>
      <c r="M162" s="247"/>
      <c r="N162" s="248">
        <f t="shared" si="2"/>
        <v>2</v>
      </c>
      <c r="P162" s="249" t="s">
        <v>634</v>
      </c>
      <c r="Q162" s="114">
        <v>1</v>
      </c>
      <c r="R162" s="109">
        <v>2</v>
      </c>
      <c r="S162" s="109">
        <v>3</v>
      </c>
      <c r="T162" s="109">
        <v>4</v>
      </c>
      <c r="U162" s="109">
        <v>5</v>
      </c>
      <c r="V162" s="109">
        <v>6</v>
      </c>
      <c r="W162" s="109" t="s">
        <v>20</v>
      </c>
      <c r="X162" s="109" t="s">
        <v>20</v>
      </c>
      <c r="Y162" s="109">
        <v>9</v>
      </c>
      <c r="Z162" s="110">
        <v>10</v>
      </c>
    </row>
    <row r="163" spans="1:26" ht="16.5" customHeight="1" x14ac:dyDescent="0.25">
      <c r="A163" s="106" t="str">
        <f>+CPPE!A162</f>
        <v>657 - Wetland Restoration</v>
      </c>
      <c r="B163" s="107">
        <f>IF(VLOOKUP($A163,$P$3:$Z$170,2)="","",VLOOKUP($A163,$P$3:$Z$170,2))</f>
        <v>1</v>
      </c>
      <c r="C163" s="107">
        <f>IF(VLOOKUP($A163,$P$3:$Z$170,3)="","",VLOOKUP($A163,$P$3:$Z$170,3))</f>
        <v>2</v>
      </c>
      <c r="D163" s="107">
        <f>IF(VLOOKUP($A163,$P$3:$Z$170,4)="","",VLOOKUP($A163,$P$3:$Z$170,4))</f>
        <v>3</v>
      </c>
      <c r="E163" s="107">
        <f>IF(VLOOKUP($A163,$P$3:$Z$170,5)="","",VLOOKUP($A163,$P$3:$Z$170,5))</f>
        <v>4</v>
      </c>
      <c r="F163" s="107">
        <f>IF(VLOOKUP($A163,$P$3:$Z$170,6)="","",VLOOKUP($A163,$P$3:$Z$170,6))</f>
        <v>5</v>
      </c>
      <c r="G163" s="107" t="str">
        <f>IF(VLOOKUP($A163,$P$3:$Z$170,7)="","",VLOOKUP($A163,$P$3:$Z$170,7))</f>
        <v/>
      </c>
      <c r="H163" s="107" t="str">
        <f>IF(VLOOKUP($A163,$P$3:$Z$170,8)="","",VLOOKUP($A163,$P$3:$Z$170,8))</f>
        <v/>
      </c>
      <c r="I163" s="107">
        <f>IF(VLOOKUP($A163,$P$3:$Z$170,9)="","",VLOOKUP($A163,$P$3:$Z$170,9))</f>
        <v>8</v>
      </c>
      <c r="J163" s="107">
        <f>IF(VLOOKUP($A163,$P$3:$Z$170,10)="","",VLOOKUP($A163,$P$3:$Z$170,10))</f>
        <v>9</v>
      </c>
      <c r="K163" s="107">
        <f>IF(VLOOKUP($A163,$P$3:$Z$170,11)="","",VLOOKUP($A163,$P$3:$Z$170,11))</f>
        <v>10</v>
      </c>
      <c r="M163" s="247"/>
      <c r="N163" s="248">
        <f t="shared" si="2"/>
        <v>2</v>
      </c>
      <c r="P163" s="249" t="s">
        <v>773</v>
      </c>
      <c r="Q163" s="114">
        <v>1</v>
      </c>
      <c r="R163" s="109">
        <v>2</v>
      </c>
      <c r="S163" s="109">
        <v>3</v>
      </c>
      <c r="T163" s="109">
        <v>4</v>
      </c>
      <c r="U163" s="109">
        <v>5</v>
      </c>
      <c r="V163" s="109" t="s">
        <v>20</v>
      </c>
      <c r="W163" s="109" t="s">
        <v>20</v>
      </c>
      <c r="X163" s="109">
        <v>8</v>
      </c>
      <c r="Y163" s="109">
        <v>9</v>
      </c>
      <c r="Z163" s="110">
        <v>10</v>
      </c>
    </row>
    <row r="164" spans="1:26" ht="16.5" customHeight="1" x14ac:dyDescent="0.25">
      <c r="A164" s="106" t="str">
        <f>+CPPE!A163</f>
        <v>658 - Wetland Creation</v>
      </c>
      <c r="B164" s="107">
        <f>IF(VLOOKUP($A164,$P$3:$Z$170,2)="","",VLOOKUP($A164,$P$3:$Z$170,2))</f>
        <v>1</v>
      </c>
      <c r="C164" s="107">
        <f>IF(VLOOKUP($A164,$P$3:$Z$170,3)="","",VLOOKUP($A164,$P$3:$Z$170,3))</f>
        <v>2</v>
      </c>
      <c r="D164" s="107">
        <f>IF(VLOOKUP($A164,$P$3:$Z$170,4)="","",VLOOKUP($A164,$P$3:$Z$170,4))</f>
        <v>3</v>
      </c>
      <c r="E164" s="107">
        <f>IF(VLOOKUP($A164,$P$3:$Z$170,5)="","",VLOOKUP($A164,$P$3:$Z$170,5))</f>
        <v>4</v>
      </c>
      <c r="F164" s="107">
        <f>IF(VLOOKUP($A164,$P$3:$Z$170,6)="","",VLOOKUP($A164,$P$3:$Z$170,6))</f>
        <v>5</v>
      </c>
      <c r="G164" s="107" t="str">
        <f>IF(VLOOKUP($A164,$P$3:$Z$170,7)="","",VLOOKUP($A164,$P$3:$Z$170,7))</f>
        <v/>
      </c>
      <c r="H164" s="107" t="str">
        <f>IF(VLOOKUP($A164,$P$3:$Z$170,8)="","",VLOOKUP($A164,$P$3:$Z$170,8))</f>
        <v/>
      </c>
      <c r="I164" s="107">
        <f>IF(VLOOKUP($A164,$P$3:$Z$170,9)="","",VLOOKUP($A164,$P$3:$Z$170,9))</f>
        <v>8</v>
      </c>
      <c r="J164" s="107">
        <f>IF(VLOOKUP($A164,$P$3:$Z$170,10)="","",VLOOKUP($A164,$P$3:$Z$170,10))</f>
        <v>9</v>
      </c>
      <c r="K164" s="107">
        <f>IF(VLOOKUP($A164,$P$3:$Z$170,11)="","",VLOOKUP($A164,$P$3:$Z$170,11))</f>
        <v>10</v>
      </c>
      <c r="N164" s="248">
        <f t="shared" si="2"/>
        <v>2</v>
      </c>
      <c r="P164" s="249" t="s">
        <v>771</v>
      </c>
      <c r="Q164" s="114">
        <v>1</v>
      </c>
      <c r="R164" s="109">
        <v>2</v>
      </c>
      <c r="S164" s="109">
        <v>3</v>
      </c>
      <c r="T164" s="109">
        <v>4</v>
      </c>
      <c r="U164" s="109">
        <v>5</v>
      </c>
      <c r="V164" s="109" t="s">
        <v>20</v>
      </c>
      <c r="W164" s="109" t="s">
        <v>20</v>
      </c>
      <c r="X164" s="109">
        <v>8</v>
      </c>
      <c r="Y164" s="109">
        <v>9</v>
      </c>
      <c r="Z164" s="110">
        <v>10</v>
      </c>
    </row>
    <row r="165" spans="1:26" ht="16.5" customHeight="1" x14ac:dyDescent="0.25">
      <c r="A165" s="106" t="str">
        <f>+CPPE!A164</f>
        <v>659 - Wetland Enhancement</v>
      </c>
      <c r="B165" s="107">
        <f>IF(VLOOKUP($A165,$P$3:$Z$170,2)="","",VLOOKUP($A165,$P$3:$Z$170,2))</f>
        <v>1</v>
      </c>
      <c r="C165" s="107">
        <f>IF(VLOOKUP($A165,$P$3:$Z$170,3)="","",VLOOKUP($A165,$P$3:$Z$170,3))</f>
        <v>2</v>
      </c>
      <c r="D165" s="107">
        <f>IF(VLOOKUP($A165,$P$3:$Z$170,4)="","",VLOOKUP($A165,$P$3:$Z$170,4))</f>
        <v>3</v>
      </c>
      <c r="E165" s="107">
        <f>IF(VLOOKUP($A165,$P$3:$Z$170,5)="","",VLOOKUP($A165,$P$3:$Z$170,5))</f>
        <v>4</v>
      </c>
      <c r="F165" s="107">
        <f>IF(VLOOKUP($A165,$P$3:$Z$170,6)="","",VLOOKUP($A165,$P$3:$Z$170,6))</f>
        <v>5</v>
      </c>
      <c r="G165" s="107" t="str">
        <f>IF(VLOOKUP($A165,$P$3:$Z$170,7)="","",VLOOKUP($A165,$P$3:$Z$170,7))</f>
        <v/>
      </c>
      <c r="H165" s="107" t="str">
        <f>IF(VLOOKUP($A165,$P$3:$Z$170,8)="","",VLOOKUP($A165,$P$3:$Z$170,8))</f>
        <v/>
      </c>
      <c r="I165" s="107">
        <f>IF(VLOOKUP($A165,$P$3:$Z$170,9)="","",VLOOKUP($A165,$P$3:$Z$170,9))</f>
        <v>8</v>
      </c>
      <c r="J165" s="107">
        <f>IF(VLOOKUP($A165,$P$3:$Z$170,10)="","",VLOOKUP($A165,$P$3:$Z$170,10))</f>
        <v>9</v>
      </c>
      <c r="K165" s="107">
        <f>IF(VLOOKUP($A165,$P$3:$Z$170,11)="","",VLOOKUP($A165,$P$3:$Z$170,11))</f>
        <v>10</v>
      </c>
      <c r="M165" s="247"/>
      <c r="N165" s="248">
        <f t="shared" si="2"/>
        <v>2</v>
      </c>
      <c r="P165" s="249" t="s">
        <v>772</v>
      </c>
      <c r="Q165" s="114">
        <v>1</v>
      </c>
      <c r="R165" s="109">
        <v>2</v>
      </c>
      <c r="S165" s="109">
        <v>3</v>
      </c>
      <c r="T165" s="109">
        <v>4</v>
      </c>
      <c r="U165" s="109">
        <v>5</v>
      </c>
      <c r="V165" s="109" t="s">
        <v>20</v>
      </c>
      <c r="W165" s="109" t="s">
        <v>20</v>
      </c>
      <c r="X165" s="109">
        <v>8</v>
      </c>
      <c r="Y165" s="109">
        <v>9</v>
      </c>
      <c r="Z165" s="110">
        <v>10</v>
      </c>
    </row>
    <row r="166" spans="1:26" ht="16.5" customHeight="1" x14ac:dyDescent="0.25">
      <c r="A166" s="106" t="str">
        <f>+CPPE!A165</f>
        <v>660 - Tree/Shrub Pruning</v>
      </c>
      <c r="B166" s="107">
        <f>IF(VLOOKUP($A166,$P$3:$Z$170,2)="","",VLOOKUP($A166,$P$3:$Z$170,2))</f>
        <v>1</v>
      </c>
      <c r="C166" s="107">
        <f>IF(VLOOKUP($A166,$P$3:$Z$170,3)="","",VLOOKUP($A166,$P$3:$Z$170,3))</f>
        <v>2</v>
      </c>
      <c r="D166" s="107">
        <f>IF(VLOOKUP($A166,$P$3:$Z$170,4)="","",VLOOKUP($A166,$P$3:$Z$170,4))</f>
        <v>3</v>
      </c>
      <c r="E166" s="107">
        <f>IF(VLOOKUP($A166,$P$3:$Z$170,5)="","",VLOOKUP($A166,$P$3:$Z$170,5))</f>
        <v>4</v>
      </c>
      <c r="F166" s="107">
        <f>IF(VLOOKUP($A166,$P$3:$Z$170,6)="","",VLOOKUP($A166,$P$3:$Z$170,6))</f>
        <v>5</v>
      </c>
      <c r="G166" s="107">
        <f>IF(VLOOKUP($A166,$P$3:$Z$170,7)="","",VLOOKUP($A166,$P$3:$Z$170,7))</f>
        <v>6</v>
      </c>
      <c r="H166" s="107">
        <f>IF(VLOOKUP($A166,$P$3:$Z$170,8)="","",VLOOKUP($A166,$P$3:$Z$170,8))</f>
        <v>7</v>
      </c>
      <c r="I166" s="107" t="str">
        <f>IF(VLOOKUP($A166,$P$3:$Z$170,9)="","",VLOOKUP($A166,$P$3:$Z$170,9))</f>
        <v/>
      </c>
      <c r="J166" s="107">
        <f>IF(VLOOKUP($A166,$P$3:$Z$170,10)="","",VLOOKUP($A166,$P$3:$Z$170,10))</f>
        <v>9</v>
      </c>
      <c r="K166" s="107">
        <f>IF(VLOOKUP($A166,$P$3:$Z$170,11)="","",VLOOKUP($A166,$P$3:$Z$170,11))</f>
        <v>10</v>
      </c>
      <c r="N166" s="248">
        <f t="shared" si="2"/>
        <v>2</v>
      </c>
      <c r="P166" s="249" t="s">
        <v>751</v>
      </c>
      <c r="Q166" s="114">
        <v>1</v>
      </c>
      <c r="R166" s="109">
        <v>2</v>
      </c>
      <c r="S166" s="109">
        <v>3</v>
      </c>
      <c r="T166" s="109">
        <v>4</v>
      </c>
      <c r="U166" s="109">
        <v>5</v>
      </c>
      <c r="V166" s="109">
        <v>6</v>
      </c>
      <c r="W166" s="109">
        <v>7</v>
      </c>
      <c r="X166" s="109" t="s">
        <v>20</v>
      </c>
      <c r="Y166" s="109">
        <v>9</v>
      </c>
      <c r="Z166" s="110">
        <v>10</v>
      </c>
    </row>
    <row r="167" spans="1:26" ht="16.5" customHeight="1" x14ac:dyDescent="0.25">
      <c r="A167" s="106" t="str">
        <f>+CPPE!A166</f>
        <v>666 - Forest Stand Improvement</v>
      </c>
      <c r="B167" s="107" t="str">
        <f>IF(VLOOKUP($A167,$P$3:$Z$170,2)="","",VLOOKUP($A167,$P$3:$Z$170,2))</f>
        <v/>
      </c>
      <c r="C167" s="107">
        <f>IF(VLOOKUP($A167,$P$3:$Z$170,3)="","",VLOOKUP($A167,$P$3:$Z$170,3))</f>
        <v>2</v>
      </c>
      <c r="D167" s="107" t="str">
        <f>IF(VLOOKUP($A167,$P$3:$Z$170,4)="","",VLOOKUP($A167,$P$3:$Z$170,4))</f>
        <v/>
      </c>
      <c r="E167" s="107">
        <f>IF(VLOOKUP($A167,$P$3:$Z$170,5)="","",VLOOKUP($A167,$P$3:$Z$170,5))</f>
        <v>4</v>
      </c>
      <c r="F167" s="107">
        <f>IF(VLOOKUP($A167,$P$3:$Z$170,6)="","",VLOOKUP($A167,$P$3:$Z$170,6))</f>
        <v>5</v>
      </c>
      <c r="G167" s="107" t="str">
        <f>IF(VLOOKUP($A167,$P$3:$Z$170,7)="","",VLOOKUP($A167,$P$3:$Z$170,7))</f>
        <v/>
      </c>
      <c r="H167" s="107" t="str">
        <f>IF(VLOOKUP($A167,$P$3:$Z$170,8)="","",VLOOKUP($A167,$P$3:$Z$170,8))</f>
        <v/>
      </c>
      <c r="I167" s="107" t="str">
        <f>IF(VLOOKUP($A167,$P$3:$Z$170,9)="","",VLOOKUP($A167,$P$3:$Z$170,9))</f>
        <v/>
      </c>
      <c r="J167" s="107">
        <f>IF(VLOOKUP($A167,$P$3:$Z$170,10)="","",VLOOKUP($A167,$P$3:$Z$170,10))</f>
        <v>9</v>
      </c>
      <c r="K167" s="107" t="str">
        <f>IF(VLOOKUP($A167,$P$3:$Z$170,11)="","",VLOOKUP($A167,$P$3:$Z$170,11))</f>
        <v/>
      </c>
      <c r="N167" s="248">
        <f t="shared" si="2"/>
        <v>2</v>
      </c>
      <c r="P167" s="249" t="s">
        <v>666</v>
      </c>
      <c r="Q167" s="114" t="s">
        <v>20</v>
      </c>
      <c r="R167" s="109">
        <v>2</v>
      </c>
      <c r="S167" s="109" t="s">
        <v>20</v>
      </c>
      <c r="T167" s="109">
        <v>4</v>
      </c>
      <c r="U167" s="109">
        <v>5</v>
      </c>
      <c r="V167" s="109" t="s">
        <v>20</v>
      </c>
      <c r="W167" s="109" t="s">
        <v>20</v>
      </c>
      <c r="X167" s="109" t="s">
        <v>20</v>
      </c>
      <c r="Y167" s="109">
        <v>9</v>
      </c>
      <c r="Z167" s="110" t="s">
        <v>20</v>
      </c>
    </row>
    <row r="168" spans="1:26" ht="16.5" customHeight="1" x14ac:dyDescent="0.25">
      <c r="A168" s="106" t="str">
        <f>+CPPE!A167</f>
        <v>670 - Energy Efficient Lighting System</v>
      </c>
      <c r="B168" s="107" t="str">
        <f>IF(VLOOKUP($A168,$P$3:$Z$170,2)="","",VLOOKUP($A168,$P$3:$Z$170,2))</f>
        <v/>
      </c>
      <c r="C168" s="107" t="str">
        <f>IF(VLOOKUP($A168,$P$3:$Z$170,3)="","",VLOOKUP($A168,$P$3:$Z$170,3))</f>
        <v/>
      </c>
      <c r="D168" s="107" t="str">
        <f>IF(VLOOKUP($A168,$P$3:$Z$170,4)="","",VLOOKUP($A168,$P$3:$Z$170,4))</f>
        <v/>
      </c>
      <c r="E168" s="107" t="str">
        <f>IF(VLOOKUP($A168,$P$3:$Z$170,5)="","",VLOOKUP($A168,$P$3:$Z$170,5))</f>
        <v/>
      </c>
      <c r="F168" s="107" t="str">
        <f>IF(VLOOKUP($A168,$P$3:$Z$170,6)="","",VLOOKUP($A168,$P$3:$Z$170,6))</f>
        <v/>
      </c>
      <c r="G168" s="107">
        <f>IF(VLOOKUP($A168,$P$3:$Z$170,7)="","",VLOOKUP($A168,$P$3:$Z$170,7))</f>
        <v>6</v>
      </c>
      <c r="H168" s="107">
        <f>IF(VLOOKUP($A168,$P$3:$Z$170,8)="","",VLOOKUP($A168,$P$3:$Z$170,8))</f>
        <v>7</v>
      </c>
      <c r="I168" s="107" t="str">
        <f>IF(VLOOKUP($A168,$P$3:$Z$170,9)="","",VLOOKUP($A168,$P$3:$Z$170,9))</f>
        <v/>
      </c>
      <c r="J168" s="107" t="str">
        <f>IF(VLOOKUP($A168,$P$3:$Z$170,10)="","",VLOOKUP($A168,$P$3:$Z$170,10))</f>
        <v/>
      </c>
      <c r="K168" s="107" t="str">
        <f>IF(VLOOKUP($A168,$P$3:$Z$170,11)="","",VLOOKUP($A168,$P$3:$Z$170,11))</f>
        <v/>
      </c>
      <c r="N168" s="248">
        <f t="shared" si="2"/>
        <v>2</v>
      </c>
      <c r="P168" s="249" t="s">
        <v>696</v>
      </c>
      <c r="Q168" s="114" t="s">
        <v>20</v>
      </c>
      <c r="R168" s="109" t="s">
        <v>20</v>
      </c>
      <c r="S168" s="109" t="s">
        <v>20</v>
      </c>
      <c r="T168" s="109" t="s">
        <v>20</v>
      </c>
      <c r="U168" s="109" t="s">
        <v>20</v>
      </c>
      <c r="V168" s="109">
        <v>6</v>
      </c>
      <c r="W168" s="109">
        <v>7</v>
      </c>
      <c r="X168" s="109" t="s">
        <v>20</v>
      </c>
      <c r="Y168" s="109" t="s">
        <v>20</v>
      </c>
      <c r="Z168" s="110" t="s">
        <v>20</v>
      </c>
    </row>
    <row r="169" spans="1:26" ht="16.5" customHeight="1" x14ac:dyDescent="0.25">
      <c r="A169" s="106"/>
      <c r="B169" s="107"/>
      <c r="C169" s="107"/>
      <c r="D169" s="107"/>
      <c r="E169" s="107"/>
      <c r="F169" s="107"/>
      <c r="G169" s="107"/>
      <c r="H169" s="107"/>
      <c r="I169" s="107"/>
      <c r="J169" s="107"/>
      <c r="K169" s="107"/>
      <c r="N169" s="248">
        <f t="shared" si="2"/>
        <v>2</v>
      </c>
      <c r="P169" s="249" t="s">
        <v>627</v>
      </c>
      <c r="Q169" s="114" t="s">
        <v>20</v>
      </c>
      <c r="R169" s="109" t="s">
        <v>20</v>
      </c>
      <c r="S169" s="109" t="s">
        <v>20</v>
      </c>
      <c r="T169" s="109" t="s">
        <v>20</v>
      </c>
      <c r="U169" s="109" t="s">
        <v>20</v>
      </c>
      <c r="V169" s="109">
        <v>6</v>
      </c>
      <c r="W169" s="109">
        <v>7</v>
      </c>
      <c r="X169" s="109" t="s">
        <v>20</v>
      </c>
      <c r="Y169" s="109" t="s">
        <v>20</v>
      </c>
      <c r="Z169" s="110" t="s">
        <v>20</v>
      </c>
    </row>
    <row r="170" spans="1:26" ht="16.5" customHeight="1" x14ac:dyDescent="0.25">
      <c r="A170" s="106"/>
      <c r="B170" s="107"/>
      <c r="C170" s="107"/>
      <c r="D170" s="107"/>
      <c r="E170" s="107"/>
      <c r="F170" s="107"/>
      <c r="G170" s="107"/>
      <c r="H170" s="107"/>
      <c r="I170" s="107"/>
      <c r="J170" s="107"/>
      <c r="K170" s="107"/>
      <c r="N170" s="248">
        <f t="shared" si="2"/>
        <v>2</v>
      </c>
      <c r="P170" s="111"/>
      <c r="Q170" s="108"/>
      <c r="R170" s="109"/>
      <c r="S170" s="109"/>
      <c r="T170" s="109"/>
      <c r="U170" s="109"/>
      <c r="V170" s="109"/>
      <c r="W170" s="109"/>
      <c r="X170" s="109"/>
      <c r="Y170" s="109"/>
      <c r="Z170" s="110"/>
    </row>
    <row r="171" spans="1:26" ht="16.5" customHeight="1" x14ac:dyDescent="0.25">
      <c r="A171" s="106"/>
      <c r="B171" s="107"/>
      <c r="C171" s="107"/>
      <c r="D171" s="107"/>
      <c r="E171" s="107"/>
      <c r="F171" s="107"/>
      <c r="G171" s="107"/>
      <c r="H171" s="107"/>
      <c r="I171" s="107"/>
      <c r="J171" s="107"/>
      <c r="K171" s="107"/>
      <c r="N171" s="248">
        <f t="shared" si="2"/>
        <v>2</v>
      </c>
      <c r="P171" s="112"/>
      <c r="Q171" s="108"/>
      <c r="R171" s="109"/>
      <c r="S171" s="109"/>
      <c r="T171" s="109"/>
      <c r="U171" s="109"/>
      <c r="V171" s="109"/>
      <c r="W171" s="109"/>
      <c r="X171" s="109"/>
      <c r="Y171" s="109"/>
      <c r="Z171" s="110"/>
    </row>
    <row r="172" spans="1:26" ht="28.9" customHeight="1" x14ac:dyDescent="0.25">
      <c r="M172" s="247"/>
      <c r="P172" s="112"/>
      <c r="Q172" s="108"/>
      <c r="R172" s="109"/>
      <c r="S172" s="109"/>
      <c r="T172" s="109"/>
      <c r="U172" s="109"/>
      <c r="V172" s="109"/>
      <c r="W172" s="109"/>
      <c r="X172" s="109"/>
      <c r="Y172" s="109"/>
      <c r="Z172" s="110"/>
    </row>
    <row r="173" spans="1:26" ht="28.9" customHeight="1" x14ac:dyDescent="0.25">
      <c r="M173" s="247"/>
      <c r="P173" s="250"/>
    </row>
    <row r="174" spans="1:26" ht="16.5" customHeight="1" thickBot="1" x14ac:dyDescent="0.3">
      <c r="A174" s="250" t="s">
        <v>442</v>
      </c>
      <c r="B174" s="251" t="s">
        <v>443</v>
      </c>
      <c r="P174" s="250"/>
    </row>
    <row r="175" spans="1:26" ht="52.5" customHeight="1" thickTop="1" x14ac:dyDescent="0.25">
      <c r="A175" s="252" t="s">
        <v>432</v>
      </c>
      <c r="B175" s="253" t="s">
        <v>444</v>
      </c>
      <c r="C175" s="254"/>
      <c r="D175" s="254"/>
      <c r="E175" s="254"/>
      <c r="F175" s="254"/>
      <c r="G175" s="254"/>
      <c r="H175" s="254"/>
      <c r="I175" s="254"/>
      <c r="J175" s="254"/>
      <c r="K175" s="254"/>
      <c r="L175" s="254"/>
      <c r="M175" s="254"/>
      <c r="N175" s="254"/>
      <c r="O175" s="254"/>
      <c r="P175" s="250"/>
    </row>
    <row r="176" spans="1:26" ht="54" customHeight="1" x14ac:dyDescent="0.25">
      <c r="A176" s="256" t="s">
        <v>433</v>
      </c>
      <c r="B176" s="253" t="s">
        <v>445</v>
      </c>
      <c r="C176" s="254"/>
      <c r="D176" s="254"/>
      <c r="E176" s="254"/>
      <c r="F176" s="254"/>
      <c r="G176" s="254"/>
      <c r="H176" s="254"/>
      <c r="I176" s="254"/>
      <c r="J176" s="254"/>
      <c r="K176" s="254"/>
      <c r="L176" s="254"/>
      <c r="M176" s="254"/>
      <c r="N176" s="254"/>
      <c r="O176" s="254"/>
      <c r="P176" s="255"/>
    </row>
    <row r="177" spans="1:16" ht="49.5" customHeight="1" x14ac:dyDescent="0.25">
      <c r="A177" s="256" t="s">
        <v>434</v>
      </c>
      <c r="B177" s="253" t="s">
        <v>446</v>
      </c>
      <c r="C177" s="254"/>
      <c r="D177" s="254"/>
      <c r="E177" s="254"/>
      <c r="F177" s="254"/>
      <c r="G177" s="254"/>
      <c r="H177" s="254"/>
      <c r="I177" s="254"/>
      <c r="J177" s="254"/>
      <c r="K177" s="254"/>
      <c r="L177" s="254"/>
      <c r="M177" s="254"/>
      <c r="N177" s="254"/>
      <c r="O177" s="254"/>
      <c r="P177" s="255"/>
    </row>
    <row r="178" spans="1:16" ht="42" customHeight="1" x14ac:dyDescent="0.25">
      <c r="A178" s="256" t="s">
        <v>435</v>
      </c>
      <c r="B178" s="253" t="s">
        <v>447</v>
      </c>
      <c r="C178" s="254"/>
      <c r="D178" s="254"/>
      <c r="E178" s="254"/>
      <c r="F178" s="254"/>
      <c r="G178" s="254"/>
      <c r="H178" s="254"/>
      <c r="I178" s="254"/>
      <c r="J178" s="254"/>
      <c r="K178" s="254"/>
      <c r="L178" s="254"/>
      <c r="M178" s="254"/>
      <c r="N178" s="254"/>
      <c r="O178" s="254"/>
      <c r="P178" s="255"/>
    </row>
    <row r="179" spans="1:16" ht="69.75" customHeight="1" x14ac:dyDescent="0.25">
      <c r="A179" s="256" t="s">
        <v>437</v>
      </c>
      <c r="B179" s="253" t="s">
        <v>448</v>
      </c>
      <c r="C179" s="254"/>
      <c r="D179" s="254"/>
      <c r="E179" s="254"/>
      <c r="F179" s="254"/>
      <c r="G179" s="254"/>
      <c r="H179" s="254"/>
      <c r="I179" s="254"/>
      <c r="J179" s="254"/>
      <c r="K179" s="254"/>
      <c r="L179" s="254"/>
      <c r="M179" s="254"/>
      <c r="N179" s="254"/>
      <c r="O179" s="254"/>
      <c r="P179" s="255"/>
    </row>
    <row r="180" spans="1:16" ht="32.25" customHeight="1" x14ac:dyDescent="0.25">
      <c r="A180" s="256" t="s">
        <v>439</v>
      </c>
      <c r="B180" s="253" t="s">
        <v>449</v>
      </c>
      <c r="C180" s="254"/>
      <c r="D180" s="254"/>
      <c r="E180" s="254"/>
      <c r="F180" s="254"/>
      <c r="G180" s="254"/>
      <c r="H180" s="254"/>
      <c r="I180" s="254"/>
      <c r="J180" s="254"/>
      <c r="K180" s="254"/>
      <c r="L180" s="254"/>
      <c r="M180" s="254"/>
      <c r="N180" s="254"/>
      <c r="O180" s="254"/>
      <c r="P180" s="255"/>
    </row>
    <row r="181" spans="1:16" ht="62.25" customHeight="1" x14ac:dyDescent="0.25">
      <c r="A181" s="256" t="s">
        <v>450</v>
      </c>
      <c r="B181" s="253" t="s">
        <v>451</v>
      </c>
      <c r="C181" s="254"/>
      <c r="D181" s="254"/>
      <c r="E181" s="254"/>
      <c r="F181" s="254"/>
      <c r="G181" s="254"/>
      <c r="H181" s="254"/>
      <c r="I181" s="254"/>
      <c r="J181" s="254"/>
      <c r="K181" s="254"/>
      <c r="L181" s="254"/>
      <c r="M181" s="254"/>
      <c r="N181" s="254"/>
      <c r="O181" s="254"/>
      <c r="P181" s="255"/>
    </row>
    <row r="182" spans="1:16" ht="45.75" customHeight="1" x14ac:dyDescent="0.25">
      <c r="A182" s="256" t="s">
        <v>452</v>
      </c>
      <c r="B182" s="253" t="s">
        <v>453</v>
      </c>
      <c r="C182" s="254"/>
      <c r="D182" s="254"/>
      <c r="E182" s="254"/>
      <c r="F182" s="254"/>
      <c r="G182" s="254"/>
      <c r="H182" s="254"/>
      <c r="I182" s="254"/>
      <c r="J182" s="254"/>
      <c r="K182" s="254"/>
      <c r="L182" s="254"/>
      <c r="M182" s="254"/>
      <c r="N182" s="254"/>
      <c r="O182" s="254"/>
      <c r="P182" s="255"/>
    </row>
    <row r="183" spans="1:16" ht="29.25" customHeight="1" x14ac:dyDescent="0.25">
      <c r="A183" s="256" t="s">
        <v>438</v>
      </c>
      <c r="B183" s="253" t="s">
        <v>454</v>
      </c>
      <c r="C183" s="254"/>
      <c r="D183" s="254"/>
      <c r="E183" s="254"/>
      <c r="F183" s="254"/>
      <c r="G183" s="254"/>
      <c r="H183" s="254"/>
      <c r="I183" s="254"/>
      <c r="J183" s="254"/>
      <c r="K183" s="254"/>
      <c r="L183" s="254"/>
      <c r="M183" s="254"/>
      <c r="N183" s="254"/>
      <c r="O183" s="254"/>
      <c r="P183" s="255"/>
    </row>
    <row r="184" spans="1:16" ht="33" customHeight="1" thickBot="1" x14ac:dyDescent="0.3">
      <c r="A184" s="257" t="s">
        <v>440</v>
      </c>
      <c r="B184" s="253" t="s">
        <v>455</v>
      </c>
      <c r="C184" s="254"/>
      <c r="D184" s="254"/>
      <c r="E184" s="254"/>
      <c r="F184" s="254"/>
      <c r="G184" s="254"/>
      <c r="H184" s="254"/>
      <c r="I184" s="254"/>
      <c r="J184" s="254"/>
      <c r="K184" s="254"/>
      <c r="L184" s="254"/>
      <c r="M184" s="254"/>
      <c r="N184" s="254"/>
      <c r="O184" s="254"/>
      <c r="P184" s="255"/>
    </row>
    <row r="185" spans="1:16" ht="16.5" customHeight="1" thickTop="1" x14ac:dyDescent="0.25">
      <c r="P185" s="255"/>
    </row>
    <row r="186" spans="1:16" ht="16.5" customHeight="1" x14ac:dyDescent="0.25">
      <c r="H186" s="113" t="s">
        <v>170</v>
      </c>
    </row>
    <row r="187" spans="1:16" ht="16.5" customHeight="1" x14ac:dyDescent="0.25">
      <c r="H187" s="113" t="s">
        <v>170</v>
      </c>
    </row>
    <row r="188" spans="1:16" ht="16.5" customHeight="1" x14ac:dyDescent="0.25">
      <c r="H188" s="113" t="s">
        <v>170</v>
      </c>
    </row>
    <row r="189" spans="1:16" ht="16.5" customHeight="1" x14ac:dyDescent="0.25">
      <c r="H189" s="113" t="s">
        <v>170</v>
      </c>
    </row>
    <row r="190" spans="1:16" ht="16.5" customHeight="1" x14ac:dyDescent="0.25">
      <c r="H190" s="113" t="s">
        <v>170</v>
      </c>
    </row>
    <row r="191" spans="1:16" ht="16.5" customHeight="1" x14ac:dyDescent="0.25">
      <c r="H191" s="113" t="s">
        <v>170</v>
      </c>
    </row>
  </sheetData>
  <sortState xmlns:xlrd2="http://schemas.microsoft.com/office/spreadsheetml/2017/richdata2" ref="P4:Z169">
    <sortCondition ref="P3:P169"/>
  </sortState>
  <mergeCells count="4">
    <mergeCell ref="Q1:Z1"/>
    <mergeCell ref="A1:A2"/>
    <mergeCell ref="B1:K1"/>
    <mergeCell ref="P1:P2"/>
  </mergeCells>
  <pageMargins left="0.25" right="0.25" top="0.75" bottom="0.75" header="0.3" footer="0.3"/>
  <pageSetup orientation="portrait" copies="2" r:id="rId1"/>
  <headerFooter>
    <oddHeader>&amp;C&amp;"-,Bold"&amp;14Practice  X  Landuse Matrix</oddHeader>
    <oddFooter>&amp;C&amp;P</oddFooter>
  </headerFooter>
  <ignoredErrors>
    <ignoredError sqref="F3" evalError="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3D5A-1626-4D82-ADDE-2EDBAF44304B}">
  <dimension ref="A1:C52"/>
  <sheetViews>
    <sheetView workbookViewId="0">
      <selection activeCell="A2" sqref="A2"/>
    </sheetView>
  </sheetViews>
  <sheetFormatPr defaultRowHeight="12.75" x14ac:dyDescent="0.2"/>
  <cols>
    <col min="1" max="3" width="85.5" style="236" customWidth="1"/>
    <col min="4" max="16384" width="9.33203125" style="235"/>
  </cols>
  <sheetData>
    <row r="1" spans="1:3" s="232" customFormat="1" x14ac:dyDescent="0.2">
      <c r="A1" s="230" t="s">
        <v>787</v>
      </c>
      <c r="B1" s="231" t="s">
        <v>504</v>
      </c>
      <c r="C1" s="231" t="s">
        <v>505</v>
      </c>
    </row>
    <row r="2" spans="1:3" x14ac:dyDescent="0.2">
      <c r="A2" s="233" t="s">
        <v>572</v>
      </c>
      <c r="B2" s="234" t="s">
        <v>469</v>
      </c>
      <c r="C2" s="234" t="s">
        <v>506</v>
      </c>
    </row>
    <row r="3" spans="1:3" x14ac:dyDescent="0.2">
      <c r="A3" s="233" t="s">
        <v>470</v>
      </c>
      <c r="B3" s="234" t="s">
        <v>471</v>
      </c>
      <c r="C3" s="234" t="s">
        <v>507</v>
      </c>
    </row>
    <row r="4" spans="1:3" ht="25.5" x14ac:dyDescent="0.2">
      <c r="A4" s="233" t="s">
        <v>472</v>
      </c>
      <c r="B4" s="234" t="s">
        <v>473</v>
      </c>
      <c r="C4" s="234" t="s">
        <v>508</v>
      </c>
    </row>
    <row r="5" spans="1:3" ht="25.5" x14ac:dyDescent="0.2">
      <c r="A5" s="233" t="s">
        <v>573</v>
      </c>
      <c r="B5" s="234" t="s">
        <v>474</v>
      </c>
      <c r="C5" s="234" t="s">
        <v>509</v>
      </c>
    </row>
    <row r="6" spans="1:3" ht="38.25" x14ac:dyDescent="0.2">
      <c r="A6" s="233" t="s">
        <v>574</v>
      </c>
      <c r="B6" s="234" t="s">
        <v>475</v>
      </c>
      <c r="C6" s="234" t="s">
        <v>510</v>
      </c>
    </row>
    <row r="7" spans="1:3" ht="51" x14ac:dyDescent="0.2">
      <c r="A7" s="233" t="s">
        <v>501</v>
      </c>
      <c r="B7" s="234" t="s">
        <v>511</v>
      </c>
      <c r="C7" s="234" t="s">
        <v>512</v>
      </c>
    </row>
    <row r="8" spans="1:3" ht="25.5" x14ac:dyDescent="0.2">
      <c r="A8" s="233" t="s">
        <v>502</v>
      </c>
      <c r="B8" s="234" t="s">
        <v>476</v>
      </c>
      <c r="C8" s="234" t="s">
        <v>513</v>
      </c>
    </row>
    <row r="9" spans="1:3" ht="38.25" x14ac:dyDescent="0.2">
      <c r="A9" s="233" t="s">
        <v>575</v>
      </c>
      <c r="B9" s="234" t="s">
        <v>477</v>
      </c>
      <c r="C9" s="234" t="s">
        <v>514</v>
      </c>
    </row>
    <row r="10" spans="1:3" ht="38.25" x14ac:dyDescent="0.2">
      <c r="A10" s="233" t="s">
        <v>576</v>
      </c>
      <c r="B10" s="234" t="s">
        <v>515</v>
      </c>
      <c r="C10" s="234" t="s">
        <v>516</v>
      </c>
    </row>
    <row r="11" spans="1:3" ht="25.5" x14ac:dyDescent="0.2">
      <c r="A11" s="233" t="s">
        <v>577</v>
      </c>
      <c r="B11" s="234" t="s">
        <v>517</v>
      </c>
      <c r="C11" s="234" t="s">
        <v>518</v>
      </c>
    </row>
    <row r="12" spans="1:3" ht="51" x14ac:dyDescent="0.2">
      <c r="A12" s="233" t="s">
        <v>578</v>
      </c>
      <c r="B12" s="234" t="s">
        <v>478</v>
      </c>
      <c r="C12" s="234" t="s">
        <v>519</v>
      </c>
    </row>
    <row r="13" spans="1:3" ht="25.5" x14ac:dyDescent="0.2">
      <c r="A13" s="233" t="s">
        <v>579</v>
      </c>
      <c r="B13" s="234" t="s">
        <v>479</v>
      </c>
      <c r="C13" s="234" t="s">
        <v>520</v>
      </c>
    </row>
    <row r="14" spans="1:3" ht="25.5" x14ac:dyDescent="0.2">
      <c r="A14" s="233" t="s">
        <v>580</v>
      </c>
      <c r="B14" s="234" t="s">
        <v>521</v>
      </c>
      <c r="C14" s="234" t="s">
        <v>522</v>
      </c>
    </row>
    <row r="15" spans="1:3" ht="25.5" x14ac:dyDescent="0.2">
      <c r="A15" s="233" t="s">
        <v>480</v>
      </c>
      <c r="B15" s="234" t="s">
        <v>481</v>
      </c>
      <c r="C15" s="234" t="s">
        <v>523</v>
      </c>
    </row>
    <row r="16" spans="1:3" ht="38.25" x14ac:dyDescent="0.2">
      <c r="A16" s="233" t="s">
        <v>503</v>
      </c>
      <c r="B16" s="234" t="s">
        <v>482</v>
      </c>
      <c r="C16" s="234" t="s">
        <v>524</v>
      </c>
    </row>
    <row r="17" spans="1:3" ht="25.5" x14ac:dyDescent="0.2">
      <c r="A17" s="233" t="s">
        <v>581</v>
      </c>
      <c r="B17" s="234" t="s">
        <v>485</v>
      </c>
      <c r="C17" s="234" t="s">
        <v>525</v>
      </c>
    </row>
    <row r="18" spans="1:3" ht="38.25" x14ac:dyDescent="0.2">
      <c r="A18" s="233" t="s">
        <v>582</v>
      </c>
      <c r="B18" s="234" t="s">
        <v>483</v>
      </c>
      <c r="C18" s="234" t="s">
        <v>526</v>
      </c>
    </row>
    <row r="19" spans="1:3" ht="25.5" x14ac:dyDescent="0.2">
      <c r="A19" s="233" t="s">
        <v>583</v>
      </c>
      <c r="B19" s="234" t="s">
        <v>484</v>
      </c>
      <c r="C19" s="234" t="s">
        <v>527</v>
      </c>
    </row>
    <row r="20" spans="1:3" x14ac:dyDescent="0.2">
      <c r="A20" s="233" t="s">
        <v>584</v>
      </c>
      <c r="B20" s="234" t="s">
        <v>486</v>
      </c>
      <c r="C20" s="234" t="s">
        <v>528</v>
      </c>
    </row>
    <row r="21" spans="1:3" ht="28.5" customHeight="1" x14ac:dyDescent="0.2">
      <c r="A21" s="233" t="s">
        <v>585</v>
      </c>
      <c r="B21" s="234" t="s">
        <v>487</v>
      </c>
      <c r="C21" s="234" t="s">
        <v>529</v>
      </c>
    </row>
    <row r="22" spans="1:3" ht="27.75" customHeight="1" x14ac:dyDescent="0.2">
      <c r="A22" s="233" t="s">
        <v>586</v>
      </c>
      <c r="B22" s="234" t="s">
        <v>530</v>
      </c>
      <c r="C22" s="234" t="s">
        <v>531</v>
      </c>
    </row>
    <row r="23" spans="1:3" ht="25.5" x14ac:dyDescent="0.2">
      <c r="A23" s="233" t="s">
        <v>587</v>
      </c>
      <c r="B23" s="234" t="s">
        <v>532</v>
      </c>
      <c r="C23" s="234" t="s">
        <v>533</v>
      </c>
    </row>
    <row r="24" spans="1:3" ht="25.5" x14ac:dyDescent="0.2">
      <c r="A24" s="233" t="s">
        <v>588</v>
      </c>
      <c r="B24" s="234" t="s">
        <v>534</v>
      </c>
      <c r="C24" s="234" t="s">
        <v>535</v>
      </c>
    </row>
    <row r="25" spans="1:3" ht="25.5" x14ac:dyDescent="0.2">
      <c r="A25" s="233" t="s">
        <v>589</v>
      </c>
      <c r="B25" s="236" t="s">
        <v>488</v>
      </c>
      <c r="C25" s="236" t="s">
        <v>536</v>
      </c>
    </row>
    <row r="26" spans="1:3" ht="25.5" x14ac:dyDescent="0.2">
      <c r="A26" s="233" t="s">
        <v>590</v>
      </c>
      <c r="B26" s="234" t="s">
        <v>537</v>
      </c>
      <c r="C26" s="234" t="s">
        <v>538</v>
      </c>
    </row>
    <row r="27" spans="1:3" ht="25.5" x14ac:dyDescent="0.2">
      <c r="A27" s="233" t="s">
        <v>591</v>
      </c>
      <c r="B27" s="234" t="s">
        <v>539</v>
      </c>
      <c r="C27" s="234" t="s">
        <v>540</v>
      </c>
    </row>
    <row r="28" spans="1:3" ht="76.5" x14ac:dyDescent="0.2">
      <c r="A28" s="233" t="s">
        <v>592</v>
      </c>
      <c r="B28" s="234" t="s">
        <v>541</v>
      </c>
      <c r="C28" s="234" t="s">
        <v>542</v>
      </c>
    </row>
    <row r="29" spans="1:3" ht="76.5" x14ac:dyDescent="0.2">
      <c r="A29" s="233" t="s">
        <v>593</v>
      </c>
      <c r="B29" s="234" t="s">
        <v>543</v>
      </c>
      <c r="C29" s="234" t="s">
        <v>544</v>
      </c>
    </row>
    <row r="30" spans="1:3" ht="25.5" x14ac:dyDescent="0.2">
      <c r="A30" s="233" t="s">
        <v>594</v>
      </c>
      <c r="B30" s="234" t="s">
        <v>545</v>
      </c>
      <c r="C30" s="234" t="s">
        <v>546</v>
      </c>
    </row>
    <row r="31" spans="1:3" ht="25.5" x14ac:dyDescent="0.2">
      <c r="A31" s="233" t="s">
        <v>595</v>
      </c>
      <c r="B31" s="234" t="s">
        <v>547</v>
      </c>
      <c r="C31" s="234" t="s">
        <v>548</v>
      </c>
    </row>
    <row r="32" spans="1:3" ht="25.5" x14ac:dyDescent="0.2">
      <c r="A32" s="233" t="s">
        <v>489</v>
      </c>
      <c r="B32" s="234" t="s">
        <v>490</v>
      </c>
      <c r="C32" s="234" t="s">
        <v>549</v>
      </c>
    </row>
    <row r="33" spans="1:3" ht="51" x14ac:dyDescent="0.2">
      <c r="A33" s="233" t="s">
        <v>596</v>
      </c>
      <c r="B33" s="234" t="s">
        <v>491</v>
      </c>
      <c r="C33" s="234" t="s">
        <v>550</v>
      </c>
    </row>
    <row r="34" spans="1:3" ht="38.25" x14ac:dyDescent="0.2">
      <c r="A34" s="233" t="s">
        <v>597</v>
      </c>
      <c r="B34" s="234" t="s">
        <v>492</v>
      </c>
      <c r="C34" s="234" t="s">
        <v>551</v>
      </c>
    </row>
    <row r="35" spans="1:3" ht="38.25" x14ac:dyDescent="0.2">
      <c r="A35" s="233" t="s">
        <v>598</v>
      </c>
      <c r="B35" s="234" t="s">
        <v>493</v>
      </c>
      <c r="C35" s="234" t="s">
        <v>552</v>
      </c>
    </row>
    <row r="36" spans="1:3" ht="25.5" x14ac:dyDescent="0.2">
      <c r="A36" s="233" t="s">
        <v>599</v>
      </c>
      <c r="B36" s="234" t="s">
        <v>494</v>
      </c>
      <c r="C36" s="234" t="s">
        <v>553</v>
      </c>
    </row>
    <row r="37" spans="1:3" ht="38.25" x14ac:dyDescent="0.2">
      <c r="A37" s="233" t="s">
        <v>600</v>
      </c>
      <c r="B37" s="234" t="s">
        <v>495</v>
      </c>
      <c r="C37" s="234" t="s">
        <v>554</v>
      </c>
    </row>
    <row r="38" spans="1:3" ht="38.25" x14ac:dyDescent="0.2">
      <c r="A38" s="233" t="s">
        <v>601</v>
      </c>
      <c r="B38" s="234" t="s">
        <v>555</v>
      </c>
      <c r="C38" s="234" t="s">
        <v>556</v>
      </c>
    </row>
    <row r="39" spans="1:3" ht="25.5" x14ac:dyDescent="0.2">
      <c r="A39" s="233" t="s">
        <v>602</v>
      </c>
      <c r="B39" s="234" t="s">
        <v>557</v>
      </c>
      <c r="C39" s="234" t="s">
        <v>558</v>
      </c>
    </row>
    <row r="40" spans="1:3" ht="38.25" x14ac:dyDescent="0.2">
      <c r="A40" s="233" t="s">
        <v>603</v>
      </c>
      <c r="B40" s="234" t="s">
        <v>559</v>
      </c>
      <c r="C40" s="234" t="s">
        <v>560</v>
      </c>
    </row>
    <row r="41" spans="1:3" ht="25.5" x14ac:dyDescent="0.2">
      <c r="A41" s="233" t="s">
        <v>604</v>
      </c>
      <c r="B41" s="234" t="s">
        <v>496</v>
      </c>
      <c r="C41" s="234" t="s">
        <v>561</v>
      </c>
    </row>
    <row r="42" spans="1:3" ht="25.5" x14ac:dyDescent="0.2">
      <c r="A42" s="233" t="s">
        <v>605</v>
      </c>
      <c r="B42" s="234" t="s">
        <v>562</v>
      </c>
      <c r="C42" s="234" t="s">
        <v>563</v>
      </c>
    </row>
    <row r="43" spans="1:3" x14ac:dyDescent="0.2">
      <c r="A43" s="233" t="s">
        <v>606</v>
      </c>
      <c r="B43" s="234" t="s">
        <v>499</v>
      </c>
      <c r="C43" s="234" t="s">
        <v>564</v>
      </c>
    </row>
    <row r="44" spans="1:3" ht="25.5" x14ac:dyDescent="0.2">
      <c r="A44" s="233" t="s">
        <v>607</v>
      </c>
      <c r="B44" s="234" t="s">
        <v>565</v>
      </c>
      <c r="C44" s="234" t="s">
        <v>566</v>
      </c>
    </row>
    <row r="45" spans="1:3" ht="25.5" x14ac:dyDescent="0.2">
      <c r="A45" s="233" t="s">
        <v>608</v>
      </c>
      <c r="B45" s="234" t="s">
        <v>497</v>
      </c>
      <c r="C45" s="234" t="s">
        <v>567</v>
      </c>
    </row>
    <row r="46" spans="1:3" ht="38.25" x14ac:dyDescent="0.2">
      <c r="A46" s="233" t="s">
        <v>609</v>
      </c>
      <c r="B46" s="234" t="s">
        <v>498</v>
      </c>
      <c r="C46" s="234" t="s">
        <v>568</v>
      </c>
    </row>
    <row r="47" spans="1:3" x14ac:dyDescent="0.2">
      <c r="A47" s="233" t="s">
        <v>610</v>
      </c>
      <c r="B47" s="234" t="s">
        <v>500</v>
      </c>
      <c r="C47" s="234" t="s">
        <v>569</v>
      </c>
    </row>
    <row r="48" spans="1:3" ht="25.5" x14ac:dyDescent="0.2">
      <c r="A48" s="237" t="s">
        <v>783</v>
      </c>
      <c r="B48" s="234" t="s">
        <v>468</v>
      </c>
      <c r="C48" s="234" t="s">
        <v>570</v>
      </c>
    </row>
    <row r="51" spans="3:3" x14ac:dyDescent="0.2">
      <c r="C51" s="236" t="s">
        <v>782</v>
      </c>
    </row>
    <row r="52" spans="3:3" x14ac:dyDescent="0.2">
      <c r="C52" s="238" t="s">
        <v>571</v>
      </c>
    </row>
  </sheetData>
  <hyperlinks>
    <hyperlink ref="C52" r:id="rId1" xr:uid="{715C4F9D-60FE-4695-AC33-9B69DFC117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Select Concerns</vt:lpstr>
      <vt:lpstr>Select Practices</vt:lpstr>
      <vt:lpstr>Results</vt:lpstr>
      <vt:lpstr>Result Negatives</vt:lpstr>
      <vt:lpstr>Alternatives</vt:lpstr>
      <vt:lpstr>CPPE</vt:lpstr>
      <vt:lpstr>LandUse</vt:lpstr>
      <vt:lpstr>RC Description</vt:lpstr>
      <vt:lpstr>Practices</vt:lpstr>
      <vt:lpstr>Practices!Print_Area</vt:lpstr>
    </vt:vector>
  </TitlesOfParts>
  <Company>USDA - 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Conservation Practice Recommendations</dc:title>
  <dc:subject>Identify approporiate practices using CPPE</dc:subject>
  <dc:creator>Hal Gordon</dc:creator>
  <cp:lastModifiedBy>Ruffin, Lakeitha - NRCS, Portland, OR</cp:lastModifiedBy>
  <cp:lastPrinted>2008-06-05T16:21:51Z</cp:lastPrinted>
  <dcterms:created xsi:type="dcterms:W3CDTF">2001-06-19T22:29:18Z</dcterms:created>
  <dcterms:modified xsi:type="dcterms:W3CDTF">2022-10-14T20:57:49Z</dcterms:modified>
</cp:coreProperties>
</file>