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S:\NRCS\Programs\Easement FY Information\ACEP\2023 Information\Annual Bulletin\Ranking\"/>
    </mc:Choice>
  </mc:AlternateContent>
  <xr:revisionPtr revIDLastSave="0" documentId="13_ncr:1_{17D439AE-AE33-4A18-B664-FA1F330D60FC}" xr6:coauthVersionLast="47" xr6:coauthVersionMax="47" xr10:uidLastSave="{00000000-0000-0000-0000-000000000000}"/>
  <bookViews>
    <workbookView xWindow="28680" yWindow="-120" windowWidth="29040" windowHeight="17640" xr2:uid="{00000000-000D-0000-FFFF-FFFF00000000}"/>
  </bookViews>
  <sheets>
    <sheet name="Landowner Information" sheetId="8" r:id="rId1"/>
    <sheet name="Parcel Application" sheetId="10" r:id="rId2"/>
    <sheet name="Ranking" sheetId="7" r:id="rId3"/>
    <sheet name="Calculations" sheetId="6" r:id="rId4"/>
  </sheets>
  <externalReferences>
    <externalReference r:id="rId5"/>
  </externalReferences>
  <definedNames>
    <definedName name="_xlnm._FilterDatabase" localSheetId="3" hidden="1">Calculations!$A$1:$H$57</definedName>
    <definedName name="Boards" localSheetId="0">#REF!</definedName>
    <definedName name="Boards" localSheetId="1">#REF!</definedName>
    <definedName name="Boards">#REF!</definedName>
    <definedName name="_xlnm.Print_Area" localSheetId="1">'Parcel Application'!$A$1:$K$111</definedName>
    <definedName name="_xlnm.Print_Area" localSheetId="2">Ranking!$A$1:$T$146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9" i="7" l="1"/>
  <c r="R101" i="7"/>
  <c r="R100" i="7"/>
  <c r="R99" i="7"/>
  <c r="R128" i="7" l="1"/>
  <c r="S79" i="7"/>
  <c r="S61" i="7"/>
  <c r="S65" i="7"/>
  <c r="R62" i="7"/>
  <c r="D6" i="7"/>
  <c r="D5" i="7"/>
  <c r="D4" i="7"/>
  <c r="R67" i="7" l="1"/>
  <c r="O103" i="7"/>
  <c r="R29" i="7" l="1"/>
  <c r="R27" i="7"/>
  <c r="R28" i="7"/>
  <c r="R26" i="7"/>
  <c r="T29" i="7" l="1"/>
  <c r="S26" i="7" s="1"/>
  <c r="R34" i="7"/>
  <c r="R46" i="7"/>
  <c r="R44" i="7"/>
  <c r="R31" i="7"/>
  <c r="R72" i="7"/>
  <c r="R92" i="7"/>
  <c r="R89" i="7"/>
  <c r="R88" i="7"/>
  <c r="R87" i="7"/>
  <c r="R86" i="7"/>
  <c r="R76" i="7"/>
  <c r="R75" i="7"/>
  <c r="R74" i="7"/>
  <c r="R54" i="7"/>
  <c r="R55" i="7"/>
  <c r="T44" i="7" l="1"/>
  <c r="S44" i="7" s="1"/>
  <c r="T74" i="7"/>
  <c r="S74" i="7" s="1"/>
  <c r="N6" i="7"/>
  <c r="N5" i="7"/>
  <c r="N4" i="7"/>
  <c r="G15" i="10"/>
  <c r="G14" i="10"/>
  <c r="G13" i="10"/>
  <c r="G12" i="10"/>
  <c r="B14" i="10"/>
  <c r="B15" i="10"/>
  <c r="B13" i="10"/>
  <c r="B12" i="10"/>
  <c r="G10" i="10"/>
  <c r="G9" i="10"/>
  <c r="G8" i="10"/>
  <c r="G7" i="10"/>
  <c r="G6" i="10"/>
  <c r="G5" i="10"/>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2" i="6"/>
  <c r="N5" i="6" l="1"/>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4" i="6"/>
  <c r="N3" i="6"/>
  <c r="R117" i="7"/>
  <c r="R116" i="7"/>
  <c r="R38" i="7"/>
  <c r="R37" i="7"/>
  <c r="N58" i="6" l="1"/>
  <c r="G88" i="10" s="1"/>
  <c r="G89" i="10" s="1"/>
  <c r="J32" i="10"/>
  <c r="J33" i="10" s="1"/>
  <c r="C25" i="8" l="1"/>
  <c r="F25" i="8" s="1"/>
  <c r="G25" i="8" s="1"/>
  <c r="D25" i="8"/>
  <c r="E25" i="8"/>
  <c r="K25" i="8"/>
  <c r="L25" i="8"/>
  <c r="M25" i="8"/>
  <c r="S25" i="8"/>
  <c r="T25" i="8"/>
  <c r="U25" i="8"/>
  <c r="AA25" i="8"/>
  <c r="AB25" i="8"/>
  <c r="AC25" i="8"/>
  <c r="AI25" i="8"/>
  <c r="AJ25" i="8"/>
  <c r="AK25" i="8"/>
  <c r="AQ25" i="8"/>
  <c r="AR25" i="8"/>
  <c r="AS25" i="8"/>
  <c r="V25" i="8" l="1"/>
  <c r="W25" i="8" s="1"/>
  <c r="AL25" i="8"/>
  <c r="AM25" i="8" s="1"/>
  <c r="AD25" i="8"/>
  <c r="AE25" i="8" s="1"/>
  <c r="AT25" i="8"/>
  <c r="AU25" i="8" s="1"/>
  <c r="N25" i="8"/>
  <c r="O25" i="8" s="1"/>
  <c r="R71" i="7" l="1"/>
  <c r="R32" i="7"/>
  <c r="O129" i="7" l="1"/>
  <c r="T71" i="7"/>
  <c r="S71" i="7" s="1"/>
  <c r="R81" i="7" s="1"/>
  <c r="R112" i="7"/>
  <c r="R109" i="7"/>
  <c r="R49" i="7"/>
  <c r="T32" i="7"/>
  <c r="S31" i="7" s="1"/>
  <c r="T99" i="7" l="1"/>
  <c r="T54" i="7"/>
  <c r="R39" i="7"/>
  <c r="S37" i="7" s="1"/>
  <c r="R41" i="7" s="1"/>
  <c r="R118" i="7"/>
  <c r="S116" i="7" s="1"/>
  <c r="T89" i="7"/>
  <c r="S86" i="7" s="1"/>
  <c r="R102" i="7" l="1"/>
  <c r="S54" i="7"/>
  <c r="R56" i="7" s="1"/>
  <c r="R94" i="7"/>
  <c r="S56" i="6"/>
  <c r="R103" i="7" l="1"/>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4" i="6"/>
  <c r="L3" i="6"/>
  <c r="K57" i="6"/>
  <c r="K56" i="6"/>
  <c r="K55" i="6"/>
  <c r="K54" i="6"/>
  <c r="K53" i="6"/>
  <c r="K52" i="6"/>
  <c r="K51" i="6"/>
  <c r="K50" i="6"/>
  <c r="K49" i="6"/>
  <c r="K48" i="6"/>
  <c r="K47" i="6"/>
  <c r="K46" i="6"/>
  <c r="K45" i="6"/>
  <c r="K44" i="6"/>
  <c r="K43" i="6"/>
  <c r="K42" i="6"/>
  <c r="K41" i="6"/>
  <c r="K40" i="6"/>
  <c r="K39" i="6"/>
  <c r="K36" i="6"/>
  <c r="K38" i="6"/>
  <c r="K37"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3"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6" i="6"/>
  <c r="J5" i="6"/>
  <c r="J4" i="6"/>
  <c r="J3" i="6"/>
  <c r="J58" i="6" l="1"/>
  <c r="J59" i="6" s="1"/>
  <c r="L58" i="6"/>
  <c r="M58" i="6"/>
  <c r="K58" i="6"/>
  <c r="J62" i="6" l="1"/>
  <c r="J61" i="6"/>
  <c r="J63" i="6"/>
  <c r="R129" i="7" l="1"/>
</calcChain>
</file>

<file path=xl/sharedStrings.xml><?xml version="1.0" encoding="utf-8"?>
<sst xmlns="http://schemas.openxmlformats.org/spreadsheetml/2006/main" count="489" uniqueCount="316">
  <si>
    <t>County:</t>
  </si>
  <si>
    <t>Points</t>
  </si>
  <si>
    <t>Fayette</t>
  </si>
  <si>
    <t>Grant</t>
  </si>
  <si>
    <t>Greenbrier</t>
  </si>
  <si>
    <t>Hampshire</t>
  </si>
  <si>
    <t>Hardy</t>
  </si>
  <si>
    <t>Jefferson</t>
  </si>
  <si>
    <t>Lincoln</t>
  </si>
  <si>
    <t>Marshall</t>
  </si>
  <si>
    <t>Mineral</t>
  </si>
  <si>
    <t>Monroe</t>
  </si>
  <si>
    <t>Morgan</t>
  </si>
  <si>
    <t>Nicholas</t>
  </si>
  <si>
    <t>Pendleton</t>
  </si>
  <si>
    <t>Pocahontas</t>
  </si>
  <si>
    <t>Preston</t>
  </si>
  <si>
    <t>Roane</t>
  </si>
  <si>
    <t>Summers</t>
  </si>
  <si>
    <t>Upshur</t>
  </si>
  <si>
    <t>COUNTY</t>
  </si>
  <si>
    <t>Barbour</t>
  </si>
  <si>
    <t>Berkely</t>
  </si>
  <si>
    <t>Boone</t>
  </si>
  <si>
    <t>Braxton</t>
  </si>
  <si>
    <t>Brooke</t>
  </si>
  <si>
    <t>Cabell</t>
  </si>
  <si>
    <t>Calhoun</t>
  </si>
  <si>
    <t>Clay</t>
  </si>
  <si>
    <t>Doddridge</t>
  </si>
  <si>
    <t>Gilmer</t>
  </si>
  <si>
    <t>Hancock</t>
  </si>
  <si>
    <t>Harrison</t>
  </si>
  <si>
    <t>Jackson</t>
  </si>
  <si>
    <t>Kanawha</t>
  </si>
  <si>
    <t>Lewis</t>
  </si>
  <si>
    <t>Logan</t>
  </si>
  <si>
    <t>Marion</t>
  </si>
  <si>
    <t>Mason</t>
  </si>
  <si>
    <t>McDowell</t>
  </si>
  <si>
    <t>Mercer</t>
  </si>
  <si>
    <t>Mingo</t>
  </si>
  <si>
    <t>Monongalia</t>
  </si>
  <si>
    <t>Ohio</t>
  </si>
  <si>
    <t>Pleasants</t>
  </si>
  <si>
    <t>Putnam</t>
  </si>
  <si>
    <t>Raleigh</t>
  </si>
  <si>
    <t>Randolph</t>
  </si>
  <si>
    <t>Ritchie</t>
  </si>
  <si>
    <t>Taylor</t>
  </si>
  <si>
    <t>Tucker</t>
  </si>
  <si>
    <t>Tyler</t>
  </si>
  <si>
    <t>Wayne</t>
  </si>
  <si>
    <t>Webster</t>
  </si>
  <si>
    <t>Wetzel</t>
  </si>
  <si>
    <t>Wirt</t>
  </si>
  <si>
    <t>Wood</t>
  </si>
  <si>
    <t>Wyoming</t>
  </si>
  <si>
    <t>WV</t>
  </si>
  <si>
    <t>Permanent Easement</t>
  </si>
  <si>
    <t>Restoration Needed</t>
  </si>
  <si>
    <t>Tract Number:</t>
  </si>
  <si>
    <t>Farm Number:</t>
  </si>
  <si>
    <t>Participant:</t>
  </si>
  <si>
    <t>Natural Resources Conservation Service</t>
  </si>
  <si>
    <t>US DEPARTMENT OF AGRICULTURE</t>
  </si>
  <si>
    <t>Total Points</t>
  </si>
  <si>
    <t>Maximum</t>
  </si>
  <si>
    <t>a</t>
  </si>
  <si>
    <t>b</t>
  </si>
  <si>
    <t>c</t>
  </si>
  <si>
    <t>Census 2010 Population</t>
  </si>
  <si>
    <t>No</t>
  </si>
  <si>
    <t>Yes</t>
  </si>
  <si>
    <t>Printed Name</t>
  </si>
  <si>
    <t>Ranking Team Member</t>
  </si>
  <si>
    <t>The U.S. Department of Agriculture (USDA) prohibits discrimination in all of its programs and activities on the basis of race, color, national origin, age, disability, and where applicable, sex, marital status, familial status, parental status, religion, sexual orientation, political beliefs, genetic information, reprisal, or because all or part of an individual's income is derived from any public assistance program. (Not all prohibited bases apply to all programs.) Persons with disabilities who require alternative means for communication of program information (Braille, large print, audiotape, etc.) should contact USDA's TARGET Center at (202) 720-2600 (voice and TDD).</t>
  </si>
  <si>
    <t>GARC Easements</t>
  </si>
  <si>
    <t>Risk #5</t>
  </si>
  <si>
    <t>Risk #7</t>
  </si>
  <si>
    <t>Support #2</t>
  </si>
  <si>
    <t>Cost #1</t>
  </si>
  <si>
    <t>Participant Request (Mark only one)</t>
  </si>
  <si>
    <t>RANKING FACTORS MATRIX</t>
  </si>
  <si>
    <t>I. ENVIRONMENTAL CRITERIA</t>
  </si>
  <si>
    <t>Any known threatened/endangered species habitat, refer directly to the State Conservationist for review.</t>
  </si>
  <si>
    <t>Do not complete ranking process.  Contact the Program Manager</t>
  </si>
  <si>
    <t>30 Year Easement</t>
  </si>
  <si>
    <t>A. General Description</t>
  </si>
  <si>
    <t>d</t>
  </si>
  <si>
    <t>What is the enrollment Type</t>
  </si>
  <si>
    <t>30 year Easement</t>
  </si>
  <si>
    <t>Other</t>
  </si>
  <si>
    <t>Haying/Grazing</t>
  </si>
  <si>
    <t>Clearing/Cropping</t>
  </si>
  <si>
    <t>Fill</t>
  </si>
  <si>
    <t>B. Soils</t>
  </si>
  <si>
    <t>Sub-total for General Description</t>
  </si>
  <si>
    <t>Sub-total for Soils</t>
  </si>
  <si>
    <t>C. Watershed/Buffer</t>
  </si>
  <si>
    <t>1:1</t>
  </si>
  <si>
    <t>Sub-total for Watershed</t>
  </si>
  <si>
    <t>Sub-total for Vegetative</t>
  </si>
  <si>
    <t>Will additional water be required to sustain the natural hydrologic regime through diversions or other structures?</t>
  </si>
  <si>
    <t>Sub-total for Hydrologic</t>
  </si>
  <si>
    <t>Will the restored wetland improve water quality by reduction or retention of any of the following?</t>
  </si>
  <si>
    <t>Nutrient runoff (i.e. runoff from feedlots, barnyards, etc.)</t>
  </si>
  <si>
    <t>Sedimentation</t>
  </si>
  <si>
    <t>Both</t>
  </si>
  <si>
    <t>Sub-total for Water Quality</t>
  </si>
  <si>
    <t>Total Environmental Points</t>
  </si>
  <si>
    <t>II. ECONOMIC CRITERIA</t>
  </si>
  <si>
    <t>Are any partners contributing to restoration through technical or financial assistance?</t>
  </si>
  <si>
    <t>What is the estimated average restoration cost per acre?</t>
  </si>
  <si>
    <t>What will the maintenance requirements for the wetland be after restoration?</t>
  </si>
  <si>
    <t>Easement lands require minimal or no management or maintenance to meet restoration objectives ( i.e. livestock exclusion, tree establishment, etc.)</t>
  </si>
  <si>
    <t>Easement lands will require long term, annual management or maintenance to meet restoration objectives, 
but land is owned or managed by a resource management entity (i.e. adjacent to Wildlife Management Area or other managed public lands)</t>
  </si>
  <si>
    <t>Easement lands will require long term, annual management or maintenance to meet restoration objectives, and land is not owned or managed by a resource management entity (i.e. pumping stations, liners)</t>
  </si>
  <si>
    <t>Total Economic Points</t>
  </si>
  <si>
    <t>Address:</t>
  </si>
  <si>
    <t>Date:</t>
  </si>
  <si>
    <t>Phone Number:</t>
  </si>
  <si>
    <t>Other Organization Assistance</t>
  </si>
  <si>
    <t>US Fish and Wildlife Present</t>
  </si>
  <si>
    <t>Other Agency</t>
  </si>
  <si>
    <t>Partnership with NGO</t>
  </si>
  <si>
    <t>Financial Assistance</t>
  </si>
  <si>
    <t>Technical Assistance</t>
  </si>
  <si>
    <t>Total Points for Easement Area</t>
  </si>
  <si>
    <t>WETLAND RESERVE EASEMENT (WRE)</t>
  </si>
  <si>
    <t>Severed Mineral Rights (If Yes, Ineligible)</t>
  </si>
  <si>
    <t>Length of Ownership (must be 2 yrs or over)</t>
  </si>
  <si>
    <t>What will be the ratio of restored wetland (hydric soils) to easement buffer (upland soils)?  Buffer: Wetland</t>
  </si>
  <si>
    <t>Greater than 2:1</t>
  </si>
  <si>
    <t>(Or a legible map with distinguishing land marks for easy location)</t>
  </si>
  <si>
    <t>Google Map Link</t>
  </si>
  <si>
    <t>Longitude</t>
  </si>
  <si>
    <t>Latitude</t>
  </si>
  <si>
    <t>Zip Code</t>
  </si>
  <si>
    <t>State</t>
  </si>
  <si>
    <t>City</t>
  </si>
  <si>
    <t>Physical Address</t>
  </si>
  <si>
    <t>Mark if same as primary</t>
  </si>
  <si>
    <t>Farm or Ranch Location</t>
  </si>
  <si>
    <t>Socially Disadvantaged</t>
  </si>
  <si>
    <t>Limited Resource</t>
  </si>
  <si>
    <t>Veteran Farmer/Rancher</t>
  </si>
  <si>
    <t>Beginning Farmer/Rancher</t>
  </si>
  <si>
    <t>HEL compliant?</t>
  </si>
  <si>
    <t>AGI eligible for at least the application year?</t>
  </si>
  <si>
    <t>in SCIMS? (See County FSA)</t>
  </si>
  <si>
    <t>Is this landowner</t>
  </si>
  <si>
    <t>This section must be completed or the application is ineligible.</t>
  </si>
  <si>
    <t>Email Address 6</t>
  </si>
  <si>
    <t>Email Address 5</t>
  </si>
  <si>
    <t>Email Address 4</t>
  </si>
  <si>
    <t>Email Address 3</t>
  </si>
  <si>
    <t>Email Address 2</t>
  </si>
  <si>
    <t>Phone 6</t>
  </si>
  <si>
    <t>Phone 5</t>
  </si>
  <si>
    <t>Phone 4</t>
  </si>
  <si>
    <t>Phone 3</t>
  </si>
  <si>
    <t>Phone 2</t>
  </si>
  <si>
    <t>Email Address</t>
  </si>
  <si>
    <t>Primary Phone</t>
  </si>
  <si>
    <t>Zip Code 6</t>
  </si>
  <si>
    <t>Zip Code 5</t>
  </si>
  <si>
    <t>Zip Code 4</t>
  </si>
  <si>
    <t>Zip Code 3</t>
  </si>
  <si>
    <t>Zip Code 2</t>
  </si>
  <si>
    <t>State 6</t>
  </si>
  <si>
    <t>State 5</t>
  </si>
  <si>
    <t>State 4</t>
  </si>
  <si>
    <t>State 3</t>
  </si>
  <si>
    <t>State 2</t>
  </si>
  <si>
    <t>City 6</t>
  </si>
  <si>
    <t>City 5</t>
  </si>
  <si>
    <t>City 4</t>
  </si>
  <si>
    <t>City 3</t>
  </si>
  <si>
    <t>City 2</t>
  </si>
  <si>
    <t>Mailing Address 6</t>
  </si>
  <si>
    <t>Mailing Address 5</t>
  </si>
  <si>
    <t>Mailing Address 4</t>
  </si>
  <si>
    <t>Mailing Address 3</t>
  </si>
  <si>
    <t>Mailing Address 2</t>
  </si>
  <si>
    <t>Mailing Address</t>
  </si>
  <si>
    <t>Landowner 6</t>
  </si>
  <si>
    <t>Landowner 5</t>
  </si>
  <si>
    <t>Landowner 4</t>
  </si>
  <si>
    <t>Landowner 3</t>
  </si>
  <si>
    <t>Landowner 2</t>
  </si>
  <si>
    <t>Primary Landowner</t>
  </si>
  <si>
    <t>Person or Entity</t>
  </si>
  <si>
    <t>Application Date:</t>
  </si>
  <si>
    <t>Parcel Information Checklist</t>
  </si>
  <si>
    <t>Areas of hydric soils that are currently or have been utilized for production but are not drained (grazed, hayed or cropped)</t>
  </si>
  <si>
    <t>Agricultural Conservation Easement Program (ACEP)</t>
  </si>
  <si>
    <t>County</t>
  </si>
  <si>
    <t xml:space="preserve">Name(s) of the landowners of the parcel as stated in the deed: (All names on the deed must become Farm Bill Eligible) </t>
  </si>
  <si>
    <r>
      <t xml:space="preserve">Physical Address of the parcel: </t>
    </r>
    <r>
      <rPr>
        <sz val="10"/>
        <color theme="1"/>
        <rFont val="Times New Roman"/>
        <family val="1"/>
      </rPr>
      <t>(required for Phase I)</t>
    </r>
  </si>
  <si>
    <t>Mailing Address of landowner(s):</t>
  </si>
  <si>
    <t>Legal Description of the parcel.  (Attach copy of deed, deeds or will)</t>
  </si>
  <si>
    <t>Deed Book(s)</t>
  </si>
  <si>
    <t>Page Number(s)</t>
  </si>
  <si>
    <t>Tax Map</t>
  </si>
  <si>
    <t>Parcel Number</t>
  </si>
  <si>
    <t>Size of the parcel in acres offered for easement.</t>
  </si>
  <si>
    <t>Notes</t>
  </si>
  <si>
    <t>Acres</t>
  </si>
  <si>
    <t>Total Area of Easement</t>
  </si>
  <si>
    <t>Total Farm Size</t>
  </si>
  <si>
    <t xml:space="preserve">FSA and NRCS Forms, including: Conservation Program Application (NRCS-CPA-1200); Payment Eligibility Form (Form CCC-526); Highly Erodible Land (Form AD-1026); Freedom of Information Forms; and AGI Certification (Form specific for year) </t>
  </si>
  <si>
    <t>Please complete these at the local FSA service center for Farm Bill Program eligibility.</t>
  </si>
  <si>
    <t>Update AGI each year enrolled in program.</t>
  </si>
  <si>
    <r>
      <t xml:space="preserve">Maps of the parcel showing the proposed </t>
    </r>
    <r>
      <rPr>
        <b/>
        <u/>
        <sz val="12"/>
        <color theme="1"/>
        <rFont val="Times New Roman"/>
        <family val="1"/>
      </rPr>
      <t>NRCS easement area</t>
    </r>
    <r>
      <rPr>
        <b/>
        <sz val="12"/>
        <color theme="1"/>
        <rFont val="Times New Roman"/>
        <family val="1"/>
      </rPr>
      <t>.</t>
    </r>
  </si>
  <si>
    <t>Acres of the prime, unique, or Statewide and locally important soil in the proposed NRCS area. (Attach soils map and table)</t>
  </si>
  <si>
    <t>Prime:</t>
  </si>
  <si>
    <t>Unique:</t>
  </si>
  <si>
    <t>Statewide:</t>
  </si>
  <si>
    <t>Locally Important:</t>
  </si>
  <si>
    <t>Total:</t>
  </si>
  <si>
    <t>Percent of Proposed NRCS area</t>
  </si>
  <si>
    <t>**Check copies of the soils reports</t>
  </si>
  <si>
    <t>Primary Crop Type</t>
  </si>
  <si>
    <t>No Crops</t>
  </si>
  <si>
    <t>Primary Livestock Type</t>
  </si>
  <si>
    <t>No Livestock</t>
  </si>
  <si>
    <t>Ownership of mineral rights for the proposed NRCS easement area, as well as any developmental or non-developmental gas leases, and intent to subordinate. (Attach copy of all leases and geologic assessment report).</t>
  </si>
  <si>
    <t>Check all that apply</t>
  </si>
  <si>
    <t>Severed mineral rights.</t>
  </si>
  <si>
    <t xml:space="preserve">   Will this be subordinated?</t>
  </si>
  <si>
    <t>Developmental gas lease.</t>
  </si>
  <si>
    <t>Non-developmental gas lease.</t>
  </si>
  <si>
    <t>Geologic Assessment Report</t>
  </si>
  <si>
    <r>
      <rPr>
        <u/>
        <sz val="12"/>
        <color theme="1"/>
        <rFont val="Times New Roman"/>
        <family val="1"/>
      </rPr>
      <t>Historical</t>
    </r>
    <r>
      <rPr>
        <sz val="12"/>
        <color theme="1"/>
        <rFont val="Times New Roman"/>
        <family val="1"/>
      </rPr>
      <t xml:space="preserve"> resources proposed to be protected; a brief description of the site’s significance and documentation of the site’s listing on the Federal or State register. </t>
    </r>
  </si>
  <si>
    <t>Attach documentation of Federal or State historical  resources. Name(s) of sites, if none leave blank.</t>
  </si>
  <si>
    <t>State Register</t>
  </si>
  <si>
    <r>
      <t>Archaeological</t>
    </r>
    <r>
      <rPr>
        <sz val="12"/>
        <color theme="1"/>
        <rFont val="Times New Roman"/>
        <family val="1"/>
      </rPr>
      <t xml:space="preserve"> resources proposed to be protected; a brief description of the site’s significance and documentation of the site’s listing on the Federal or State register.</t>
    </r>
  </si>
  <si>
    <t>Attach documentation of archeological resources. Name(s) of sites, if none leave blank.</t>
  </si>
  <si>
    <t>Documentation on existence of rare, threatened and endangered species (plants or animals) from U. S. Fish and Wildlife or WV DNR.</t>
  </si>
  <si>
    <t>Attach documentation of rare, threatened and endangered species. Name(s) of species, if none leave blank.</t>
  </si>
  <si>
    <t>Rare, Threatened and Endangered Species List</t>
  </si>
  <si>
    <t xml:space="preserve">Existence of  year-round streams and/or springs.  </t>
  </si>
  <si>
    <t>Attach documentation of year-round stream(s) and/or spring(s) on the parcel. Name(s) of streams or springs, if none leave blank.</t>
  </si>
  <si>
    <t>Existence of cave(s) (as defined by the National Speleological Society), sinkholes and/or Karst topography.</t>
  </si>
  <si>
    <t>Attach documentation of the cave(s) and indicate if named as well as sinkholes and/or Karst topography.  If none leave blank.</t>
  </si>
  <si>
    <t>Land has Farm Bill Assistance contracts (EQIP, AMA, or CSP) (See county NRCS office)</t>
  </si>
  <si>
    <t>Yes/No</t>
  </si>
  <si>
    <t>Contract Number</t>
  </si>
  <si>
    <t>Expiration Date</t>
  </si>
  <si>
    <t>Conservation Reserve Program (CRP) (See FSA)</t>
  </si>
  <si>
    <t>Easement Funding</t>
  </si>
  <si>
    <t>Landowner/County Max</t>
  </si>
  <si>
    <t>Total requested amount for easement</t>
  </si>
  <si>
    <r>
      <t xml:space="preserve">NOTE: </t>
    </r>
    <r>
      <rPr>
        <sz val="12"/>
        <color theme="1"/>
        <rFont val="Times New Roman"/>
        <family val="1"/>
      </rPr>
      <t>The purpose of this application is to supply information required under the USDA-NRCS Federal Agricultural Land Easement Program that is necessary for your local farmland protection board to apply on your behalf. You may not apply directly to the USDA-NRCS. This application must be returned to your local county farmland protection board. The USDA-NRCS will complete the hazardous waste review on the property prior to funding approval.</t>
    </r>
  </si>
  <si>
    <t>Landowner - WRE Parcel Application</t>
  </si>
  <si>
    <t>See the checklist tab for a complete list of required maps.</t>
  </si>
  <si>
    <t xml:space="preserve">ROWs through easement </t>
  </si>
  <si>
    <t>Utility easement in offered area</t>
  </si>
  <si>
    <t>Agree to use the NRCS-CPA-31 Deed of Conservation Easement</t>
  </si>
  <si>
    <t>Deed of Conservation Easement is located on the West Virginia Web Site</t>
  </si>
  <si>
    <t>Hydric Soils</t>
  </si>
  <si>
    <t>Upland Soils</t>
  </si>
  <si>
    <t>Reed Canary Grass</t>
  </si>
  <si>
    <t>Autumn Olive</t>
  </si>
  <si>
    <t>Multiflora Rose</t>
  </si>
  <si>
    <t>Tree-of-Heaven</t>
  </si>
  <si>
    <t>How is the wetland manipulated?</t>
  </si>
  <si>
    <t>Subsurface or surface draining</t>
  </si>
  <si>
    <t>GARC for County</t>
  </si>
  <si>
    <t>GARC</t>
  </si>
  <si>
    <t>Honeysuckles</t>
  </si>
  <si>
    <t>Are non-native invasive species present?</t>
  </si>
  <si>
    <t>2012 farm av acreage</t>
  </si>
  <si>
    <t>Reestablishment of the natural hydrological regime is required on:</t>
  </si>
  <si>
    <t>25-50% of original hydric soil</t>
  </si>
  <si>
    <t>50-75% of original hydric soil</t>
  </si>
  <si>
    <t>Designated Conservationist</t>
  </si>
  <si>
    <t>3 or more</t>
  </si>
  <si>
    <t xml:space="preserve">75-100% of original hydric soil </t>
  </si>
  <si>
    <t>&lt;25% of original hydric soil or vegetative restoration only</t>
  </si>
  <si>
    <t>How many different  wetland types will be restored?</t>
  </si>
  <si>
    <t>Impoundment/Embankment</t>
  </si>
  <si>
    <t>Are there any noxious and invasive weeds according to the listings in the FOTG Section 2.</t>
  </si>
  <si>
    <t>D. Ecological Significance</t>
  </si>
  <si>
    <t>Sub-total for Ecological Significance</t>
  </si>
  <si>
    <t>G. Water Quality</t>
  </si>
  <si>
    <t>What is the actual area of hydric soil proposed for the purpose of conservation?</t>
  </si>
  <si>
    <t>E. Vegetative Communities</t>
  </si>
  <si>
    <t>F. Hydrologic Information</t>
  </si>
  <si>
    <t>When was the wetland converted?</t>
  </si>
  <si>
    <t>Do as-built drainage plans exist?</t>
  </si>
  <si>
    <t>Does a USDA certified wetland determination exist for the offered land?</t>
  </si>
  <si>
    <t>Does a wetland determination exist that was certified by US Army Corp?</t>
  </si>
  <si>
    <r>
      <t xml:space="preserve">Will this site link or extend other protected lands </t>
    </r>
    <r>
      <rPr>
        <b/>
        <u/>
        <sz val="11"/>
        <rFont val="Calibri"/>
        <family val="2"/>
        <scheme val="minor"/>
      </rPr>
      <t>or</t>
    </r>
    <r>
      <rPr>
        <sz val="11"/>
        <rFont val="Calibri"/>
        <family val="2"/>
        <scheme val="minor"/>
      </rPr>
      <t xml:space="preserve"> in a zone of critical concern as defined by WV Code 16-1-2(26)?</t>
    </r>
  </si>
  <si>
    <t>Average farm size change 2012 to 2017</t>
  </si>
  <si>
    <t>2017 farm av acreage</t>
  </si>
  <si>
    <t>8 acres or more</t>
  </si>
  <si>
    <t>6 to 7 acres</t>
  </si>
  <si>
    <t>3 to 5 acres</t>
  </si>
  <si>
    <t>0 to 2 acres</t>
  </si>
  <si>
    <t>What degree of alteration has occurred on the wetlands?</t>
  </si>
  <si>
    <t>Does the wetland contain, or did it historically contain, organic soils materials 8 inches or more thick or poorly drained marl?</t>
  </si>
  <si>
    <t>Does the wetland contain, or did it historically contain, organic soil materials less than 8 inches thick or mucky modified mineral layers?</t>
  </si>
  <si>
    <t>Will habitat for threatened and endangered species be restored?</t>
  </si>
  <si>
    <t>Will plant communities of conservation concern that are identified in the State Wildlife Action Plan be restored?</t>
  </si>
  <si>
    <t>Changed by Subcommittee</t>
  </si>
  <si>
    <t>Added by Subcommittee</t>
  </si>
  <si>
    <t xml:space="preserve">Areas of hydric soil containing installed drainage structure (tile, surface ditches, etc.) or have been filled </t>
  </si>
  <si>
    <t>Will habitat for species of conservation concern that are identified in the State Wildlife Action Plan be restored?</t>
  </si>
  <si>
    <t>Census 2020 Population</t>
  </si>
  <si>
    <t>Population change 2010 to 2020</t>
  </si>
  <si>
    <t>FY 23</t>
  </si>
  <si>
    <t>10/11</t>
  </si>
  <si>
    <t>&lt; $5000 per acre</t>
  </si>
  <si>
    <r>
      <rPr>
        <sz val="11"/>
        <color theme="1"/>
        <rFont val="Calibri"/>
        <family val="2"/>
      </rPr>
      <t>≥</t>
    </r>
    <r>
      <rPr>
        <sz val="11"/>
        <color theme="1"/>
        <rFont val="Calibri"/>
        <family val="2"/>
        <scheme val="minor"/>
      </rPr>
      <t xml:space="preserve"> $5000 per acre or greater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</si>
</sst>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lt;=9999999]###\-####;\(###\)\ ###\-####"/>
    <numFmt numFmtId="165" formatCode="[$-409]mmmm\ d\,\ yyyy;@"/>
    <numFmt numFmtId="166" formatCode="m/d/yy;@"/>
  </numFmts>
  <fonts count="24" x14ac:knownFonts="1">
    <font>
      <sz val="11"/>
      <color theme="1"/>
      <name val="Calibri"/>
      <family val="2"/>
      <scheme val="minor"/>
    </font>
    <font>
      <b/>
      <sz val="10"/>
      <name val="Arial"/>
      <family val="2"/>
    </font>
    <font>
      <sz val="10"/>
      <name val="Arial"/>
      <family val="2"/>
    </font>
    <font>
      <b/>
      <sz val="11"/>
      <color theme="1"/>
      <name val="Calibri"/>
      <family val="2"/>
      <scheme val="minor"/>
    </font>
    <font>
      <sz val="9"/>
      <color theme="1"/>
      <name val="Calibri"/>
      <family val="2"/>
      <scheme val="minor"/>
    </font>
    <font>
      <sz val="6"/>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sz val="12"/>
      <color theme="1"/>
      <name val="Times New Roman"/>
      <family val="1"/>
    </font>
    <font>
      <sz val="12"/>
      <color theme="0"/>
      <name val="Times New Roman"/>
      <family val="1"/>
    </font>
    <font>
      <sz val="10"/>
      <color theme="1"/>
      <name val="Times New Roman"/>
      <family val="1"/>
    </font>
    <font>
      <b/>
      <u/>
      <sz val="12"/>
      <color theme="1"/>
      <name val="Times New Roman"/>
      <family val="1"/>
    </font>
    <font>
      <b/>
      <sz val="12"/>
      <color theme="1"/>
      <name val="Times New Roman"/>
      <family val="1"/>
    </font>
    <font>
      <sz val="1"/>
      <color theme="1"/>
      <name val="Times New Roman"/>
      <family val="1"/>
    </font>
    <font>
      <u/>
      <sz val="12"/>
      <color theme="1"/>
      <name val="Times New Roman"/>
      <family val="1"/>
    </font>
    <font>
      <u/>
      <sz val="11"/>
      <color theme="10"/>
      <name val="Calibri"/>
      <family val="2"/>
    </font>
    <font>
      <u/>
      <sz val="11"/>
      <color theme="0"/>
      <name val="Calibri"/>
      <family val="2"/>
    </font>
    <font>
      <u/>
      <sz val="12"/>
      <color theme="10"/>
      <name val="Times New Roman"/>
      <family val="1"/>
    </font>
    <font>
      <sz val="11"/>
      <color theme="1"/>
      <name val="Times New Roman"/>
      <family val="1"/>
    </font>
    <font>
      <b/>
      <sz val="11"/>
      <color rgb="FFFF0000"/>
      <name val="Calibri"/>
      <family val="2"/>
      <scheme val="minor"/>
    </font>
    <font>
      <b/>
      <sz val="11"/>
      <name val="Calibri"/>
      <family val="2"/>
      <scheme val="minor"/>
    </font>
    <font>
      <b/>
      <u/>
      <sz val="11"/>
      <name val="Calibri"/>
      <family val="2"/>
      <scheme val="minor"/>
    </font>
    <font>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medium">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s>
  <cellStyleXfs count="2">
    <xf numFmtId="0" fontId="0" fillId="0" borderId="0"/>
    <xf numFmtId="0" fontId="16" fillId="0" borderId="0" applyNumberFormat="0" applyFill="0" applyBorder="0" applyAlignment="0" applyProtection="0">
      <alignment vertical="top"/>
      <protection locked="0"/>
    </xf>
  </cellStyleXfs>
  <cellXfs count="508">
    <xf numFmtId="0" fontId="0" fillId="0" borderId="0" xfId="0"/>
    <xf numFmtId="0" fontId="0" fillId="0" borderId="1" xfId="0" applyBorder="1"/>
    <xf numFmtId="0" fontId="2" fillId="0" borderId="1" xfId="0" applyFont="1" applyBorder="1" applyAlignment="1">
      <alignment horizontal="left"/>
    </xf>
    <xf numFmtId="0" fontId="0" fillId="0" borderId="6"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 xfId="0" applyFill="1"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wrapText="1"/>
    </xf>
    <xf numFmtId="3" fontId="0" fillId="0" borderId="1" xfId="0" applyNumberFormat="1" applyBorder="1" applyAlignment="1">
      <alignment horizontal="center"/>
    </xf>
    <xf numFmtId="0" fontId="0" fillId="0" borderId="14" xfId="0" applyFill="1" applyBorder="1" applyAlignment="1">
      <alignment horizontal="center" wrapText="1"/>
    </xf>
    <xf numFmtId="0" fontId="0" fillId="0" borderId="0" xfId="0" applyProtection="1"/>
    <xf numFmtId="0" fontId="0" fillId="0" borderId="0" xfId="0" applyAlignment="1" applyProtection="1">
      <alignment horizontal="left"/>
    </xf>
    <xf numFmtId="0" fontId="0" fillId="0" borderId="3" xfId="0" applyBorder="1" applyProtection="1"/>
    <xf numFmtId="0" fontId="0" fillId="0" borderId="4" xfId="0" applyBorder="1" applyProtection="1"/>
    <xf numFmtId="0" fontId="0" fillId="0" borderId="6" xfId="0" applyBorder="1" applyProtection="1"/>
    <xf numFmtId="0" fontId="0" fillId="0" borderId="7" xfId="0" applyBorder="1" applyProtection="1"/>
    <xf numFmtId="0" fontId="0" fillId="0" borderId="0" xfId="0" applyBorder="1" applyAlignment="1" applyProtection="1">
      <alignment horizontal="center"/>
    </xf>
    <xf numFmtId="0" fontId="0" fillId="0" borderId="0" xfId="0" applyBorder="1" applyProtection="1"/>
    <xf numFmtId="0" fontId="3" fillId="2" borderId="5" xfId="0" applyFont="1" applyFill="1" applyBorder="1" applyProtection="1"/>
    <xf numFmtId="0" fontId="3" fillId="2" borderId="6" xfId="0" applyFont="1" applyFill="1" applyBorder="1" applyProtection="1"/>
    <xf numFmtId="0" fontId="3" fillId="2" borderId="7" xfId="0" applyFont="1" applyFill="1" applyBorder="1" applyProtection="1"/>
    <xf numFmtId="0" fontId="0" fillId="0" borderId="4" xfId="0" applyFill="1" applyBorder="1" applyAlignment="1" applyProtection="1">
      <alignment vertical="center"/>
    </xf>
    <xf numFmtId="0" fontId="0" fillId="0" borderId="9" xfId="0" applyFill="1" applyBorder="1" applyAlignment="1" applyProtection="1">
      <alignment vertical="center"/>
    </xf>
    <xf numFmtId="0" fontId="0" fillId="2" borderId="10" xfId="0" applyFill="1" applyBorder="1" applyAlignment="1" applyProtection="1">
      <alignment vertical="center"/>
    </xf>
    <xf numFmtId="0" fontId="0" fillId="2" borderId="8" xfId="0" applyFill="1" applyBorder="1" applyAlignment="1" applyProtection="1">
      <alignment vertical="center"/>
    </xf>
    <xf numFmtId="0" fontId="0" fillId="2" borderId="11" xfId="0" applyFill="1" applyBorder="1" applyAlignment="1" applyProtection="1">
      <alignment vertical="center"/>
    </xf>
    <xf numFmtId="0" fontId="0" fillId="0" borderId="1" xfId="0" applyBorder="1" applyAlignment="1" applyProtection="1">
      <alignment horizontal="center" wrapText="1"/>
    </xf>
    <xf numFmtId="0" fontId="0" fillId="0" borderId="1" xfId="0" applyBorder="1" applyAlignment="1" applyProtection="1">
      <alignment horizontal="center" vertical="top" wrapText="1"/>
    </xf>
    <xf numFmtId="0" fontId="0" fillId="0" borderId="9" xfId="0" applyFill="1" applyBorder="1" applyAlignment="1" applyProtection="1"/>
    <xf numFmtId="0" fontId="0" fillId="0" borderId="9" xfId="0" applyBorder="1" applyAlignment="1" applyProtection="1"/>
    <xf numFmtId="0" fontId="0" fillId="0" borderId="9" xfId="0" applyBorder="1" applyAlignment="1" applyProtection="1">
      <alignment vertical="center"/>
    </xf>
    <xf numFmtId="0" fontId="0" fillId="0" borderId="1" xfId="0" applyFill="1" applyBorder="1" applyAlignment="1" applyProtection="1">
      <alignment horizontal="center"/>
    </xf>
    <xf numFmtId="0" fontId="0" fillId="0" borderId="0" xfId="0" applyAlignment="1" applyProtection="1">
      <alignment horizontal="center"/>
    </xf>
    <xf numFmtId="0" fontId="6" fillId="0" borderId="14"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4" xfId="0" applyBorder="1" applyProtection="1"/>
    <xf numFmtId="0" fontId="0" fillId="0" borderId="9" xfId="0" applyBorder="1" applyProtection="1"/>
    <xf numFmtId="0" fontId="8" fillId="0" borderId="2"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2" xfId="0" applyFont="1" applyFill="1" applyBorder="1" applyAlignment="1" applyProtection="1">
      <alignment horizontal="center"/>
    </xf>
    <xf numFmtId="0" fontId="8" fillId="0" borderId="14" xfId="0" applyFont="1" applyFill="1" applyBorder="1" applyAlignment="1" applyProtection="1">
      <alignment horizontal="center"/>
    </xf>
    <xf numFmtId="0" fontId="8" fillId="0" borderId="2" xfId="0" applyFont="1" applyBorder="1" applyAlignment="1" applyProtection="1">
      <alignment horizontal="center"/>
    </xf>
    <xf numFmtId="0" fontId="8" fillId="0" borderId="14" xfId="0" applyFont="1" applyBorder="1" applyAlignment="1" applyProtection="1">
      <alignment horizontal="center"/>
    </xf>
    <xf numFmtId="0" fontId="8" fillId="0" borderId="7" xfId="0" applyFont="1" applyBorder="1" applyAlignment="1" applyProtection="1">
      <alignment horizontal="center" vertical="center"/>
    </xf>
    <xf numFmtId="0" fontId="0" fillId="0" borderId="10" xfId="0"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4" xfId="0" applyFont="1" applyFill="1" applyBorder="1" applyAlignment="1" applyProtection="1">
      <alignment horizontal="center"/>
    </xf>
    <xf numFmtId="0" fontId="8" fillId="0" borderId="4" xfId="0" applyFont="1" applyFill="1" applyBorder="1" applyAlignment="1" applyProtection="1">
      <alignment vertical="center"/>
    </xf>
    <xf numFmtId="0" fontId="0" fillId="0" borderId="12" xfId="0" applyBorder="1" applyAlignment="1" applyProtection="1">
      <alignment horizontal="center" vertical="center"/>
    </xf>
    <xf numFmtId="0" fontId="0" fillId="0" borderId="0" xfId="0" applyFill="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xf>
    <xf numFmtId="0" fontId="0" fillId="0" borderId="7" xfId="0" applyBorder="1"/>
    <xf numFmtId="0" fontId="0" fillId="0" borderId="6" xfId="0" applyBorder="1"/>
    <xf numFmtId="0" fontId="0" fillId="0" borderId="5" xfId="0" applyBorder="1"/>
    <xf numFmtId="0" fontId="0" fillId="0" borderId="0" xfId="0" applyBorder="1"/>
    <xf numFmtId="0" fontId="0" fillId="0" borderId="14" xfId="0" applyBorder="1"/>
    <xf numFmtId="0" fontId="0" fillId="0" borderId="9" xfId="0" applyBorder="1"/>
    <xf numFmtId="0" fontId="0" fillId="3" borderId="1" xfId="0" applyFill="1" applyBorder="1" applyAlignment="1" applyProtection="1">
      <alignment horizontal="center"/>
      <protection locked="0"/>
    </xf>
    <xf numFmtId="0" fontId="0" fillId="0" borderId="4" xfId="0" applyBorder="1"/>
    <xf numFmtId="0" fontId="0" fillId="0" borderId="3" xfId="0" applyBorder="1"/>
    <xf numFmtId="0" fontId="0" fillId="0" borderId="2" xfId="0" applyBorder="1"/>
    <xf numFmtId="0" fontId="0" fillId="0" borderId="0" xfId="0" applyFill="1" applyBorder="1" applyAlignment="1">
      <alignment horizontal="center"/>
    </xf>
    <xf numFmtId="0" fontId="0" fillId="0" borderId="0" xfId="0" applyAlignment="1">
      <alignment horizontal="center" vertical="center"/>
    </xf>
    <xf numFmtId="0" fontId="0" fillId="3" borderId="1" xfId="0" applyFill="1" applyBorder="1" applyProtection="1">
      <protection locked="0"/>
    </xf>
    <xf numFmtId="0" fontId="0" fillId="0" borderId="4" xfId="0" applyBorder="1" applyAlignment="1">
      <alignment horizontal="center"/>
    </xf>
    <xf numFmtId="0" fontId="0" fillId="0" borderId="3" xfId="0" applyBorder="1" applyAlignment="1">
      <alignment horizontal="center"/>
    </xf>
    <xf numFmtId="0" fontId="0" fillId="2" borderId="1" xfId="0" applyFill="1" applyBorder="1" applyAlignment="1">
      <alignment horizontal="center"/>
    </xf>
    <xf numFmtId="0" fontId="0" fillId="4" borderId="0" xfId="0" applyFill="1" applyAlignment="1">
      <alignment horizontal="center"/>
    </xf>
    <xf numFmtId="0" fontId="0" fillId="4" borderId="0" xfId="0" applyFill="1"/>
    <xf numFmtId="0" fontId="0" fillId="3" borderId="1" xfId="0" applyFill="1" applyBorder="1" applyAlignment="1" applyProtection="1">
      <alignment horizontal="center"/>
      <protection locked="0"/>
    </xf>
    <xf numFmtId="0" fontId="10" fillId="0" borderId="0" xfId="0" applyFont="1"/>
    <xf numFmtId="0" fontId="9" fillId="0" borderId="0" xfId="0" applyFont="1"/>
    <xf numFmtId="0" fontId="9" fillId="0" borderId="0" xfId="0" applyFont="1" applyBorder="1"/>
    <xf numFmtId="14" fontId="9" fillId="0" borderId="0" xfId="0" applyNumberFormat="1" applyFont="1"/>
    <xf numFmtId="0" fontId="9" fillId="0" borderId="2" xfId="0" applyFont="1" applyBorder="1" applyAlignment="1">
      <alignment horizontal="left"/>
    </xf>
    <xf numFmtId="0" fontId="9" fillId="0" borderId="3" xfId="0" applyFont="1" applyBorder="1" applyAlignment="1">
      <alignment horizontal="left"/>
    </xf>
    <xf numFmtId="0" fontId="9" fillId="3" borderId="1" xfId="0" applyFont="1" applyFill="1" applyBorder="1" applyAlignment="1" applyProtection="1">
      <alignment horizontal="center"/>
      <protection locked="0"/>
    </xf>
    <xf numFmtId="0" fontId="9" fillId="0" borderId="0" xfId="0" applyFont="1" applyAlignment="1">
      <alignment horizontal="center"/>
    </xf>
    <xf numFmtId="0" fontId="9" fillId="0" borderId="2" xfId="0" applyFont="1" applyBorder="1"/>
    <xf numFmtId="0" fontId="9" fillId="0" borderId="14" xfId="0" applyFont="1" applyBorder="1"/>
    <xf numFmtId="0" fontId="9" fillId="0" borderId="5" xfId="0" applyFont="1" applyBorder="1"/>
    <xf numFmtId="0" fontId="9" fillId="0" borderId="3" xfId="0" applyFont="1" applyBorder="1"/>
    <xf numFmtId="0" fontId="9" fillId="0" borderId="4" xfId="0" applyFont="1" applyBorder="1"/>
    <xf numFmtId="0" fontId="9" fillId="2" borderId="10" xfId="0" applyFont="1" applyFill="1" applyBorder="1"/>
    <xf numFmtId="0" fontId="9" fillId="2" borderId="8" xfId="0" applyFont="1" applyFill="1" applyBorder="1"/>
    <xf numFmtId="0" fontId="11" fillId="2" borderId="16" xfId="0" applyFont="1" applyFill="1" applyBorder="1"/>
    <xf numFmtId="0" fontId="11" fillId="2" borderId="8" xfId="0" applyFont="1" applyFill="1" applyBorder="1" applyAlignment="1">
      <alignment horizontal="center"/>
    </xf>
    <xf numFmtId="0" fontId="9" fillId="2" borderId="11" xfId="0" applyFont="1" applyFill="1" applyBorder="1"/>
    <xf numFmtId="0" fontId="9" fillId="0" borderId="0" xfId="0" applyFont="1" applyBorder="1" applyAlignment="1">
      <alignment vertical="top" wrapText="1"/>
    </xf>
    <xf numFmtId="2" fontId="11" fillId="3" borderId="1" xfId="0" applyNumberFormat="1" applyFont="1" applyFill="1" applyBorder="1" applyAlignment="1" applyProtection="1">
      <alignment horizontal="center"/>
      <protection locked="0"/>
    </xf>
    <xf numFmtId="0" fontId="11" fillId="0" borderId="10" xfId="0" applyFont="1" applyBorder="1" applyAlignment="1"/>
    <xf numFmtId="0" fontId="11" fillId="0" borderId="10" xfId="0" applyFont="1" applyBorder="1"/>
    <xf numFmtId="0" fontId="11" fillId="2" borderId="1" xfId="0" applyFont="1" applyFill="1" applyBorder="1" applyAlignment="1">
      <alignment horizontal="center"/>
    </xf>
    <xf numFmtId="0" fontId="9" fillId="0" borderId="2" xfId="0" applyFont="1" applyBorder="1" applyAlignment="1">
      <alignment vertical="top"/>
    </xf>
    <xf numFmtId="0" fontId="9" fillId="0" borderId="10" xfId="0" applyFont="1" applyBorder="1" applyAlignment="1">
      <alignment vertical="top"/>
    </xf>
    <xf numFmtId="0" fontId="11" fillId="0" borderId="1" xfId="0" applyFont="1" applyBorder="1"/>
    <xf numFmtId="0" fontId="11" fillId="3" borderId="1" xfId="0" applyFont="1" applyFill="1" applyBorder="1" applyAlignment="1" applyProtection="1">
      <alignment horizontal="center"/>
      <protection locked="0"/>
    </xf>
    <xf numFmtId="0" fontId="14" fillId="0" borderId="11" xfId="0" applyFont="1" applyBorder="1" applyAlignment="1">
      <alignment horizontal="right"/>
    </xf>
    <xf numFmtId="0" fontId="13" fillId="0" borderId="1" xfId="0" applyFont="1" applyBorder="1" applyAlignment="1">
      <alignment horizontal="center"/>
    </xf>
    <xf numFmtId="0" fontId="8" fillId="0" borderId="0" xfId="0" applyFont="1"/>
    <xf numFmtId="0" fontId="17" fillId="0" borderId="0" xfId="1" applyFont="1" applyAlignment="1" applyProtection="1"/>
    <xf numFmtId="0" fontId="9" fillId="0" borderId="14" xfId="0" applyFont="1" applyBorder="1" applyAlignment="1">
      <alignment horizontal="center" vertical="top"/>
    </xf>
    <xf numFmtId="0" fontId="9" fillId="0" borderId="1" xfId="0" applyFont="1" applyFill="1" applyBorder="1" applyAlignment="1" applyProtection="1">
      <alignment horizontal="center" vertical="top" wrapText="1"/>
      <protection locked="0"/>
    </xf>
    <xf numFmtId="0" fontId="9" fillId="3" borderId="1" xfId="0" applyFont="1" applyFill="1" applyBorder="1" applyAlignment="1" applyProtection="1">
      <alignment horizontal="center" vertical="top" wrapText="1"/>
      <protection locked="0"/>
    </xf>
    <xf numFmtId="0" fontId="9" fillId="0" borderId="2" xfId="0" applyFont="1" applyBorder="1" applyAlignment="1">
      <alignment horizontal="center" vertical="top"/>
    </xf>
    <xf numFmtId="0" fontId="9" fillId="0" borderId="9" xfId="0" applyFont="1" applyBorder="1"/>
    <xf numFmtId="0" fontId="13" fillId="0" borderId="1" xfId="0" applyFont="1" applyFill="1" applyBorder="1" applyAlignment="1" applyProtection="1">
      <alignment horizontal="center"/>
    </xf>
    <xf numFmtId="0" fontId="8" fillId="0" borderId="4" xfId="0" applyFont="1" applyFill="1" applyBorder="1" applyAlignment="1" applyProtection="1">
      <alignment horizontal="center" vertical="center"/>
    </xf>
    <xf numFmtId="0" fontId="0" fillId="3" borderId="1" xfId="0" applyFill="1" applyBorder="1" applyAlignment="1" applyProtection="1">
      <alignment horizontal="center" vertical="center"/>
      <protection locked="0"/>
    </xf>
    <xf numFmtId="0" fontId="0" fillId="0" borderId="1" xfId="0" applyBorder="1" applyAlignment="1" applyProtection="1">
      <alignment horizontal="center" vertical="center" wrapText="1"/>
    </xf>
    <xf numFmtId="0" fontId="0" fillId="3" borderId="1" xfId="0" applyFill="1" applyBorder="1" applyAlignment="1" applyProtection="1">
      <alignment horizontal="center"/>
      <protection locked="0"/>
    </xf>
    <xf numFmtId="0" fontId="0" fillId="0" borderId="12" xfId="0" applyBorder="1" applyAlignment="1" applyProtection="1">
      <alignment horizontal="center" vertical="center"/>
    </xf>
    <xf numFmtId="0" fontId="0" fillId="3" borderId="12" xfId="0" applyFill="1" applyBorder="1" applyAlignment="1" applyProtection="1">
      <alignment horizontal="center" vertical="center"/>
      <protection locked="0"/>
    </xf>
    <xf numFmtId="0" fontId="0" fillId="0" borderId="13" xfId="0" applyBorder="1" applyAlignment="1" applyProtection="1">
      <alignment horizontal="center" vertical="center" wrapText="1"/>
    </xf>
    <xf numFmtId="0" fontId="0" fillId="0" borderId="7"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5" xfId="0" applyFill="1" applyBorder="1" applyAlignment="1" applyProtection="1">
      <alignment vertical="center"/>
    </xf>
    <xf numFmtId="0" fontId="9" fillId="0" borderId="2" xfId="0" applyFont="1" applyBorder="1" applyAlignment="1">
      <alignment horizontal="center" vertical="top"/>
    </xf>
    <xf numFmtId="0" fontId="9" fillId="0" borderId="14" xfId="0" applyFont="1" applyBorder="1" applyAlignment="1">
      <alignment horizontal="center" vertical="top"/>
    </xf>
    <xf numFmtId="0" fontId="0" fillId="0" borderId="12" xfId="0" applyBorder="1" applyAlignment="1" applyProtection="1">
      <alignment horizontal="center" vertical="center"/>
    </xf>
    <xf numFmtId="0" fontId="20" fillId="2" borderId="5" xfId="0" applyFont="1" applyFill="1" applyBorder="1" applyProtection="1"/>
    <xf numFmtId="0" fontId="20" fillId="2" borderId="6" xfId="0" applyFont="1" applyFill="1" applyBorder="1" applyProtection="1"/>
    <xf numFmtId="0" fontId="20" fillId="2" borderId="7" xfId="0" applyFont="1" applyFill="1" applyBorder="1" applyProtection="1"/>
    <xf numFmtId="0" fontId="6" fillId="2" borderId="14"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4" xfId="0" applyFont="1" applyFill="1" applyBorder="1" applyProtection="1"/>
    <xf numFmtId="0" fontId="6" fillId="2" borderId="0" xfId="0" applyFont="1" applyFill="1" applyBorder="1" applyProtection="1"/>
    <xf numFmtId="0" fontId="6" fillId="2" borderId="9" xfId="0" applyFont="1" applyFill="1" applyBorder="1" applyProtection="1"/>
    <xf numFmtId="0" fontId="6" fillId="0" borderId="9" xfId="0" applyFont="1" applyFill="1" applyBorder="1" applyAlignment="1" applyProtection="1">
      <alignment vertical="center"/>
    </xf>
    <xf numFmtId="0" fontId="7" fillId="3" borderId="1" xfId="0" applyFont="1" applyFill="1" applyBorder="1" applyAlignment="1" applyProtection="1">
      <alignment horizontal="center" vertical="center"/>
      <protection locked="0"/>
    </xf>
    <xf numFmtId="0" fontId="7" fillId="0" borderId="1" xfId="0" applyFont="1" applyBorder="1" applyAlignment="1" applyProtection="1">
      <alignment horizontal="center" wrapText="1"/>
    </xf>
    <xf numFmtId="0" fontId="9" fillId="3"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protection locked="0"/>
    </xf>
    <xf numFmtId="0" fontId="7" fillId="0" borderId="0" xfId="0" applyFont="1" applyProtection="1"/>
    <xf numFmtId="0" fontId="0" fillId="3" borderId="1" xfId="0"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wrapText="1"/>
    </xf>
    <xf numFmtId="164" fontId="0" fillId="3" borderId="10" xfId="0" applyNumberFormat="1" applyFill="1" applyBorder="1" applyAlignment="1" applyProtection="1">
      <alignment horizontal="center"/>
      <protection locked="0"/>
    </xf>
    <xf numFmtId="164" fontId="0" fillId="3" borderId="8" xfId="0" applyNumberFormat="1" applyFill="1" applyBorder="1" applyAlignment="1" applyProtection="1">
      <alignment horizontal="center"/>
      <protection locked="0"/>
    </xf>
    <xf numFmtId="164" fontId="0" fillId="3" borderId="11" xfId="0" applyNumberFormat="1" applyFill="1" applyBorder="1" applyAlignment="1" applyProtection="1">
      <alignment horizontal="center"/>
      <protection locked="0"/>
    </xf>
    <xf numFmtId="0" fontId="0" fillId="3" borderId="10" xfId="0" applyNumberFormat="1" applyFill="1" applyBorder="1" applyAlignment="1" applyProtection="1">
      <alignment horizontal="center"/>
      <protection locked="0"/>
    </xf>
    <xf numFmtId="0" fontId="0" fillId="3" borderId="8" xfId="0" applyNumberFormat="1" applyFill="1" applyBorder="1" applyAlignment="1" applyProtection="1">
      <alignment horizontal="center"/>
      <protection locked="0"/>
    </xf>
    <xf numFmtId="0" fontId="0" fillId="3" borderId="11" xfId="0" applyNumberFormat="1" applyFill="1" applyBorder="1" applyAlignment="1" applyProtection="1">
      <alignment horizontal="center"/>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0" xfId="0" applyFill="1" applyBorder="1" applyAlignment="1" applyProtection="1">
      <protection locked="0"/>
    </xf>
    <xf numFmtId="0" fontId="0" fillId="3" borderId="8" xfId="0" applyFill="1" applyBorder="1" applyAlignment="1" applyProtection="1">
      <protection locked="0"/>
    </xf>
    <xf numFmtId="0" fontId="0" fillId="3" borderId="11" xfId="0" applyFill="1" applyBorder="1" applyAlignment="1" applyProtection="1">
      <protection locked="0"/>
    </xf>
    <xf numFmtId="0" fontId="0" fillId="3" borderId="1" xfId="0" applyFill="1" applyBorder="1" applyAlignment="1" applyProtection="1">
      <protection locked="0"/>
    </xf>
    <xf numFmtId="0" fontId="0" fillId="0" borderId="0" xfId="0" applyBorder="1" applyAlignment="1">
      <alignment horizontal="left" wrapText="1"/>
    </xf>
    <xf numFmtId="0" fontId="0" fillId="0" borderId="9" xfId="0" applyBorder="1" applyAlignment="1">
      <alignment horizontal="left" wrapText="1"/>
    </xf>
    <xf numFmtId="0" fontId="0" fillId="3" borderId="10"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11" xfId="0" applyFill="1" applyBorder="1" applyAlignment="1" applyProtection="1">
      <alignment horizontal="center"/>
      <protection locked="0"/>
    </xf>
    <xf numFmtId="164"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left"/>
      <protection locked="0"/>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11" fillId="0" borderId="1" xfId="0" applyFont="1" applyBorder="1" applyAlignment="1">
      <alignment horizontal="left"/>
    </xf>
    <xf numFmtId="0" fontId="11" fillId="3" borderId="1" xfId="0" applyFont="1" applyFill="1" applyBorder="1" applyAlignment="1" applyProtection="1">
      <alignment horizontal="center"/>
      <protection locked="0"/>
    </xf>
    <xf numFmtId="0" fontId="11" fillId="0" borderId="16" xfId="0" applyFont="1" applyBorder="1" applyAlignment="1">
      <alignment horizontal="left"/>
    </xf>
    <xf numFmtId="0" fontId="11" fillId="0" borderId="8" xfId="0" applyFont="1" applyBorder="1" applyAlignment="1">
      <alignment horizontal="left"/>
    </xf>
    <xf numFmtId="0" fontId="11" fillId="0" borderId="11" xfId="0" applyFont="1" applyBorder="1" applyAlignment="1">
      <alignment horizontal="left"/>
    </xf>
    <xf numFmtId="0" fontId="11" fillId="0" borderId="16" xfId="0" applyFont="1" applyFill="1" applyBorder="1" applyAlignment="1">
      <alignment horizontal="left"/>
    </xf>
    <xf numFmtId="0" fontId="11" fillId="0" borderId="8" xfId="0" applyFont="1" applyFill="1" applyBorder="1" applyAlignment="1">
      <alignment horizontal="left"/>
    </xf>
    <xf numFmtId="0" fontId="11" fillId="0" borderId="11" xfId="0" applyFont="1" applyFill="1" applyBorder="1" applyAlignment="1">
      <alignment horizontal="left"/>
    </xf>
    <xf numFmtId="0" fontId="11" fillId="0" borderId="17"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2" borderId="0" xfId="0" applyFont="1" applyFill="1" applyBorder="1" applyAlignment="1">
      <alignment horizontal="left"/>
    </xf>
    <xf numFmtId="0" fontId="9" fillId="2" borderId="9" xfId="0" applyFont="1" applyFill="1" applyBorder="1" applyAlignment="1">
      <alignment horizontal="left"/>
    </xf>
    <xf numFmtId="0" fontId="9" fillId="2" borderId="14" xfId="0" applyFont="1" applyFill="1" applyBorder="1" applyAlignment="1">
      <alignment horizontal="left"/>
    </xf>
    <xf numFmtId="0" fontId="9" fillId="2" borderId="6" xfId="0" applyFont="1" applyFill="1" applyBorder="1" applyAlignment="1">
      <alignment horizontal="left"/>
    </xf>
    <xf numFmtId="0" fontId="9" fillId="2" borderId="7" xfId="0" applyFont="1" applyFill="1" applyBorder="1" applyAlignment="1">
      <alignment horizontal="left"/>
    </xf>
    <xf numFmtId="0" fontId="9" fillId="2" borderId="5" xfId="0" applyFont="1" applyFill="1" applyBorder="1" applyAlignment="1">
      <alignment horizontal="left"/>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3" borderId="3" xfId="0" applyFont="1" applyFill="1" applyBorder="1" applyAlignment="1" applyProtection="1">
      <alignment horizontal="center"/>
      <protection locked="0"/>
    </xf>
    <xf numFmtId="0" fontId="9" fillId="3" borderId="4" xfId="0" applyFont="1" applyFill="1" applyBorder="1" applyAlignment="1" applyProtection="1">
      <alignment horizontal="center"/>
      <protection locked="0"/>
    </xf>
    <xf numFmtId="0" fontId="9" fillId="2" borderId="10" xfId="0" applyFont="1" applyFill="1" applyBorder="1" applyAlignment="1">
      <alignment horizontal="left"/>
    </xf>
    <xf numFmtId="0" fontId="9" fillId="2" borderId="8" xfId="0" applyFont="1" applyFill="1" applyBorder="1" applyAlignment="1">
      <alignment horizontal="left"/>
    </xf>
    <xf numFmtId="0" fontId="9" fillId="2" borderId="11" xfId="0" applyFont="1" applyFill="1" applyBorder="1" applyAlignment="1">
      <alignment horizontal="left"/>
    </xf>
    <xf numFmtId="0" fontId="11" fillId="0" borderId="16" xfId="0" applyFont="1" applyFill="1" applyBorder="1" applyAlignment="1">
      <alignment horizontal="center"/>
    </xf>
    <xf numFmtId="0" fontId="11" fillId="0" borderId="8" xfId="0" applyFont="1" applyFill="1" applyBorder="1" applyAlignment="1">
      <alignment horizontal="center"/>
    </xf>
    <xf numFmtId="0" fontId="11" fillId="0" borderId="11" xfId="0" applyFont="1" applyFill="1" applyBorder="1" applyAlignment="1">
      <alignment horizontal="center"/>
    </xf>
    <xf numFmtId="0" fontId="9" fillId="0" borderId="2" xfId="0" applyFont="1" applyBorder="1" applyAlignment="1">
      <alignment horizontal="left" vertical="top"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top" wrapText="1"/>
    </xf>
    <xf numFmtId="0" fontId="9" fillId="0" borderId="11" xfId="0" applyFont="1" applyBorder="1" applyAlignment="1">
      <alignment horizontal="left" vertical="top" wrapText="1"/>
    </xf>
    <xf numFmtId="0" fontId="9" fillId="0" borderId="10" xfId="0" applyFont="1" applyBorder="1" applyAlignment="1">
      <alignment horizontal="left" vertical="top" wrapText="1"/>
    </xf>
    <xf numFmtId="9" fontId="11" fillId="2" borderId="10" xfId="0" applyNumberFormat="1" applyFont="1" applyFill="1" applyBorder="1" applyAlignment="1">
      <alignment horizontal="center"/>
    </xf>
    <xf numFmtId="9" fontId="11" fillId="2" borderId="11" xfId="0" applyNumberFormat="1" applyFont="1" applyFill="1" applyBorder="1" applyAlignment="1">
      <alignment horizontal="center"/>
    </xf>
    <xf numFmtId="0" fontId="11" fillId="0" borderId="10" xfId="0" applyFont="1" applyBorder="1" applyAlignment="1">
      <alignment horizontal="left"/>
    </xf>
    <xf numFmtId="0" fontId="9" fillId="0" borderId="1" xfId="0" applyFont="1" applyBorder="1" applyAlignment="1">
      <alignment horizontal="left"/>
    </xf>
    <xf numFmtId="0" fontId="9" fillId="3" borderId="10" xfId="0" applyFont="1" applyFill="1" applyBorder="1" applyAlignment="1" applyProtection="1">
      <alignment horizontal="center"/>
      <protection locked="0"/>
    </xf>
    <xf numFmtId="0" fontId="9" fillId="3" borderId="8"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9" fillId="0" borderId="10" xfId="0" applyFont="1" applyBorder="1" applyAlignment="1">
      <alignment horizontal="left"/>
    </xf>
    <xf numFmtId="0" fontId="9" fillId="0" borderId="8" xfId="0" applyFont="1" applyBorder="1" applyAlignment="1">
      <alignment horizontal="left"/>
    </xf>
    <xf numFmtId="0" fontId="9" fillId="0" borderId="11" xfId="0" applyFont="1" applyBorder="1" applyAlignment="1">
      <alignment horizontal="left"/>
    </xf>
    <xf numFmtId="0" fontId="9" fillId="3" borderId="10" xfId="0" applyFont="1" applyFill="1" applyBorder="1" applyAlignment="1" applyProtection="1">
      <alignment horizontal="left"/>
      <protection locked="0"/>
    </xf>
    <xf numFmtId="0" fontId="9" fillId="3" borderId="8" xfId="0" applyFont="1" applyFill="1" applyBorder="1" applyAlignment="1" applyProtection="1">
      <alignment horizontal="left"/>
      <protection locked="0"/>
    </xf>
    <xf numFmtId="0" fontId="9" fillId="0" borderId="10" xfId="0" applyFont="1" applyFill="1" applyBorder="1" applyAlignment="1" applyProtection="1">
      <alignment horizontal="left"/>
    </xf>
    <xf numFmtId="0" fontId="9" fillId="0" borderId="8" xfId="0" applyFont="1" applyFill="1" applyBorder="1" applyAlignment="1" applyProtection="1">
      <alignment horizontal="left"/>
    </xf>
    <xf numFmtId="0" fontId="9" fillId="0" borderId="11" xfId="0" applyFont="1" applyFill="1" applyBorder="1" applyAlignment="1" applyProtection="1">
      <alignment horizontal="left"/>
    </xf>
    <xf numFmtId="0" fontId="13" fillId="0" borderId="1" xfId="0" applyFont="1" applyBorder="1" applyAlignment="1">
      <alignment horizontal="center"/>
    </xf>
    <xf numFmtId="0" fontId="9" fillId="0" borderId="12" xfId="0" applyFont="1" applyBorder="1" applyAlignment="1">
      <alignment horizontal="left"/>
    </xf>
    <xf numFmtId="0" fontId="9" fillId="0" borderId="13" xfId="0" applyFont="1" applyBorder="1" applyAlignment="1">
      <alignment horizontal="left"/>
    </xf>
    <xf numFmtId="0" fontId="9" fillId="3" borderId="8" xfId="0" applyFont="1" applyFill="1" applyBorder="1" applyAlignment="1" applyProtection="1">
      <alignment horizontal="center" vertical="top" wrapText="1"/>
      <protection locked="0"/>
    </xf>
    <xf numFmtId="0" fontId="9" fillId="3" borderId="11" xfId="0" applyFont="1" applyFill="1" applyBorder="1" applyAlignment="1" applyProtection="1">
      <alignment horizontal="center" vertical="top" wrapText="1"/>
      <protection locked="0"/>
    </xf>
    <xf numFmtId="0" fontId="9" fillId="0" borderId="2" xfId="0" applyFont="1" applyBorder="1" applyAlignment="1">
      <alignment vertical="top"/>
    </xf>
    <xf numFmtId="0" fontId="9" fillId="0" borderId="14" xfId="0" applyFont="1" applyBorder="1" applyAlignment="1">
      <alignment vertical="top"/>
    </xf>
    <xf numFmtId="0" fontId="9" fillId="0" borderId="5" xfId="0" applyFont="1" applyBorder="1" applyAlignment="1">
      <alignment vertical="top"/>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3" borderId="7" xfId="0" applyFont="1" applyFill="1" applyBorder="1" applyAlignment="1" applyProtection="1">
      <alignment horizontal="left"/>
      <protection locked="0"/>
    </xf>
    <xf numFmtId="0" fontId="18" fillId="0" borderId="6" xfId="1" applyFont="1" applyBorder="1" applyAlignment="1" applyProtection="1">
      <alignment horizontal="left"/>
      <protection locked="0"/>
    </xf>
    <xf numFmtId="0" fontId="18" fillId="0" borderId="7" xfId="1" applyFont="1" applyBorder="1" applyAlignment="1" applyProtection="1">
      <alignment horizontal="left"/>
      <protection locked="0"/>
    </xf>
    <xf numFmtId="0" fontId="9" fillId="3" borderId="11" xfId="0" applyFont="1" applyFill="1" applyBorder="1" applyAlignment="1" applyProtection="1">
      <alignment horizontal="left"/>
      <protection locked="0"/>
    </xf>
    <xf numFmtId="0" fontId="13" fillId="0" borderId="10" xfId="0" applyFont="1" applyBorder="1" applyAlignment="1">
      <alignment horizontal="center"/>
    </xf>
    <xf numFmtId="0" fontId="13" fillId="0" borderId="8" xfId="0" applyFont="1" applyBorder="1" applyAlignment="1">
      <alignment horizontal="center"/>
    </xf>
    <xf numFmtId="0" fontId="9" fillId="0" borderId="10" xfId="0" applyFont="1" applyBorder="1" applyAlignment="1">
      <alignment horizontal="center" vertical="top"/>
    </xf>
    <xf numFmtId="0" fontId="9" fillId="0" borderId="2" xfId="0" applyFont="1" applyBorder="1" applyAlignment="1">
      <alignment horizontal="center" vertical="top"/>
    </xf>
    <xf numFmtId="0" fontId="9" fillId="0" borderId="14" xfId="0" applyFont="1" applyBorder="1" applyAlignment="1">
      <alignment horizontal="center" vertical="top"/>
    </xf>
    <xf numFmtId="0" fontId="9" fillId="0" borderId="5" xfId="0" applyFont="1" applyBorder="1" applyAlignment="1">
      <alignment horizontal="center" vertical="top"/>
    </xf>
    <xf numFmtId="0" fontId="9" fillId="3" borderId="10" xfId="0" applyFont="1" applyFill="1" applyBorder="1" applyAlignment="1" applyProtection="1">
      <alignment horizontal="left" vertical="top" wrapText="1"/>
      <protection locked="0"/>
    </xf>
    <xf numFmtId="0" fontId="9" fillId="3" borderId="8" xfId="0" applyFont="1" applyFill="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15" fillId="0" borderId="3" xfId="0" applyFont="1" applyBorder="1" applyAlignment="1">
      <alignment vertical="top" wrapText="1"/>
    </xf>
    <xf numFmtId="0" fontId="15" fillId="0" borderId="4" xfId="0" applyFont="1" applyBorder="1" applyAlignment="1">
      <alignment vertical="top" wrapText="1"/>
    </xf>
    <xf numFmtId="0" fontId="15" fillId="0" borderId="0" xfId="0" applyFont="1" applyBorder="1" applyAlignment="1">
      <alignment vertical="top" wrapText="1"/>
    </xf>
    <xf numFmtId="0" fontId="15" fillId="0" borderId="9" xfId="0" applyFont="1" applyBorder="1" applyAlignment="1">
      <alignment vertical="top" wrapText="1"/>
    </xf>
    <xf numFmtId="0" fontId="15" fillId="0" borderId="6" xfId="0" applyFont="1" applyBorder="1" applyAlignment="1">
      <alignment vertical="top" wrapText="1"/>
    </xf>
    <xf numFmtId="0" fontId="15" fillId="0" borderId="7" xfId="0" applyFont="1" applyBorder="1" applyAlignment="1">
      <alignment vertical="top" wrapText="1"/>
    </xf>
    <xf numFmtId="0" fontId="9" fillId="0" borderId="2" xfId="0" applyFont="1" applyBorder="1" applyAlignment="1">
      <alignment horizontal="left" vertical="top"/>
    </xf>
    <xf numFmtId="0" fontId="9" fillId="0" borderId="14" xfId="0" applyFont="1" applyBorder="1" applyAlignment="1">
      <alignment horizontal="left" vertical="top"/>
    </xf>
    <xf numFmtId="0" fontId="9" fillId="0" borderId="5" xfId="0" applyFont="1" applyBorder="1" applyAlignment="1">
      <alignment horizontal="left" vertical="top"/>
    </xf>
    <xf numFmtId="0" fontId="9" fillId="3" borderId="10" xfId="0" applyFont="1" applyFill="1" applyBorder="1" applyAlignment="1" applyProtection="1">
      <alignment horizontal="left" vertical="top"/>
      <protection locked="0"/>
    </xf>
    <xf numFmtId="0" fontId="9" fillId="3" borderId="8" xfId="0" applyFont="1" applyFill="1" applyBorder="1" applyAlignment="1" applyProtection="1">
      <alignment horizontal="left" vertical="top"/>
      <protection locked="0"/>
    </xf>
    <xf numFmtId="0" fontId="9" fillId="3" borderId="11" xfId="0" applyFont="1" applyFill="1" applyBorder="1" applyAlignment="1" applyProtection="1">
      <alignment horizontal="left" vertical="top"/>
      <protection locked="0"/>
    </xf>
    <xf numFmtId="0" fontId="16" fillId="0" borderId="6" xfId="1" applyBorder="1" applyAlignment="1" applyProtection="1">
      <alignment horizontal="left" vertical="top" wrapText="1"/>
      <protection locked="0"/>
    </xf>
    <xf numFmtId="0" fontId="16" fillId="0" borderId="7" xfId="1" applyBorder="1" applyAlignment="1" applyProtection="1">
      <alignment horizontal="left" vertical="top" wrapText="1"/>
      <protection locked="0"/>
    </xf>
    <xf numFmtId="0" fontId="9" fillId="0" borderId="14" xfId="0" applyFont="1" applyBorder="1" applyAlignment="1">
      <alignment horizontal="left" vertical="top" wrapText="1"/>
    </xf>
    <xf numFmtId="0" fontId="9" fillId="0" borderId="12"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top" wrapText="1"/>
      <protection locked="0"/>
    </xf>
    <xf numFmtId="0" fontId="9" fillId="3" borderId="13" xfId="0" applyFont="1" applyFill="1" applyBorder="1" applyAlignment="1" applyProtection="1">
      <alignment horizontal="center" vertical="top" wrapText="1"/>
      <protection locked="0"/>
    </xf>
    <xf numFmtId="0" fontId="9" fillId="3" borderId="3" xfId="0" applyFont="1" applyFill="1" applyBorder="1" applyAlignment="1" applyProtection="1">
      <alignment horizontal="center" vertical="top" wrapText="1"/>
      <protection locked="0"/>
    </xf>
    <xf numFmtId="0" fontId="9" fillId="3" borderId="4"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vertical="top" wrapText="1"/>
      <protection locked="0"/>
    </xf>
    <xf numFmtId="0" fontId="9" fillId="3" borderId="7" xfId="0" applyFont="1" applyFill="1" applyBorder="1" applyAlignment="1" applyProtection="1">
      <alignment horizontal="center" vertical="top" wrapText="1"/>
      <protection locked="0"/>
    </xf>
    <xf numFmtId="0" fontId="9" fillId="3" borderId="2" xfId="0" applyFont="1" applyFill="1" applyBorder="1" applyAlignment="1" applyProtection="1">
      <alignment horizontal="center" vertical="top" wrapText="1"/>
      <protection locked="0"/>
    </xf>
    <xf numFmtId="0" fontId="9" fillId="3" borderId="5" xfId="0"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wrapText="1"/>
      <protection locked="0"/>
    </xf>
    <xf numFmtId="0" fontId="9" fillId="0" borderId="8"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3" borderId="10" xfId="0" applyFont="1" applyFill="1" applyBorder="1" applyAlignment="1" applyProtection="1">
      <alignment horizontal="center" vertical="top" wrapText="1"/>
      <protection locked="0"/>
    </xf>
    <xf numFmtId="166" fontId="9" fillId="3" borderId="10" xfId="0" applyNumberFormat="1" applyFont="1" applyFill="1" applyBorder="1" applyAlignment="1" applyProtection="1">
      <alignment horizontal="center" vertical="top" wrapText="1"/>
      <protection locked="0"/>
    </xf>
    <xf numFmtId="166" fontId="9" fillId="3" borderId="11" xfId="0" applyNumberFormat="1" applyFont="1" applyFill="1" applyBorder="1" applyAlignment="1" applyProtection="1">
      <alignment horizontal="center" vertical="top" wrapText="1"/>
      <protection locked="0"/>
    </xf>
    <xf numFmtId="0" fontId="9" fillId="0" borderId="4"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19" fillId="0" borderId="10" xfId="0" applyFont="1" applyBorder="1" applyAlignment="1">
      <alignment wrapText="1"/>
    </xf>
    <xf numFmtId="0" fontId="19" fillId="0" borderId="8" xfId="0" applyFont="1" applyBorder="1" applyAlignment="1">
      <alignment wrapText="1"/>
    </xf>
    <xf numFmtId="0" fontId="19" fillId="0" borderId="11" xfId="0" applyFont="1" applyBorder="1" applyAlignment="1">
      <alignment wrapText="1"/>
    </xf>
    <xf numFmtId="0" fontId="13" fillId="0" borderId="10" xfId="0" applyFont="1" applyBorder="1" applyAlignment="1">
      <alignment horizontal="left" vertical="top" wrapText="1"/>
    </xf>
    <xf numFmtId="0" fontId="13" fillId="0" borderId="8" xfId="0" applyFont="1" applyBorder="1" applyAlignment="1">
      <alignment horizontal="left" vertical="top" wrapText="1"/>
    </xf>
    <xf numFmtId="0" fontId="13" fillId="0" borderId="11" xfId="0" applyFont="1" applyBorder="1" applyAlignment="1">
      <alignment horizontal="left" vertical="top" wrapText="1"/>
    </xf>
    <xf numFmtId="44" fontId="9" fillId="2" borderId="10" xfId="0" applyNumberFormat="1" applyFont="1" applyFill="1" applyBorder="1" applyAlignment="1" applyProtection="1">
      <alignment horizontal="center"/>
    </xf>
    <xf numFmtId="44" fontId="9" fillId="2" borderId="8" xfId="0" applyNumberFormat="1" applyFont="1" applyFill="1" applyBorder="1" applyAlignment="1" applyProtection="1">
      <alignment horizontal="center"/>
    </xf>
    <xf numFmtId="44" fontId="9" fillId="2" borderId="11" xfId="0" applyNumberFormat="1" applyFont="1" applyFill="1" applyBorder="1" applyAlignment="1" applyProtection="1">
      <alignment horizontal="center"/>
    </xf>
    <xf numFmtId="0" fontId="9" fillId="0" borderId="10"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11" xfId="0" applyFont="1" applyFill="1" applyBorder="1" applyAlignment="1" applyProtection="1">
      <alignment horizontal="center" vertical="top" wrapText="1"/>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3" fillId="2" borderId="1" xfId="0" applyFont="1" applyFill="1" applyBorder="1" applyAlignment="1" applyProtection="1">
      <alignment horizontal="center"/>
    </xf>
    <xf numFmtId="0" fontId="3" fillId="2" borderId="12" xfId="0" applyFont="1" applyFill="1" applyBorder="1" applyAlignment="1" applyProtection="1">
      <alignment horizontal="center"/>
    </xf>
    <xf numFmtId="0" fontId="0" fillId="2" borderId="1" xfId="0" applyFill="1" applyBorder="1" applyAlignment="1" applyProtection="1">
      <alignment horizontal="center"/>
    </xf>
    <xf numFmtId="0" fontId="3" fillId="2" borderId="1" xfId="0" applyFont="1" applyFill="1" applyBorder="1" applyAlignment="1" applyProtection="1">
      <alignment horizontal="left"/>
    </xf>
    <xf numFmtId="0" fontId="21" fillId="2" borderId="1" xfId="0" applyFont="1" applyFill="1" applyBorder="1" applyAlignment="1" applyProtection="1">
      <alignment horizontal="center"/>
    </xf>
    <xf numFmtId="0" fontId="0" fillId="0" borderId="2" xfId="0" applyBorder="1" applyAlignment="1" applyProtection="1">
      <alignment horizontal="left" wrapText="1"/>
    </xf>
    <xf numFmtId="0" fontId="0" fillId="0" borderId="3" xfId="0" applyBorder="1" applyAlignment="1" applyProtection="1">
      <alignment horizontal="left" wrapText="1"/>
    </xf>
    <xf numFmtId="0" fontId="0" fillId="0" borderId="4" xfId="0" applyBorder="1" applyAlignment="1" applyProtection="1">
      <alignment horizontal="left" wrapText="1"/>
    </xf>
    <xf numFmtId="0" fontId="0" fillId="0" borderId="10" xfId="0" applyBorder="1" applyAlignment="1" applyProtection="1">
      <alignment horizontal="center"/>
    </xf>
    <xf numFmtId="0" fontId="0" fillId="0" borderId="8" xfId="0" applyBorder="1" applyAlignment="1" applyProtection="1">
      <alignment horizontal="center"/>
    </xf>
    <xf numFmtId="0" fontId="0" fillId="0" borderId="11" xfId="0" applyBorder="1" applyAlignment="1" applyProtection="1">
      <alignment horizont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0" xfId="0" applyBorder="1" applyAlignment="1" applyProtection="1">
      <alignment horizontal="left"/>
    </xf>
    <xf numFmtId="0" fontId="0" fillId="0" borderId="8" xfId="0" applyBorder="1" applyAlignment="1" applyProtection="1">
      <alignment horizontal="left"/>
    </xf>
    <xf numFmtId="0" fontId="0" fillId="0" borderId="11" xfId="0" applyBorder="1" applyAlignment="1" applyProtection="1">
      <alignment horizontal="left"/>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0" fillId="2" borderId="1" xfId="0" applyFill="1" applyBorder="1" applyAlignment="1" applyProtection="1">
      <alignment horizontal="left"/>
    </xf>
    <xf numFmtId="0" fontId="7" fillId="2" borderId="1" xfId="0" applyFont="1" applyFill="1" applyBorder="1" applyAlignment="1" applyProtection="1">
      <alignment horizontal="center"/>
    </xf>
    <xf numFmtId="0" fontId="3" fillId="2" borderId="13" xfId="0" applyFont="1" applyFill="1" applyBorder="1" applyAlignment="1" applyProtection="1">
      <alignment horizont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left" wrapText="1"/>
    </xf>
    <xf numFmtId="0" fontId="0" fillId="0" borderId="6" xfId="0" applyBorder="1" applyAlignment="1" applyProtection="1">
      <alignment horizontal="left" wrapText="1"/>
    </xf>
    <xf numFmtId="0" fontId="0" fillId="0" borderId="7" xfId="0" applyBorder="1" applyAlignment="1" applyProtection="1">
      <alignment horizontal="left" wrapText="1"/>
    </xf>
    <xf numFmtId="0" fontId="0" fillId="0" borderId="12"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0" xfId="0" applyBorder="1" applyAlignment="1" applyProtection="1">
      <alignment horizontal="left" wrapText="1"/>
    </xf>
    <xf numFmtId="0" fontId="0" fillId="0" borderId="9" xfId="0" applyBorder="1" applyAlignment="1" applyProtection="1">
      <alignment horizontal="left" wrapText="1"/>
    </xf>
    <xf numFmtId="0" fontId="0" fillId="0" borderId="2"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3" borderId="12"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2"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0" borderId="0" xfId="0" applyFill="1" applyBorder="1" applyAlignment="1" applyProtection="1">
      <alignment horizontal="center" vertical="center"/>
    </xf>
    <xf numFmtId="0" fontId="0" fillId="2" borderId="10" xfId="0" applyFill="1" applyBorder="1" applyAlignment="1" applyProtection="1">
      <alignment horizontal="center"/>
    </xf>
    <xf numFmtId="0" fontId="0" fillId="2" borderId="8" xfId="0" applyFill="1" applyBorder="1" applyAlignment="1" applyProtection="1">
      <alignment horizontal="center"/>
    </xf>
    <xf numFmtId="0" fontId="0" fillId="2" borderId="11" xfId="0" applyFill="1" applyBorder="1" applyAlignment="1" applyProtection="1">
      <alignment horizontal="center"/>
    </xf>
    <xf numFmtId="0" fontId="0" fillId="2" borderId="1" xfId="0" applyFill="1" applyBorder="1" applyAlignment="1" applyProtection="1">
      <alignment horizontal="center" vertical="center"/>
    </xf>
    <xf numFmtId="0" fontId="0" fillId="0" borderId="1" xfId="0" applyBorder="1" applyAlignment="1" applyProtection="1">
      <alignment horizontal="left"/>
    </xf>
    <xf numFmtId="0" fontId="7" fillId="0" borderId="10" xfId="0" applyFont="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7" fillId="0" borderId="1" xfId="0" applyFont="1" applyBorder="1" applyAlignment="1" applyProtection="1">
      <alignment horizontal="center"/>
    </xf>
    <xf numFmtId="0" fontId="0" fillId="0" borderId="1" xfId="0" applyBorder="1" applyAlignment="1" applyProtection="1">
      <alignment horizontal="center"/>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0" borderId="1" xfId="0" applyBorder="1" applyAlignment="1" applyProtection="1">
      <alignment horizontal="center" vertical="center"/>
    </xf>
    <xf numFmtId="0" fontId="0" fillId="0" borderId="1" xfId="0" applyFont="1" applyBorder="1" applyAlignment="1" applyProtection="1">
      <alignment horizontal="left" wrapText="1"/>
    </xf>
    <xf numFmtId="0" fontId="5" fillId="0" borderId="0" xfId="0" applyFont="1" applyAlignment="1" applyProtection="1">
      <alignment horizontal="left" wrapText="1"/>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21" fillId="2" borderId="5" xfId="0" applyFont="1" applyFill="1" applyBorder="1" applyAlignment="1" applyProtection="1">
      <alignment horizontal="left" vertical="center"/>
    </xf>
    <xf numFmtId="0" fontId="21" fillId="2" borderId="6" xfId="0" applyFont="1" applyFill="1" applyBorder="1" applyAlignment="1" applyProtection="1">
      <alignment horizontal="left" vertical="center"/>
    </xf>
    <xf numFmtId="0" fontId="21" fillId="2" borderId="7" xfId="0" applyFont="1" applyFill="1" applyBorder="1" applyAlignment="1" applyProtection="1">
      <alignment horizontal="left" vertical="center"/>
    </xf>
    <xf numFmtId="0" fontId="0" fillId="0" borderId="10" xfId="0" applyBorder="1" applyAlignment="1" applyProtection="1">
      <alignment horizontal="left" wrapText="1"/>
    </xf>
    <xf numFmtId="0" fontId="0" fillId="0" borderId="8" xfId="0" applyBorder="1" applyAlignment="1" applyProtection="1">
      <alignment horizontal="left" wrapText="1"/>
    </xf>
    <xf numFmtId="0" fontId="0" fillId="0" borderId="11" xfId="0" applyBorder="1" applyAlignment="1" applyProtection="1">
      <alignment horizontal="left" wrapText="1"/>
    </xf>
    <xf numFmtId="0" fontId="0" fillId="0" borderId="10"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0" fontId="7" fillId="0" borderId="10"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1" xfId="0" applyFont="1" applyBorder="1" applyAlignment="1" applyProtection="1">
      <alignment horizontal="center" vertical="center"/>
    </xf>
    <xf numFmtId="0" fontId="21" fillId="2" borderId="2" xfId="0" applyFont="1" applyFill="1" applyBorder="1" applyAlignment="1" applyProtection="1">
      <alignment horizontal="center"/>
    </xf>
    <xf numFmtId="0" fontId="21" fillId="2" borderId="3" xfId="0" applyFont="1" applyFill="1" applyBorder="1" applyAlignment="1" applyProtection="1">
      <alignment horizontal="center"/>
    </xf>
    <xf numFmtId="0" fontId="21" fillId="2" borderId="4" xfId="0" applyFont="1" applyFill="1" applyBorder="1" applyAlignment="1" applyProtection="1">
      <alignment horizontal="center"/>
    </xf>
    <xf numFmtId="0" fontId="21" fillId="2" borderId="5" xfId="0" applyFont="1" applyFill="1" applyBorder="1" applyAlignment="1" applyProtection="1">
      <alignment horizontal="center"/>
    </xf>
    <xf numFmtId="0" fontId="21" fillId="2" borderId="6" xfId="0" applyFont="1" applyFill="1" applyBorder="1" applyAlignment="1" applyProtection="1">
      <alignment horizontal="center"/>
    </xf>
    <xf numFmtId="0" fontId="21" fillId="2" borderId="7" xfId="0" applyFont="1" applyFill="1" applyBorder="1" applyAlignment="1" applyProtection="1">
      <alignment horizontal="center"/>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2" borderId="1" xfId="0" applyFont="1" applyFill="1" applyBorder="1" applyAlignment="1" applyProtection="1">
      <alignment horizontal="left"/>
    </xf>
    <xf numFmtId="0" fontId="7" fillId="0" borderId="10" xfId="0" applyFont="1" applyBorder="1" applyAlignment="1" applyProtection="1">
      <alignment horizontal="left" wrapText="1"/>
    </xf>
    <xf numFmtId="0" fontId="7" fillId="0" borderId="8" xfId="0" applyFont="1" applyBorder="1" applyAlignment="1" applyProtection="1">
      <alignment horizontal="left" wrapText="1"/>
    </xf>
    <xf numFmtId="0" fontId="7" fillId="0" borderId="11" xfId="0" applyFont="1" applyBorder="1" applyAlignment="1" applyProtection="1">
      <alignment horizontal="left" wrapText="1"/>
    </xf>
    <xf numFmtId="0" fontId="7" fillId="0" borderId="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11" xfId="0"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0" fillId="0" borderId="1" xfId="0" applyBorder="1" applyAlignment="1" applyProtection="1">
      <alignment horizontal="left" wrapText="1"/>
    </xf>
    <xf numFmtId="0" fontId="0" fillId="2" borderId="1" xfId="0" applyFill="1" applyBorder="1" applyAlignment="1" applyProtection="1">
      <alignment horizontal="center" vertical="center" wrapText="1"/>
    </xf>
    <xf numFmtId="49" fontId="0" fillId="0" borderId="5" xfId="0" applyNumberFormat="1" applyBorder="1" applyAlignment="1" applyProtection="1">
      <alignment horizontal="center"/>
    </xf>
    <xf numFmtId="49" fontId="0" fillId="0" borderId="6" xfId="0" applyNumberFormat="1" applyBorder="1" applyAlignment="1" applyProtection="1">
      <alignment horizontal="center"/>
    </xf>
    <xf numFmtId="49" fontId="0" fillId="0" borderId="7" xfId="0" applyNumberForma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7" xfId="0" applyFont="1" applyBorder="1" applyAlignment="1" applyProtection="1">
      <alignment horizontal="left"/>
    </xf>
    <xf numFmtId="0" fontId="0" fillId="0" borderId="0" xfId="0" applyBorder="1" applyAlignment="1" applyProtection="1">
      <alignment horizontal="left"/>
    </xf>
    <xf numFmtId="0" fontId="3" fillId="0" borderId="0" xfId="0" applyFont="1" applyBorder="1" applyAlignment="1" applyProtection="1">
      <alignment horizontal="left"/>
    </xf>
    <xf numFmtId="165" fontId="0" fillId="2" borderId="8" xfId="0" applyNumberFormat="1" applyFill="1" applyBorder="1" applyAlignment="1" applyProtection="1">
      <alignment horizontal="center"/>
    </xf>
    <xf numFmtId="164" fontId="0" fillId="2" borderId="8" xfId="0" applyNumberFormat="1" applyFill="1" applyBorder="1" applyAlignment="1" applyProtection="1">
      <alignment horizontal="center"/>
    </xf>
    <xf numFmtId="0" fontId="0" fillId="3" borderId="6" xfId="0" applyFill="1" applyBorder="1" applyAlignment="1" applyProtection="1">
      <alignment horizontal="left"/>
      <protection locked="0"/>
    </xf>
    <xf numFmtId="0" fontId="0" fillId="3" borderId="1" xfId="0" applyFill="1" applyBorder="1" applyAlignment="1" applyProtection="1">
      <alignment horizontal="center" vertical="center"/>
      <protection locked="0"/>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9" xfId="0" applyBorder="1" applyAlignment="1" applyProtection="1">
      <alignment horizontal="left" vertical="top" wrapText="1"/>
    </xf>
    <xf numFmtId="49" fontId="0" fillId="0" borderId="1" xfId="0" applyNumberFormat="1" applyBorder="1" applyAlignment="1" applyProtection="1">
      <alignment horizontal="left" vertical="top" wrapText="1"/>
    </xf>
    <xf numFmtId="0" fontId="3" fillId="2" borderId="5"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8" xfId="0" applyFont="1" applyFill="1" applyBorder="1" applyAlignment="1" applyProtection="1">
      <alignment horizontal="center"/>
    </xf>
    <xf numFmtId="0" fontId="7" fillId="0" borderId="11" xfId="0" applyFont="1" applyFill="1" applyBorder="1" applyAlignment="1" applyProtection="1">
      <alignment horizontal="center"/>
    </xf>
    <xf numFmtId="0" fontId="8" fillId="0" borderId="2"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Fill="1" applyBorder="1" applyAlignment="1" applyProtection="1">
      <alignment horizontal="left" wrapText="1"/>
    </xf>
    <xf numFmtId="0" fontId="7" fillId="0" borderId="2" xfId="0" applyFont="1" applyFill="1" applyBorder="1" applyAlignment="1" applyProtection="1">
      <alignment horizontal="left" wrapText="1"/>
    </xf>
    <xf numFmtId="0" fontId="7" fillId="0" borderId="3" xfId="0" applyFont="1" applyFill="1" applyBorder="1" applyAlignment="1" applyProtection="1">
      <alignment horizontal="left" wrapText="1"/>
    </xf>
    <xf numFmtId="0" fontId="7" fillId="0" borderId="4" xfId="0" applyFont="1" applyFill="1" applyBorder="1" applyAlignment="1" applyProtection="1">
      <alignment horizontal="left" wrapText="1"/>
    </xf>
    <xf numFmtId="0" fontId="7" fillId="0" borderId="5" xfId="0" applyFont="1" applyFill="1" applyBorder="1" applyAlignment="1" applyProtection="1">
      <alignment horizontal="left" wrapText="1"/>
    </xf>
    <xf numFmtId="0" fontId="7" fillId="0" borderId="6" xfId="0" applyFont="1" applyFill="1" applyBorder="1" applyAlignment="1" applyProtection="1">
      <alignment horizontal="left" wrapText="1"/>
    </xf>
    <xf numFmtId="0" fontId="7" fillId="0" borderId="7" xfId="0" applyFont="1" applyFill="1" applyBorder="1" applyAlignment="1" applyProtection="1">
      <alignment horizontal="left" wrapText="1"/>
    </xf>
    <xf numFmtId="0" fontId="0" fillId="0" borderId="15" xfId="0" applyBorder="1" applyAlignment="1" applyProtection="1">
      <alignment horizontal="center" vertical="center"/>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7" fillId="0" borderId="2" xfId="0" applyFont="1" applyBorder="1" applyAlignment="1" applyProtection="1">
      <alignment horizontal="left" wrapText="1"/>
    </xf>
    <xf numFmtId="0" fontId="7" fillId="0" borderId="3" xfId="0" applyFont="1" applyBorder="1" applyAlignment="1" applyProtection="1">
      <alignment horizontal="left" wrapText="1"/>
    </xf>
    <xf numFmtId="0" fontId="7" fillId="0" borderId="4" xfId="0" applyFont="1" applyBorder="1" applyAlignment="1" applyProtection="1">
      <alignment horizontal="left" wrapText="1"/>
    </xf>
    <xf numFmtId="0" fontId="7" fillId="0" borderId="14" xfId="0" applyFont="1" applyBorder="1" applyAlignment="1" applyProtection="1">
      <alignment horizontal="left" wrapText="1"/>
    </xf>
    <xf numFmtId="0" fontId="7" fillId="0" borderId="0" xfId="0" applyFont="1" applyBorder="1" applyAlignment="1" applyProtection="1">
      <alignment horizontal="left" wrapText="1"/>
    </xf>
    <xf numFmtId="0" fontId="7" fillId="0" borderId="9" xfId="0" applyFont="1" applyBorder="1" applyAlignment="1" applyProtection="1">
      <alignment horizontal="left" wrapText="1"/>
    </xf>
    <xf numFmtId="0" fontId="0" fillId="2" borderId="1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9" xfId="0" applyFill="1" applyBorder="1" applyAlignment="1" applyProtection="1">
      <alignment horizontal="center" vertical="center"/>
    </xf>
    <xf numFmtId="0" fontId="7" fillId="0" borderId="1" xfId="0" applyFont="1" applyBorder="1" applyAlignment="1" applyProtection="1">
      <alignment horizontal="left" wrapText="1"/>
    </xf>
    <xf numFmtId="0" fontId="0" fillId="0" borderId="2" xfId="0" applyFill="1" applyBorder="1" applyAlignment="1" applyProtection="1">
      <alignment horizontal="left" wrapText="1"/>
    </xf>
    <xf numFmtId="0" fontId="0" fillId="0" borderId="3" xfId="0" applyFill="1" applyBorder="1" applyAlignment="1" applyProtection="1">
      <alignment horizontal="left" wrapText="1"/>
    </xf>
    <xf numFmtId="0" fontId="0" fillId="0" borderId="4" xfId="0" applyFill="1" applyBorder="1" applyAlignment="1" applyProtection="1">
      <alignment horizontal="left" wrapText="1"/>
    </xf>
    <xf numFmtId="0" fontId="0" fillId="0" borderId="5" xfId="0" applyFill="1" applyBorder="1" applyAlignment="1" applyProtection="1">
      <alignment horizontal="left" wrapText="1"/>
    </xf>
    <xf numFmtId="0" fontId="0" fillId="0" borderId="6" xfId="0" applyFill="1" applyBorder="1" applyAlignment="1" applyProtection="1">
      <alignment horizontal="left" wrapText="1"/>
    </xf>
    <xf numFmtId="0" fontId="0" fillId="0" borderId="7" xfId="0" applyFill="1" applyBorder="1" applyAlignment="1" applyProtection="1">
      <alignment horizontal="left" wrapText="1"/>
    </xf>
    <xf numFmtId="0" fontId="7" fillId="0" borderId="10" xfId="0" applyFont="1" applyFill="1" applyBorder="1" applyAlignment="1" applyProtection="1">
      <alignment horizontal="left" wrapText="1"/>
    </xf>
    <xf numFmtId="0" fontId="7" fillId="0" borderId="8" xfId="0" applyFont="1" applyFill="1" applyBorder="1" applyAlignment="1" applyProtection="1">
      <alignment horizontal="left" wrapText="1"/>
    </xf>
    <xf numFmtId="0" fontId="7" fillId="0" borderId="11" xfId="0" applyFont="1" applyFill="1" applyBorder="1" applyAlignment="1" applyProtection="1">
      <alignment horizontal="left" wrapText="1"/>
    </xf>
    <xf numFmtId="0" fontId="7" fillId="0" borderId="10"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1" xfId="0" applyFont="1" applyFill="1" applyBorder="1" applyAlignment="1" applyProtection="1">
      <alignment horizontal="center" vertical="center"/>
    </xf>
  </cellXfs>
  <cellStyles count="2">
    <cellStyle name="Hyperlink" xfId="1" builtinId="8"/>
    <cellStyle name="Normal" xfId="0" builtinId="0"/>
  </cellStyles>
  <dxfs count="12">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Easement%20FY%20information\ACEP\Forms\ALE%20Matrixs\WV%20ACEP%20Application%20Matrix%20V6%20(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Entity Information"/>
      <sheetName val="Landowner Information"/>
      <sheetName val="Parcel Application"/>
      <sheetName val="ALE Ranking"/>
      <sheetName val="Menus and Calculation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vdnr.gov/Wildlife/RareSpecList.shtm" TargetMode="External"/><Relationship Id="rId1" Type="http://schemas.openxmlformats.org/officeDocument/2006/relationships/hyperlink" Target="http://www.wvculture.org/shpo/nr/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7"/>
  <sheetViews>
    <sheetView tabSelected="1" zoomScaleNormal="100" workbookViewId="0">
      <selection activeCell="F3" sqref="F3:G3"/>
    </sheetView>
  </sheetViews>
  <sheetFormatPr defaultRowHeight="15" x14ac:dyDescent="0.25"/>
  <sheetData>
    <row r="1" spans="1:47" x14ac:dyDescent="0.25">
      <c r="A1" t="s">
        <v>194</v>
      </c>
    </row>
    <row r="3" spans="1:47" x14ac:dyDescent="0.25">
      <c r="A3" t="s">
        <v>193</v>
      </c>
      <c r="F3" s="151"/>
      <c r="G3" s="151"/>
    </row>
    <row r="5" spans="1:47" x14ac:dyDescent="0.25">
      <c r="A5" t="s">
        <v>192</v>
      </c>
    </row>
    <row r="6" spans="1:47" x14ac:dyDescent="0.25">
      <c r="A6" t="s">
        <v>191</v>
      </c>
      <c r="C6" s="163"/>
      <c r="D6" s="163"/>
      <c r="E6" s="163"/>
      <c r="F6" s="163"/>
      <c r="G6" s="163"/>
      <c r="I6" t="s">
        <v>190</v>
      </c>
      <c r="K6" s="152"/>
      <c r="L6" s="152"/>
      <c r="M6" s="152"/>
      <c r="N6" s="152"/>
      <c r="O6" s="152"/>
      <c r="Q6" t="s">
        <v>189</v>
      </c>
      <c r="S6" s="152"/>
      <c r="T6" s="152"/>
      <c r="U6" s="152"/>
      <c r="V6" s="152"/>
      <c r="W6" s="152"/>
      <c r="Y6" t="s">
        <v>188</v>
      </c>
      <c r="AA6" s="152"/>
      <c r="AB6" s="152"/>
      <c r="AC6" s="152"/>
      <c r="AD6" s="152"/>
      <c r="AE6" s="152"/>
      <c r="AG6" t="s">
        <v>187</v>
      </c>
      <c r="AI6" s="152"/>
      <c r="AJ6" s="152"/>
      <c r="AK6" s="152"/>
      <c r="AL6" s="152"/>
      <c r="AM6" s="152"/>
      <c r="AO6" t="s">
        <v>186</v>
      </c>
      <c r="AQ6" s="152"/>
      <c r="AR6" s="152"/>
      <c r="AS6" s="152"/>
      <c r="AT6" s="152"/>
      <c r="AU6" s="152"/>
    </row>
    <row r="7" spans="1:47" x14ac:dyDescent="0.25">
      <c r="A7" t="s">
        <v>185</v>
      </c>
      <c r="C7" s="163"/>
      <c r="D7" s="163"/>
      <c r="E7" s="163"/>
      <c r="F7" s="163"/>
      <c r="G7" s="163"/>
      <c r="I7" t="s">
        <v>142</v>
      </c>
      <c r="L7" s="65"/>
      <c r="Q7" t="s">
        <v>142</v>
      </c>
      <c r="T7" s="65"/>
      <c r="Y7" t="s">
        <v>142</v>
      </c>
      <c r="AB7" s="65"/>
      <c r="AG7" t="s">
        <v>142</v>
      </c>
      <c r="AJ7" s="65"/>
      <c r="AO7" t="s">
        <v>142</v>
      </c>
      <c r="AR7" s="65"/>
    </row>
    <row r="8" spans="1:47" x14ac:dyDescent="0.25">
      <c r="A8" t="s">
        <v>140</v>
      </c>
      <c r="C8" s="163"/>
      <c r="D8" s="163"/>
      <c r="E8" s="163"/>
      <c r="F8" s="163"/>
      <c r="G8" s="163"/>
      <c r="I8" t="s">
        <v>184</v>
      </c>
      <c r="K8" s="156"/>
      <c r="L8" s="156"/>
      <c r="M8" s="156"/>
      <c r="N8" s="156"/>
      <c r="O8" s="156"/>
      <c r="Q8" t="s">
        <v>183</v>
      </c>
      <c r="S8" s="156"/>
      <c r="T8" s="156"/>
      <c r="U8" s="156"/>
      <c r="V8" s="156"/>
      <c r="W8" s="156"/>
      <c r="Y8" t="s">
        <v>182</v>
      </c>
      <c r="AA8" s="156"/>
      <c r="AB8" s="156"/>
      <c r="AC8" s="156"/>
      <c r="AD8" s="156"/>
      <c r="AE8" s="156"/>
      <c r="AG8" t="s">
        <v>181</v>
      </c>
      <c r="AI8" s="156"/>
      <c r="AJ8" s="156"/>
      <c r="AK8" s="156"/>
      <c r="AL8" s="156"/>
      <c r="AM8" s="156"/>
      <c r="AO8" t="s">
        <v>180</v>
      </c>
      <c r="AQ8" s="156"/>
      <c r="AR8" s="156"/>
      <c r="AS8" s="156"/>
      <c r="AT8" s="156"/>
      <c r="AU8" s="156"/>
    </row>
    <row r="9" spans="1:47" x14ac:dyDescent="0.25">
      <c r="A9" t="s">
        <v>139</v>
      </c>
      <c r="C9" s="148" t="s">
        <v>58</v>
      </c>
      <c r="D9" s="149"/>
      <c r="E9" s="149"/>
      <c r="F9" s="149"/>
      <c r="G9" s="150"/>
      <c r="I9" t="s">
        <v>179</v>
      </c>
      <c r="K9" s="153"/>
      <c r="L9" s="154"/>
      <c r="M9" s="154"/>
      <c r="N9" s="154"/>
      <c r="O9" s="155"/>
      <c r="Q9" t="s">
        <v>178</v>
      </c>
      <c r="S9" s="153"/>
      <c r="T9" s="154"/>
      <c r="U9" s="154"/>
      <c r="V9" s="154"/>
      <c r="W9" s="155"/>
      <c r="Y9" t="s">
        <v>177</v>
      </c>
      <c r="AA9" s="153"/>
      <c r="AB9" s="154"/>
      <c r="AC9" s="154"/>
      <c r="AD9" s="154"/>
      <c r="AE9" s="155"/>
      <c r="AG9" t="s">
        <v>176</v>
      </c>
      <c r="AI9" s="153"/>
      <c r="AJ9" s="154"/>
      <c r="AK9" s="154"/>
      <c r="AL9" s="154"/>
      <c r="AM9" s="155"/>
      <c r="AO9" t="s">
        <v>175</v>
      </c>
      <c r="AQ9" s="153"/>
      <c r="AR9" s="154"/>
      <c r="AS9" s="154"/>
      <c r="AT9" s="154"/>
      <c r="AU9" s="155"/>
    </row>
    <row r="10" spans="1:47" x14ac:dyDescent="0.25">
      <c r="A10" t="s">
        <v>138</v>
      </c>
      <c r="C10" s="163"/>
      <c r="D10" s="163"/>
      <c r="E10" s="163"/>
      <c r="F10" s="163"/>
      <c r="G10" s="163"/>
      <c r="I10" t="s">
        <v>174</v>
      </c>
      <c r="K10" s="153" t="s">
        <v>58</v>
      </c>
      <c r="L10" s="154"/>
      <c r="M10" s="154"/>
      <c r="N10" s="154"/>
      <c r="O10" s="155"/>
      <c r="Q10" t="s">
        <v>173</v>
      </c>
      <c r="S10" s="153" t="s">
        <v>58</v>
      </c>
      <c r="T10" s="154"/>
      <c r="U10" s="154"/>
      <c r="V10" s="154"/>
      <c r="W10" s="155"/>
      <c r="Y10" t="s">
        <v>172</v>
      </c>
      <c r="AA10" s="153" t="s">
        <v>58</v>
      </c>
      <c r="AB10" s="154"/>
      <c r="AC10" s="154"/>
      <c r="AD10" s="154"/>
      <c r="AE10" s="155"/>
      <c r="AG10" t="s">
        <v>171</v>
      </c>
      <c r="AI10" s="153" t="s">
        <v>58</v>
      </c>
      <c r="AJ10" s="154"/>
      <c r="AK10" s="154"/>
      <c r="AL10" s="154"/>
      <c r="AM10" s="155"/>
      <c r="AO10" t="s">
        <v>170</v>
      </c>
      <c r="AQ10" s="153" t="s">
        <v>58</v>
      </c>
      <c r="AR10" s="154"/>
      <c r="AS10" s="154"/>
      <c r="AT10" s="154"/>
      <c r="AU10" s="155"/>
    </row>
    <row r="11" spans="1:47" x14ac:dyDescent="0.25">
      <c r="I11" t="s">
        <v>169</v>
      </c>
      <c r="K11" s="153"/>
      <c r="L11" s="154"/>
      <c r="M11" s="154"/>
      <c r="N11" s="154"/>
      <c r="O11" s="155"/>
      <c r="Q11" t="s">
        <v>168</v>
      </c>
      <c r="S11" s="153"/>
      <c r="T11" s="154"/>
      <c r="U11" s="154"/>
      <c r="V11" s="154"/>
      <c r="W11" s="155"/>
      <c r="Y11" t="s">
        <v>167</v>
      </c>
      <c r="AA11" s="153"/>
      <c r="AB11" s="154"/>
      <c r="AC11" s="154"/>
      <c r="AD11" s="154"/>
      <c r="AE11" s="155"/>
      <c r="AG11" t="s">
        <v>166</v>
      </c>
      <c r="AI11" s="153"/>
      <c r="AJ11" s="154"/>
      <c r="AK11" s="154"/>
      <c r="AL11" s="154"/>
      <c r="AM11" s="155"/>
      <c r="AO11" t="s">
        <v>165</v>
      </c>
      <c r="AQ11" s="153"/>
      <c r="AR11" s="154"/>
      <c r="AS11" s="154"/>
      <c r="AT11" s="154"/>
      <c r="AU11" s="155"/>
    </row>
    <row r="12" spans="1:47" x14ac:dyDescent="0.25">
      <c r="A12" t="s">
        <v>164</v>
      </c>
      <c r="C12" s="162"/>
      <c r="D12" s="162"/>
      <c r="E12" s="162"/>
      <c r="F12" s="162"/>
      <c r="G12" s="162"/>
    </row>
    <row r="13" spans="1:47" x14ac:dyDescent="0.25">
      <c r="A13" t="s">
        <v>163</v>
      </c>
      <c r="C13" s="151"/>
      <c r="D13" s="151"/>
      <c r="E13" s="151"/>
      <c r="F13" s="151"/>
      <c r="G13" s="151"/>
      <c r="I13" t="s">
        <v>162</v>
      </c>
      <c r="K13" s="142"/>
      <c r="L13" s="143"/>
      <c r="M13" s="143"/>
      <c r="N13" s="143"/>
      <c r="O13" s="144"/>
      <c r="Q13" t="s">
        <v>161</v>
      </c>
      <c r="S13" s="142"/>
      <c r="T13" s="143"/>
      <c r="U13" s="143"/>
      <c r="V13" s="143"/>
      <c r="W13" s="144"/>
      <c r="Y13" t="s">
        <v>160</v>
      </c>
      <c r="AA13" s="142"/>
      <c r="AB13" s="143"/>
      <c r="AC13" s="143"/>
      <c r="AD13" s="143"/>
      <c r="AE13" s="144"/>
      <c r="AG13" t="s">
        <v>159</v>
      </c>
      <c r="AI13" s="142"/>
      <c r="AJ13" s="143"/>
      <c r="AK13" s="143"/>
      <c r="AL13" s="143"/>
      <c r="AM13" s="144"/>
      <c r="AO13" t="s">
        <v>158</v>
      </c>
      <c r="AQ13" s="142"/>
      <c r="AR13" s="143"/>
      <c r="AS13" s="143"/>
      <c r="AT13" s="143"/>
      <c r="AU13" s="144"/>
    </row>
    <row r="14" spans="1:47" x14ac:dyDescent="0.25">
      <c r="I14" t="s">
        <v>157</v>
      </c>
      <c r="K14" s="145"/>
      <c r="L14" s="146"/>
      <c r="M14" s="146"/>
      <c r="N14" s="146"/>
      <c r="O14" s="147"/>
      <c r="Q14" t="s">
        <v>156</v>
      </c>
      <c r="S14" s="145"/>
      <c r="T14" s="146"/>
      <c r="U14" s="146"/>
      <c r="V14" s="146"/>
      <c r="W14" s="147"/>
      <c r="Y14" t="s">
        <v>155</v>
      </c>
      <c r="AA14" s="145"/>
      <c r="AB14" s="146"/>
      <c r="AC14" s="146"/>
      <c r="AD14" s="146"/>
      <c r="AE14" s="147"/>
      <c r="AG14" t="s">
        <v>154</v>
      </c>
      <c r="AI14" s="145"/>
      <c r="AJ14" s="146"/>
      <c r="AK14" s="146"/>
      <c r="AL14" s="146"/>
      <c r="AM14" s="147"/>
      <c r="AO14" t="s">
        <v>153</v>
      </c>
      <c r="AQ14" s="145"/>
      <c r="AR14" s="146"/>
      <c r="AS14" s="146"/>
      <c r="AT14" s="146"/>
      <c r="AU14" s="147"/>
    </row>
    <row r="15" spans="1:47" x14ac:dyDescent="0.25">
      <c r="A15" s="70" t="s">
        <v>152</v>
      </c>
      <c r="B15" s="70"/>
      <c r="C15" s="70"/>
      <c r="D15" s="70"/>
      <c r="E15" s="70"/>
      <c r="F15" s="69"/>
      <c r="G15" s="69"/>
      <c r="N15" s="5"/>
      <c r="O15" s="5"/>
      <c r="V15" s="5"/>
      <c r="W15" s="5"/>
      <c r="AD15" s="5"/>
      <c r="AE15" s="5"/>
      <c r="AL15" s="5"/>
      <c r="AM15" s="5"/>
      <c r="AT15" s="5"/>
      <c r="AU15" s="5"/>
    </row>
    <row r="16" spans="1:47" x14ac:dyDescent="0.25">
      <c r="A16" s="62" t="s">
        <v>151</v>
      </c>
      <c r="B16" s="61"/>
      <c r="C16" s="61"/>
      <c r="D16" s="61"/>
      <c r="E16" s="61"/>
      <c r="F16" s="68" t="s">
        <v>73</v>
      </c>
      <c r="G16" s="68" t="s">
        <v>72</v>
      </c>
      <c r="I16" s="62" t="s">
        <v>151</v>
      </c>
      <c r="J16" s="61"/>
      <c r="K16" s="61"/>
      <c r="L16" s="61"/>
      <c r="M16" s="61"/>
      <c r="N16" s="67" t="s">
        <v>73</v>
      </c>
      <c r="O16" s="66" t="s">
        <v>72</v>
      </c>
      <c r="Q16" s="62" t="s">
        <v>151</v>
      </c>
      <c r="R16" s="61"/>
      <c r="S16" s="61"/>
      <c r="T16" s="61"/>
      <c r="U16" s="61"/>
      <c r="V16" s="67" t="s">
        <v>73</v>
      </c>
      <c r="W16" s="66" t="s">
        <v>72</v>
      </c>
      <c r="Y16" s="62" t="s">
        <v>151</v>
      </c>
      <c r="Z16" s="61"/>
      <c r="AA16" s="61"/>
      <c r="AB16" s="61"/>
      <c r="AC16" s="61"/>
      <c r="AD16" s="67" t="s">
        <v>73</v>
      </c>
      <c r="AE16" s="66" t="s">
        <v>72</v>
      </c>
      <c r="AG16" s="62" t="s">
        <v>151</v>
      </c>
      <c r="AH16" s="61"/>
      <c r="AI16" s="61"/>
      <c r="AJ16" s="61"/>
      <c r="AK16" s="61"/>
      <c r="AL16" s="67" t="s">
        <v>73</v>
      </c>
      <c r="AM16" s="66" t="s">
        <v>72</v>
      </c>
      <c r="AO16" s="62" t="s">
        <v>151</v>
      </c>
      <c r="AP16" s="61"/>
      <c r="AQ16" s="61"/>
      <c r="AR16" s="61"/>
      <c r="AS16" s="61"/>
      <c r="AT16" s="67" t="s">
        <v>73</v>
      </c>
      <c r="AU16" s="66" t="s">
        <v>72</v>
      </c>
    </row>
    <row r="17" spans="1:47" x14ac:dyDescent="0.25">
      <c r="A17" s="57"/>
      <c r="B17" s="56" t="s">
        <v>150</v>
      </c>
      <c r="D17" s="56"/>
      <c r="E17" s="56"/>
      <c r="F17" s="59"/>
      <c r="G17" s="59"/>
      <c r="I17" s="57"/>
      <c r="J17" s="56"/>
      <c r="K17" s="56" t="s">
        <v>150</v>
      </c>
      <c r="L17" s="56"/>
      <c r="M17" s="56"/>
      <c r="N17" s="59"/>
      <c r="O17" s="59"/>
      <c r="Q17" s="57"/>
      <c r="R17" s="56"/>
      <c r="S17" s="56" t="s">
        <v>150</v>
      </c>
      <c r="T17" s="56"/>
      <c r="U17" s="56"/>
      <c r="V17" s="59"/>
      <c r="W17" s="59"/>
      <c r="Y17" s="57"/>
      <c r="Z17" s="56"/>
      <c r="AA17" s="56" t="s">
        <v>150</v>
      </c>
      <c r="AB17" s="56"/>
      <c r="AC17" s="56"/>
      <c r="AD17" s="59"/>
      <c r="AE17" s="59"/>
      <c r="AG17" s="57"/>
      <c r="AH17" s="56"/>
      <c r="AI17" s="56" t="s">
        <v>150</v>
      </c>
      <c r="AJ17" s="56"/>
      <c r="AK17" s="56"/>
      <c r="AL17" s="59"/>
      <c r="AM17" s="59"/>
      <c r="AO17" s="57"/>
      <c r="AP17" s="56"/>
      <c r="AQ17" s="56" t="s">
        <v>150</v>
      </c>
      <c r="AR17" s="56"/>
      <c r="AS17" s="56"/>
      <c r="AT17" s="59"/>
      <c r="AU17" s="59"/>
    </row>
    <row r="18" spans="1:47" ht="15" customHeight="1" x14ac:dyDescent="0.25">
      <c r="A18" s="57"/>
      <c r="B18" s="157" t="s">
        <v>149</v>
      </c>
      <c r="C18" s="157"/>
      <c r="D18" s="157"/>
      <c r="E18" s="158"/>
      <c r="F18" s="152"/>
      <c r="G18" s="152"/>
      <c r="I18" s="57"/>
      <c r="J18" s="56"/>
      <c r="K18" s="157" t="s">
        <v>149</v>
      </c>
      <c r="L18" s="157"/>
      <c r="M18" s="157"/>
      <c r="N18" s="152"/>
      <c r="O18" s="152"/>
      <c r="Q18" s="57"/>
      <c r="R18" s="56"/>
      <c r="S18" s="157" t="s">
        <v>149</v>
      </c>
      <c r="T18" s="157"/>
      <c r="U18" s="157"/>
      <c r="V18" s="152"/>
      <c r="W18" s="152"/>
      <c r="Y18" s="57"/>
      <c r="Z18" s="56"/>
      <c r="AA18" s="157" t="s">
        <v>149</v>
      </c>
      <c r="AB18" s="157"/>
      <c r="AC18" s="157"/>
      <c r="AD18" s="152"/>
      <c r="AE18" s="152"/>
      <c r="AG18" s="57"/>
      <c r="AH18" s="56"/>
      <c r="AI18" s="157" t="s">
        <v>149</v>
      </c>
      <c r="AJ18" s="157"/>
      <c r="AK18" s="157"/>
      <c r="AL18" s="152"/>
      <c r="AM18" s="152"/>
      <c r="AO18" s="57"/>
      <c r="AP18" s="56"/>
      <c r="AQ18" s="157" t="s">
        <v>149</v>
      </c>
      <c r="AR18" s="157"/>
      <c r="AS18" s="157"/>
      <c r="AT18" s="152"/>
      <c r="AU18" s="152"/>
    </row>
    <row r="19" spans="1:47" x14ac:dyDescent="0.25">
      <c r="A19" s="57"/>
      <c r="B19" s="157"/>
      <c r="C19" s="157"/>
      <c r="D19" s="157"/>
      <c r="E19" s="158"/>
      <c r="F19" s="152"/>
      <c r="G19" s="152"/>
      <c r="I19" s="57"/>
      <c r="J19" s="56"/>
      <c r="K19" s="157"/>
      <c r="L19" s="157"/>
      <c r="M19" s="157"/>
      <c r="N19" s="152"/>
      <c r="O19" s="152"/>
      <c r="Q19" s="57"/>
      <c r="R19" s="56"/>
      <c r="S19" s="157"/>
      <c r="T19" s="157"/>
      <c r="U19" s="157"/>
      <c r="V19" s="152"/>
      <c r="W19" s="152"/>
      <c r="Y19" s="57"/>
      <c r="Z19" s="56"/>
      <c r="AA19" s="157"/>
      <c r="AB19" s="157"/>
      <c r="AC19" s="157"/>
      <c r="AD19" s="152"/>
      <c r="AE19" s="152"/>
      <c r="AG19" s="57"/>
      <c r="AH19" s="56"/>
      <c r="AI19" s="157"/>
      <c r="AJ19" s="157"/>
      <c r="AK19" s="157"/>
      <c r="AL19" s="152"/>
      <c r="AM19" s="152"/>
      <c r="AO19" s="57"/>
      <c r="AP19" s="56"/>
      <c r="AQ19" s="157"/>
      <c r="AR19" s="157"/>
      <c r="AS19" s="157"/>
      <c r="AT19" s="152"/>
      <c r="AU19" s="152"/>
    </row>
    <row r="20" spans="1:47" x14ac:dyDescent="0.25">
      <c r="A20" s="57"/>
      <c r="B20" s="56" t="s">
        <v>148</v>
      </c>
      <c r="D20" s="56"/>
      <c r="E20" s="56"/>
      <c r="F20" s="59"/>
      <c r="G20" s="59"/>
      <c r="I20" s="57"/>
      <c r="J20" s="56"/>
      <c r="K20" s="56" t="s">
        <v>148</v>
      </c>
      <c r="L20" s="56"/>
      <c r="M20" s="56"/>
      <c r="N20" s="65"/>
      <c r="O20" s="65"/>
      <c r="Q20" s="57"/>
      <c r="R20" s="56"/>
      <c r="S20" s="56" t="s">
        <v>148</v>
      </c>
      <c r="T20" s="56"/>
      <c r="U20" s="56"/>
      <c r="V20" s="65"/>
      <c r="W20" s="65"/>
      <c r="Y20" s="57"/>
      <c r="Z20" s="56"/>
      <c r="AA20" s="56" t="s">
        <v>148</v>
      </c>
      <c r="AB20" s="56"/>
      <c r="AC20" s="56"/>
      <c r="AD20" s="65"/>
      <c r="AE20" s="65"/>
      <c r="AG20" s="57"/>
      <c r="AH20" s="56"/>
      <c r="AI20" s="56" t="s">
        <v>148</v>
      </c>
      <c r="AJ20" s="56"/>
      <c r="AK20" s="56"/>
      <c r="AL20" s="65"/>
      <c r="AM20" s="65"/>
      <c r="AO20" s="57"/>
      <c r="AP20" s="56"/>
      <c r="AQ20" s="56" t="s">
        <v>148</v>
      </c>
      <c r="AR20" s="56"/>
      <c r="AS20" s="56"/>
      <c r="AT20" s="65"/>
      <c r="AU20" s="65"/>
    </row>
    <row r="21" spans="1:47" x14ac:dyDescent="0.25">
      <c r="A21" s="57"/>
      <c r="B21" s="56" t="s">
        <v>147</v>
      </c>
      <c r="D21" s="56"/>
      <c r="E21" s="56"/>
      <c r="F21" s="59"/>
      <c r="G21" s="59"/>
      <c r="I21" s="57"/>
      <c r="J21" s="56"/>
      <c r="K21" s="56" t="s">
        <v>147</v>
      </c>
      <c r="L21" s="56"/>
      <c r="M21" s="56"/>
      <c r="N21" s="65"/>
      <c r="O21" s="65"/>
      <c r="Q21" s="57"/>
      <c r="R21" s="56"/>
      <c r="S21" s="56" t="s">
        <v>147</v>
      </c>
      <c r="T21" s="56"/>
      <c r="U21" s="56"/>
      <c r="V21" s="65"/>
      <c r="W21" s="65"/>
      <c r="Y21" s="57"/>
      <c r="Z21" s="56"/>
      <c r="AA21" s="56" t="s">
        <v>147</v>
      </c>
      <c r="AB21" s="56"/>
      <c r="AC21" s="56"/>
      <c r="AD21" s="65"/>
      <c r="AE21" s="65"/>
      <c r="AG21" s="57"/>
      <c r="AH21" s="56"/>
      <c r="AI21" s="56" t="s">
        <v>147</v>
      </c>
      <c r="AJ21" s="56"/>
      <c r="AK21" s="56"/>
      <c r="AL21" s="65"/>
      <c r="AM21" s="65"/>
      <c r="AO21" s="57"/>
      <c r="AP21" s="56"/>
      <c r="AQ21" s="56" t="s">
        <v>147</v>
      </c>
      <c r="AR21" s="56"/>
      <c r="AS21" s="56"/>
      <c r="AT21" s="65"/>
      <c r="AU21" s="65"/>
    </row>
    <row r="22" spans="1:47" x14ac:dyDescent="0.25">
      <c r="A22" s="57"/>
      <c r="B22" s="56" t="s">
        <v>146</v>
      </c>
      <c r="D22" s="56"/>
      <c r="E22" s="56"/>
      <c r="F22" s="59"/>
      <c r="G22" s="59"/>
      <c r="I22" s="57"/>
      <c r="J22" s="56"/>
      <c r="K22" s="56" t="s">
        <v>146</v>
      </c>
      <c r="L22" s="56"/>
      <c r="M22" s="56"/>
      <c r="N22" s="65"/>
      <c r="O22" s="65"/>
      <c r="Q22" s="57"/>
      <c r="R22" s="56"/>
      <c r="S22" s="56" t="s">
        <v>146</v>
      </c>
      <c r="T22" s="56"/>
      <c r="U22" s="56"/>
      <c r="V22" s="65"/>
      <c r="W22" s="65"/>
      <c r="Y22" s="57"/>
      <c r="Z22" s="56"/>
      <c r="AA22" s="56" t="s">
        <v>146</v>
      </c>
      <c r="AB22" s="56"/>
      <c r="AC22" s="56"/>
      <c r="AD22" s="65"/>
      <c r="AE22" s="65"/>
      <c r="AG22" s="57"/>
      <c r="AH22" s="56"/>
      <c r="AI22" s="56" t="s">
        <v>146</v>
      </c>
      <c r="AJ22" s="56"/>
      <c r="AK22" s="56"/>
      <c r="AL22" s="65"/>
      <c r="AM22" s="65"/>
      <c r="AO22" s="57"/>
      <c r="AP22" s="56"/>
      <c r="AQ22" s="56" t="s">
        <v>146</v>
      </c>
      <c r="AR22" s="56"/>
      <c r="AS22" s="56"/>
      <c r="AT22" s="65"/>
      <c r="AU22" s="65"/>
    </row>
    <row r="23" spans="1:47" x14ac:dyDescent="0.25">
      <c r="A23" s="57"/>
      <c r="B23" s="56" t="s">
        <v>145</v>
      </c>
      <c r="D23" s="56"/>
      <c r="E23" s="56"/>
      <c r="F23" s="59"/>
      <c r="G23" s="59"/>
      <c r="I23" s="57"/>
      <c r="J23" s="56"/>
      <c r="K23" s="56" t="s">
        <v>145</v>
      </c>
      <c r="L23" s="56"/>
      <c r="M23" s="56"/>
      <c r="N23" s="65"/>
      <c r="O23" s="65"/>
      <c r="Q23" s="57"/>
      <c r="R23" s="56"/>
      <c r="S23" s="56" t="s">
        <v>145</v>
      </c>
      <c r="T23" s="56"/>
      <c r="U23" s="56"/>
      <c r="V23" s="65"/>
      <c r="W23" s="65"/>
      <c r="Y23" s="57"/>
      <c r="Z23" s="56"/>
      <c r="AA23" s="56" t="s">
        <v>145</v>
      </c>
      <c r="AB23" s="56"/>
      <c r="AC23" s="56"/>
      <c r="AD23" s="65"/>
      <c r="AE23" s="65"/>
      <c r="AG23" s="57"/>
      <c r="AH23" s="56"/>
      <c r="AI23" s="56" t="s">
        <v>145</v>
      </c>
      <c r="AJ23" s="56"/>
      <c r="AK23" s="56"/>
      <c r="AL23" s="65"/>
      <c r="AM23" s="65"/>
      <c r="AO23" s="57"/>
      <c r="AP23" s="56"/>
      <c r="AQ23" s="56" t="s">
        <v>145</v>
      </c>
      <c r="AR23" s="56"/>
      <c r="AS23" s="56"/>
      <c r="AT23" s="65"/>
      <c r="AU23" s="65"/>
    </row>
    <row r="24" spans="1:47" x14ac:dyDescent="0.25">
      <c r="A24" s="55"/>
      <c r="B24" s="54" t="s">
        <v>144</v>
      </c>
      <c r="C24" s="54"/>
      <c r="D24" s="54"/>
      <c r="E24" s="54"/>
      <c r="F24" s="59"/>
      <c r="G24" s="59"/>
      <c r="I24" s="55"/>
      <c r="J24" s="54"/>
      <c r="K24" s="54" t="s">
        <v>144</v>
      </c>
      <c r="L24" s="54"/>
      <c r="M24" s="54"/>
      <c r="N24" s="65"/>
      <c r="O24" s="65"/>
      <c r="Q24" s="55"/>
      <c r="R24" s="54"/>
      <c r="S24" s="54" t="s">
        <v>144</v>
      </c>
      <c r="T24" s="54"/>
      <c r="U24" s="54"/>
      <c r="V24" s="65"/>
      <c r="W24" s="65"/>
      <c r="Y24" s="55"/>
      <c r="Z24" s="54"/>
      <c r="AA24" s="54" t="s">
        <v>144</v>
      </c>
      <c r="AB24" s="54"/>
      <c r="AC24" s="54"/>
      <c r="AD24" s="65"/>
      <c r="AE24" s="65"/>
      <c r="AG24" s="55"/>
      <c r="AH24" s="54"/>
      <c r="AI24" s="54" t="s">
        <v>144</v>
      </c>
      <c r="AJ24" s="54"/>
      <c r="AK24" s="54"/>
      <c r="AL24" s="65"/>
      <c r="AM24" s="65"/>
      <c r="AO24" s="55"/>
      <c r="AP24" s="54"/>
      <c r="AQ24" s="54" t="s">
        <v>144</v>
      </c>
      <c r="AR24" s="54"/>
      <c r="AS24" s="54"/>
      <c r="AT24" s="65"/>
      <c r="AU24" s="65"/>
    </row>
    <row r="25" spans="1:47" x14ac:dyDescent="0.25">
      <c r="C25">
        <f>IF(G17 &gt;=1, 1,0)</f>
        <v>0</v>
      </c>
      <c r="D25">
        <f>IF(G18 &gt;=1, 1, 0)</f>
        <v>0</v>
      </c>
      <c r="E25">
        <f>IF(G20 &gt;=1, 1, 0)</f>
        <v>0</v>
      </c>
      <c r="F25">
        <f>SUM(C25:E25)</f>
        <v>0</v>
      </c>
      <c r="G25" s="64" t="str">
        <f>IF(F25 &gt;=1, "Ineligible", "Eligible")</f>
        <v>Eligible</v>
      </c>
      <c r="K25">
        <f>IF(O17 &gt;=1, 1,0)</f>
        <v>0</v>
      </c>
      <c r="L25">
        <f>IF(O18 &gt;=1, 1, 0)</f>
        <v>0</v>
      </c>
      <c r="M25">
        <f>IF(O20 &gt;=1, 1, 0)</f>
        <v>0</v>
      </c>
      <c r="N25">
        <f>SUM(K25:M25)</f>
        <v>0</v>
      </c>
      <c r="O25" s="64" t="str">
        <f>IF(N25 &gt;=1, "Ineligible", "Eligible")</f>
        <v>Eligible</v>
      </c>
      <c r="S25">
        <f>IF(W17 &gt;=1, 1,0)</f>
        <v>0</v>
      </c>
      <c r="T25">
        <f>IF(W18 &gt;=1, 1, 0)</f>
        <v>0</v>
      </c>
      <c r="U25">
        <f>IF(W20 &gt;=1, 1, 0)</f>
        <v>0</v>
      </c>
      <c r="V25">
        <f>SUM(S25:U25)</f>
        <v>0</v>
      </c>
      <c r="W25" s="64" t="str">
        <f>IF(V25 &gt;=1, "Ineligible", "Eligible")</f>
        <v>Eligible</v>
      </c>
      <c r="AA25">
        <f>IF(AE17 &gt;=1, 1,0)</f>
        <v>0</v>
      </c>
      <c r="AB25">
        <f>IF(AE18 &gt;=1, 1, 0)</f>
        <v>0</v>
      </c>
      <c r="AC25">
        <f>IF(AE20 &gt;=1, 1, 0)</f>
        <v>0</v>
      </c>
      <c r="AD25">
        <f>SUM(AA25:AC25)</f>
        <v>0</v>
      </c>
      <c r="AE25" s="64" t="str">
        <f>IF(AD25 &gt;=1, "Ineligible", "Eligible")</f>
        <v>Eligible</v>
      </c>
      <c r="AI25">
        <f>IF(AM17 &gt;=1, 1,0)</f>
        <v>0</v>
      </c>
      <c r="AJ25">
        <f>IF(AM18 &gt;=1, 1, 0)</f>
        <v>0</v>
      </c>
      <c r="AK25">
        <f>IF(AM20 &gt;=1, 1, 0)</f>
        <v>0</v>
      </c>
      <c r="AL25">
        <f>SUM(AI25:AK25)</f>
        <v>0</v>
      </c>
      <c r="AM25" s="64" t="str">
        <f>IF(AL25 &gt;=1, "Ineligible", "Eligible")</f>
        <v>Eligible</v>
      </c>
      <c r="AQ25">
        <f>IF(AU17 &gt;=1, 1,0)</f>
        <v>0</v>
      </c>
      <c r="AR25">
        <f>IF(AU18 &gt;=1, 1, 0)</f>
        <v>0</v>
      </c>
      <c r="AS25">
        <f>IF(AU20 &gt;=1, 1, 0)</f>
        <v>0</v>
      </c>
      <c r="AT25">
        <f>SUM(AQ25:AS25)</f>
        <v>0</v>
      </c>
      <c r="AU25" s="64" t="str">
        <f>IF(AT25 &gt;=1, "Ineligible", "Eligible")</f>
        <v>Eligible</v>
      </c>
    </row>
    <row r="26" spans="1:47" x14ac:dyDescent="0.25">
      <c r="F26" s="63"/>
      <c r="G26" s="63"/>
    </row>
    <row r="27" spans="1:47" x14ac:dyDescent="0.25">
      <c r="A27" s="62" t="s">
        <v>143</v>
      </c>
      <c r="B27" s="61"/>
      <c r="C27" s="61"/>
      <c r="D27" s="61"/>
      <c r="E27" s="61"/>
      <c r="F27" s="61"/>
      <c r="G27" s="60"/>
    </row>
    <row r="28" spans="1:47" x14ac:dyDescent="0.25">
      <c r="A28" s="57" t="s">
        <v>142</v>
      </c>
      <c r="B28" s="56"/>
      <c r="C28" s="56"/>
      <c r="D28" s="59"/>
      <c r="E28" s="56"/>
      <c r="F28" s="56"/>
      <c r="G28" s="58"/>
    </row>
    <row r="29" spans="1:47" x14ac:dyDescent="0.25">
      <c r="A29" s="57" t="s">
        <v>141</v>
      </c>
      <c r="B29" s="56"/>
      <c r="C29" s="148"/>
      <c r="D29" s="149"/>
      <c r="E29" s="149"/>
      <c r="F29" s="149"/>
      <c r="G29" s="150"/>
    </row>
    <row r="30" spans="1:47" x14ac:dyDescent="0.25">
      <c r="A30" s="57" t="s">
        <v>140</v>
      </c>
      <c r="B30" s="56"/>
      <c r="C30" s="148"/>
      <c r="D30" s="149"/>
      <c r="E30" s="149"/>
      <c r="F30" s="149"/>
      <c r="G30" s="150"/>
    </row>
    <row r="31" spans="1:47" x14ac:dyDescent="0.25">
      <c r="A31" s="57" t="s">
        <v>139</v>
      </c>
      <c r="B31" s="56"/>
      <c r="C31" s="148" t="s">
        <v>58</v>
      </c>
      <c r="D31" s="149"/>
      <c r="E31" s="149"/>
      <c r="F31" s="149"/>
      <c r="G31" s="150"/>
    </row>
    <row r="32" spans="1:47" x14ac:dyDescent="0.25">
      <c r="A32" s="57" t="s">
        <v>138</v>
      </c>
      <c r="B32" s="56"/>
      <c r="C32" s="148"/>
      <c r="D32" s="149"/>
      <c r="E32" s="149"/>
      <c r="F32" s="149"/>
      <c r="G32" s="150"/>
    </row>
    <row r="33" spans="1:7" x14ac:dyDescent="0.25">
      <c r="A33" s="57"/>
      <c r="B33" s="56"/>
      <c r="C33" s="56"/>
      <c r="D33" s="56"/>
      <c r="E33" s="56"/>
      <c r="F33" s="56"/>
      <c r="G33" s="58"/>
    </row>
    <row r="34" spans="1:7" x14ac:dyDescent="0.25">
      <c r="A34" s="57" t="s">
        <v>137</v>
      </c>
      <c r="B34" s="56"/>
      <c r="C34" s="159"/>
      <c r="D34" s="160"/>
      <c r="E34" s="160"/>
      <c r="F34" s="160"/>
      <c r="G34" s="161"/>
    </row>
    <row r="35" spans="1:7" x14ac:dyDescent="0.25">
      <c r="A35" s="57" t="s">
        <v>136</v>
      </c>
      <c r="B35" s="56"/>
      <c r="C35" s="159"/>
      <c r="D35" s="160"/>
      <c r="E35" s="160"/>
      <c r="F35" s="160"/>
      <c r="G35" s="161"/>
    </row>
    <row r="36" spans="1:7" x14ac:dyDescent="0.25">
      <c r="A36" s="57" t="s">
        <v>135</v>
      </c>
      <c r="B36" s="56"/>
      <c r="C36" s="159"/>
      <c r="D36" s="160"/>
      <c r="E36" s="160"/>
      <c r="F36" s="160"/>
      <c r="G36" s="161"/>
    </row>
    <row r="37" spans="1:7" x14ac:dyDescent="0.25">
      <c r="A37" s="55" t="s">
        <v>134</v>
      </c>
      <c r="B37" s="54"/>
      <c r="C37" s="54"/>
      <c r="D37" s="54"/>
      <c r="E37" s="54"/>
      <c r="F37" s="54"/>
      <c r="G37" s="53"/>
    </row>
  </sheetData>
  <sheetProtection algorithmName="SHA-512" hashValue="lc1zaZdWiflgeH4kvUCxV/7fX6VyxF1jm2lJFtGw8+oEQ+Sdjq8n5zEGgvc2v0DmEPPD7qbZQfreHzNIIoA/OA==" saltValue="88y/K2w2z87Pvtq0k/GhfA==" spinCount="100000" sheet="1" selectLockedCells="1"/>
  <mergeCells count="68">
    <mergeCell ref="C34:G34"/>
    <mergeCell ref="C36:G36"/>
    <mergeCell ref="F3:G3"/>
    <mergeCell ref="C9:G9"/>
    <mergeCell ref="C12:G12"/>
    <mergeCell ref="C6:G6"/>
    <mergeCell ref="C7:G7"/>
    <mergeCell ref="C8:G8"/>
    <mergeCell ref="C10:G10"/>
    <mergeCell ref="C35:G35"/>
    <mergeCell ref="AT18:AT19"/>
    <mergeCell ref="AU18:AU19"/>
    <mergeCell ref="B18:E19"/>
    <mergeCell ref="AI18:AK19"/>
    <mergeCell ref="AL18:AL19"/>
    <mergeCell ref="W18:W19"/>
    <mergeCell ref="AA18:AC19"/>
    <mergeCell ref="AD18:AD19"/>
    <mergeCell ref="AE18:AE19"/>
    <mergeCell ref="G18:G19"/>
    <mergeCell ref="AQ18:AS19"/>
    <mergeCell ref="K18:M19"/>
    <mergeCell ref="N18:N19"/>
    <mergeCell ref="O18:O19"/>
    <mergeCell ref="S18:U19"/>
    <mergeCell ref="AI9:AM9"/>
    <mergeCell ref="AI10:AM10"/>
    <mergeCell ref="AI11:AM11"/>
    <mergeCell ref="AI13:AM13"/>
    <mergeCell ref="AM18:AM19"/>
    <mergeCell ref="AI14:AM14"/>
    <mergeCell ref="AQ6:AU6"/>
    <mergeCell ref="AQ8:AU8"/>
    <mergeCell ref="AQ9:AU9"/>
    <mergeCell ref="AQ10:AU10"/>
    <mergeCell ref="AQ11:AU11"/>
    <mergeCell ref="AQ13:AU13"/>
    <mergeCell ref="AQ14:AU14"/>
    <mergeCell ref="AI6:AM6"/>
    <mergeCell ref="AI8:AM8"/>
    <mergeCell ref="K14:O14"/>
    <mergeCell ref="S6:W6"/>
    <mergeCell ref="S8:W8"/>
    <mergeCell ref="S9:W9"/>
    <mergeCell ref="S10:W10"/>
    <mergeCell ref="S11:W11"/>
    <mergeCell ref="S13:W13"/>
    <mergeCell ref="S14:W14"/>
    <mergeCell ref="K6:O6"/>
    <mergeCell ref="K8:O8"/>
    <mergeCell ref="AA6:AE6"/>
    <mergeCell ref="AA8:AE8"/>
    <mergeCell ref="AA9:AE9"/>
    <mergeCell ref="AA10:AE10"/>
    <mergeCell ref="AA11:AE11"/>
    <mergeCell ref="K11:O11"/>
    <mergeCell ref="K9:O9"/>
    <mergeCell ref="K10:O10"/>
    <mergeCell ref="AA13:AE13"/>
    <mergeCell ref="AA14:AE14"/>
    <mergeCell ref="C30:G30"/>
    <mergeCell ref="C31:G31"/>
    <mergeCell ref="C32:G32"/>
    <mergeCell ref="C13:G13"/>
    <mergeCell ref="F18:F19"/>
    <mergeCell ref="K13:O13"/>
    <mergeCell ref="V18:V19"/>
    <mergeCell ref="C29:G29"/>
  </mergeCells>
  <conditionalFormatting sqref="G25">
    <cfRule type="containsText" dxfId="11" priority="11" operator="containsText" text="Ineligible">
      <formula>NOT(ISERROR(SEARCH("Ineligible",G25)))</formula>
    </cfRule>
    <cfRule type="containsText" dxfId="10" priority="12" operator="containsText" text="Eligible">
      <formula>NOT(ISERROR(SEARCH("Eligible",G25)))</formula>
    </cfRule>
  </conditionalFormatting>
  <conditionalFormatting sqref="AU25">
    <cfRule type="containsText" dxfId="9" priority="1" operator="containsText" text="Ineligible">
      <formula>NOT(ISERROR(SEARCH("Ineligible",AU25)))</formula>
    </cfRule>
    <cfRule type="containsText" dxfId="8" priority="2" operator="containsText" text="Eligible">
      <formula>NOT(ISERROR(SEARCH("Eligible",AU25)))</formula>
    </cfRule>
  </conditionalFormatting>
  <conditionalFormatting sqref="O25">
    <cfRule type="containsText" dxfId="7" priority="9" operator="containsText" text="Ineligible">
      <formula>NOT(ISERROR(SEARCH("Ineligible",O25)))</formula>
    </cfRule>
    <cfRule type="containsText" dxfId="6" priority="10" operator="containsText" text="Eligible">
      <formula>NOT(ISERROR(SEARCH("Eligible",O25)))</formula>
    </cfRule>
  </conditionalFormatting>
  <conditionalFormatting sqref="W25">
    <cfRule type="containsText" dxfId="5" priority="7" operator="containsText" text="Ineligible">
      <formula>NOT(ISERROR(SEARCH("Ineligible",W25)))</formula>
    </cfRule>
    <cfRule type="containsText" dxfId="4" priority="8" operator="containsText" text="Eligible">
      <formula>NOT(ISERROR(SEARCH("Eligible",W25)))</formula>
    </cfRule>
  </conditionalFormatting>
  <conditionalFormatting sqref="AE25">
    <cfRule type="containsText" dxfId="3" priority="5" operator="containsText" text="Ineligible">
      <formula>NOT(ISERROR(SEARCH("Ineligible",AE25)))</formula>
    </cfRule>
    <cfRule type="containsText" dxfId="2" priority="6" operator="containsText" text="Eligible">
      <formula>NOT(ISERROR(SEARCH("Eligible",AE25)))</formula>
    </cfRule>
  </conditionalFormatting>
  <conditionalFormatting sqref="AM25">
    <cfRule type="containsText" dxfId="1" priority="3" operator="containsText" text="Ineligible">
      <formula>NOT(ISERROR(SEARCH("Ineligible",AM25)))</formula>
    </cfRule>
    <cfRule type="containsText" dxfId="0" priority="4" operator="containsText" text="Eligible">
      <formula>NOT(ISERROR(SEARCH("Eligible",AM25)))</formula>
    </cfRule>
  </conditionalFormatting>
  <pageMargins left="0.7" right="0.7" top="0.75" bottom="0.75" header="0.3" footer="0.3"/>
  <pageSetup orientation="portrait" r:id="rId1"/>
  <headerFooter>
    <oddFooter>&amp;LACEP-WRE&amp;CFY 22 - 1&amp;ROctober 2021</oddFooter>
  </headerFooter>
  <colBreaks count="5" manualBreakCount="5">
    <brk id="8" max="1048575" man="1"/>
    <brk id="16" max="1048575" man="1"/>
    <brk id="24" max="1048575" man="1"/>
    <brk id="32" max="1048575" man="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28"/>
  <sheetViews>
    <sheetView zoomScaleNormal="100" workbookViewId="0">
      <selection activeCell="H4" sqref="H4:K4"/>
    </sheetView>
  </sheetViews>
  <sheetFormatPr defaultColWidth="9.140625" defaultRowHeight="15.75" x14ac:dyDescent="0.25"/>
  <cols>
    <col min="1" max="1" width="3.28515625" style="73" customWidth="1"/>
    <col min="2" max="4" width="9.140625" style="73"/>
    <col min="5" max="5" width="9.140625" style="74" customWidth="1"/>
    <col min="6" max="6" width="9.140625" style="107"/>
    <col min="7" max="7" width="9.140625" style="73"/>
    <col min="8" max="8" width="10.7109375" style="73" customWidth="1"/>
    <col min="9" max="9" width="7.7109375" style="73" customWidth="1"/>
    <col min="10" max="10" width="8.140625" style="73" customWidth="1"/>
    <col min="11" max="11" width="11.28515625" style="73" customWidth="1"/>
    <col min="12" max="13" width="9.140625" style="72"/>
    <col min="14" max="14" width="10.140625" style="72" bestFit="1" customWidth="1"/>
    <col min="15" max="17" width="9.140625" style="72"/>
    <col min="18" max="16384" width="9.140625" style="73"/>
  </cols>
  <sheetData>
    <row r="1" spans="1:11" x14ac:dyDescent="0.25">
      <c r="A1" s="187" t="s">
        <v>196</v>
      </c>
      <c r="B1" s="188"/>
      <c r="C1" s="188"/>
      <c r="D1" s="188"/>
      <c r="E1" s="188"/>
      <c r="F1" s="188"/>
      <c r="G1" s="188"/>
      <c r="H1" s="188"/>
      <c r="I1" s="188"/>
      <c r="J1" s="188"/>
      <c r="K1" s="189"/>
    </row>
    <row r="2" spans="1:11" x14ac:dyDescent="0.25">
      <c r="A2" s="190" t="s">
        <v>255</v>
      </c>
      <c r="B2" s="191"/>
      <c r="C2" s="191"/>
      <c r="D2" s="191"/>
      <c r="E2" s="191"/>
      <c r="F2" s="191"/>
      <c r="G2" s="191"/>
      <c r="H2" s="191"/>
      <c r="I2" s="191"/>
      <c r="J2" s="191"/>
      <c r="K2" s="192"/>
    </row>
    <row r="3" spans="1:11" x14ac:dyDescent="0.25">
      <c r="F3" s="74"/>
      <c r="K3" s="75"/>
    </row>
    <row r="4" spans="1:11" x14ac:dyDescent="0.25">
      <c r="A4" s="76"/>
      <c r="B4" s="77"/>
      <c r="C4" s="77"/>
      <c r="D4" s="77"/>
      <c r="E4" s="77"/>
      <c r="F4" s="77"/>
      <c r="G4" s="76" t="s">
        <v>197</v>
      </c>
      <c r="H4" s="193"/>
      <c r="I4" s="193"/>
      <c r="J4" s="193"/>
      <c r="K4" s="194"/>
    </row>
    <row r="5" spans="1:11" s="72" customFormat="1" ht="15.75" customHeight="1" x14ac:dyDescent="0.25">
      <c r="A5" s="80">
        <v>1</v>
      </c>
      <c r="B5" s="164" t="s">
        <v>198</v>
      </c>
      <c r="C5" s="164"/>
      <c r="D5" s="164"/>
      <c r="E5" s="164"/>
      <c r="F5" s="165"/>
      <c r="G5" s="195" t="str">
        <f>IF('Landowner Information'!C6="","",'Landowner Information'!C6)</f>
        <v/>
      </c>
      <c r="H5" s="196"/>
      <c r="I5" s="196"/>
      <c r="J5" s="196"/>
      <c r="K5" s="197"/>
    </row>
    <row r="6" spans="1:11" s="72" customFormat="1" x14ac:dyDescent="0.25">
      <c r="A6" s="81"/>
      <c r="B6" s="166"/>
      <c r="C6" s="166"/>
      <c r="D6" s="166"/>
      <c r="E6" s="166"/>
      <c r="F6" s="167"/>
      <c r="G6" s="195" t="str">
        <f>IF('Landowner Information'!K6="","",'Landowner Information'!K6)</f>
        <v/>
      </c>
      <c r="H6" s="196"/>
      <c r="I6" s="196"/>
      <c r="J6" s="196"/>
      <c r="K6" s="197"/>
    </row>
    <row r="7" spans="1:11" s="72" customFormat="1" x14ac:dyDescent="0.25">
      <c r="A7" s="81"/>
      <c r="B7" s="166"/>
      <c r="C7" s="166"/>
      <c r="D7" s="166"/>
      <c r="E7" s="166"/>
      <c r="F7" s="167"/>
      <c r="G7" s="195" t="str">
        <f>IF('Landowner Information'!S6="","",'Landowner Information'!S6)</f>
        <v/>
      </c>
      <c r="H7" s="196"/>
      <c r="I7" s="196"/>
      <c r="J7" s="196"/>
      <c r="K7" s="197"/>
    </row>
    <row r="8" spans="1:11" s="72" customFormat="1" ht="15.75" customHeight="1" x14ac:dyDescent="0.25">
      <c r="A8" s="81"/>
      <c r="B8" s="166"/>
      <c r="C8" s="166"/>
      <c r="D8" s="166"/>
      <c r="E8" s="166"/>
      <c r="F8" s="167"/>
      <c r="G8" s="195" t="str">
        <f>IF('Landowner Information'!AA6="","",'Landowner Information'!AA6)</f>
        <v/>
      </c>
      <c r="H8" s="196"/>
      <c r="I8" s="196"/>
      <c r="J8" s="196"/>
      <c r="K8" s="197"/>
    </row>
    <row r="9" spans="1:11" s="72" customFormat="1" x14ac:dyDescent="0.25">
      <c r="A9" s="81"/>
      <c r="B9" s="166"/>
      <c r="C9" s="166"/>
      <c r="D9" s="166"/>
      <c r="E9" s="166"/>
      <c r="F9" s="167"/>
      <c r="G9" s="195" t="str">
        <f>IF('Landowner Information'!AI6="","",'Landowner Information'!AI6)</f>
        <v/>
      </c>
      <c r="H9" s="196"/>
      <c r="I9" s="196"/>
      <c r="J9" s="196"/>
      <c r="K9" s="197"/>
    </row>
    <row r="10" spans="1:11" s="72" customFormat="1" x14ac:dyDescent="0.25">
      <c r="A10" s="82"/>
      <c r="B10" s="168"/>
      <c r="C10" s="168"/>
      <c r="D10" s="168"/>
      <c r="E10" s="168"/>
      <c r="F10" s="169"/>
      <c r="G10" s="195" t="str">
        <f>IF('Landowner Information'!AQ6="","",'Landowner Information'!AQ6)</f>
        <v/>
      </c>
      <c r="H10" s="196"/>
      <c r="I10" s="196"/>
      <c r="J10" s="196"/>
      <c r="K10" s="197"/>
    </row>
    <row r="11" spans="1:11" s="72" customFormat="1" x14ac:dyDescent="0.25">
      <c r="A11" s="80">
        <v>2</v>
      </c>
      <c r="B11" s="179" t="s">
        <v>199</v>
      </c>
      <c r="C11" s="179"/>
      <c r="D11" s="179"/>
      <c r="E11" s="179"/>
      <c r="F11" s="180"/>
      <c r="G11" s="83" t="s">
        <v>200</v>
      </c>
      <c r="H11" s="83"/>
      <c r="I11" s="83"/>
      <c r="J11" s="83"/>
      <c r="K11" s="84"/>
    </row>
    <row r="12" spans="1:11" s="72" customFormat="1" x14ac:dyDescent="0.25">
      <c r="A12" s="81"/>
      <c r="B12" s="181" t="str">
        <f>IF('Landowner Information'!C29="","",'Landowner Information'!C29)</f>
        <v/>
      </c>
      <c r="C12" s="181"/>
      <c r="D12" s="181"/>
      <c r="E12" s="181"/>
      <c r="F12" s="182"/>
      <c r="G12" s="183" t="str">
        <f>IF('Landowner Information'!C7="","",'Landowner Information'!C7)</f>
        <v/>
      </c>
      <c r="H12" s="181"/>
      <c r="I12" s="181"/>
      <c r="J12" s="181"/>
      <c r="K12" s="182"/>
    </row>
    <row r="13" spans="1:11" s="72" customFormat="1" x14ac:dyDescent="0.25">
      <c r="A13" s="81"/>
      <c r="B13" s="181" t="str">
        <f>IF('Landowner Information'!C30="","",'Landowner Information'!C30)</f>
        <v/>
      </c>
      <c r="C13" s="181"/>
      <c r="D13" s="181"/>
      <c r="E13" s="181"/>
      <c r="F13" s="182"/>
      <c r="G13" s="183" t="str">
        <f>IF('Landowner Information'!C8="","",'Landowner Information'!C8)</f>
        <v/>
      </c>
      <c r="H13" s="181"/>
      <c r="I13" s="181"/>
      <c r="J13" s="181"/>
      <c r="K13" s="182"/>
    </row>
    <row r="14" spans="1:11" s="72" customFormat="1" x14ac:dyDescent="0.25">
      <c r="A14" s="81"/>
      <c r="B14" s="181" t="str">
        <f>IF('Landowner Information'!C29="","",'Landowner Information'!C31)</f>
        <v/>
      </c>
      <c r="C14" s="181"/>
      <c r="D14" s="181"/>
      <c r="E14" s="181"/>
      <c r="F14" s="182"/>
      <c r="G14" s="183" t="str">
        <f>IF('Landowner Information'!C7="","",'Landowner Information'!C9)</f>
        <v/>
      </c>
      <c r="H14" s="181"/>
      <c r="I14" s="181"/>
      <c r="J14" s="181"/>
      <c r="K14" s="182"/>
    </row>
    <row r="15" spans="1:11" s="72" customFormat="1" x14ac:dyDescent="0.25">
      <c r="A15" s="82"/>
      <c r="B15" s="184" t="str">
        <f>IF('Landowner Information'!C32="","",'Landowner Information'!C32)</f>
        <v/>
      </c>
      <c r="C15" s="184"/>
      <c r="D15" s="184"/>
      <c r="E15" s="184"/>
      <c r="F15" s="185"/>
      <c r="G15" s="186" t="str">
        <f>IF('Landowner Information'!C10="","",'Landowner Information'!C10)</f>
        <v/>
      </c>
      <c r="H15" s="184"/>
      <c r="I15" s="184"/>
      <c r="J15" s="184"/>
      <c r="K15" s="185"/>
    </row>
    <row r="16" spans="1:11" s="72" customFormat="1" x14ac:dyDescent="0.25">
      <c r="A16" s="80">
        <v>3</v>
      </c>
      <c r="B16" s="164" t="s">
        <v>201</v>
      </c>
      <c r="C16" s="164"/>
      <c r="D16" s="164"/>
      <c r="E16" s="164"/>
      <c r="F16" s="165"/>
      <c r="G16" s="170" t="s">
        <v>202</v>
      </c>
      <c r="H16" s="170"/>
      <c r="I16" s="171"/>
      <c r="J16" s="171"/>
      <c r="K16" s="171"/>
    </row>
    <row r="17" spans="1:11" s="72" customFormat="1" x14ac:dyDescent="0.25">
      <c r="A17" s="81"/>
      <c r="B17" s="166"/>
      <c r="C17" s="166"/>
      <c r="D17" s="166"/>
      <c r="E17" s="166"/>
      <c r="F17" s="167"/>
      <c r="G17" s="170" t="s">
        <v>203</v>
      </c>
      <c r="H17" s="170"/>
      <c r="I17" s="171"/>
      <c r="J17" s="171"/>
      <c r="K17" s="171"/>
    </row>
    <row r="18" spans="1:11" s="72" customFormat="1" x14ac:dyDescent="0.25">
      <c r="A18" s="81"/>
      <c r="B18" s="166"/>
      <c r="C18" s="166"/>
      <c r="D18" s="166"/>
      <c r="E18" s="166"/>
      <c r="F18" s="167"/>
      <c r="G18" s="170" t="s">
        <v>204</v>
      </c>
      <c r="H18" s="170"/>
      <c r="I18" s="171"/>
      <c r="J18" s="171"/>
      <c r="K18" s="171"/>
    </row>
    <row r="19" spans="1:11" s="72" customFormat="1" x14ac:dyDescent="0.25">
      <c r="A19" s="82"/>
      <c r="B19" s="168"/>
      <c r="C19" s="168"/>
      <c r="D19" s="168"/>
      <c r="E19" s="168"/>
      <c r="F19" s="169"/>
      <c r="G19" s="170" t="s">
        <v>205</v>
      </c>
      <c r="H19" s="170"/>
      <c r="I19" s="171"/>
      <c r="J19" s="171"/>
      <c r="K19" s="171"/>
    </row>
    <row r="20" spans="1:11" s="72" customFormat="1" ht="15.75" customHeight="1" x14ac:dyDescent="0.25">
      <c r="A20" s="80">
        <v>4</v>
      </c>
      <c r="B20" s="164" t="s">
        <v>206</v>
      </c>
      <c r="C20" s="164"/>
      <c r="D20" s="164"/>
      <c r="E20" s="164"/>
      <c r="F20" s="165"/>
      <c r="G20" s="85"/>
      <c r="H20" s="86"/>
      <c r="I20" s="87" t="s">
        <v>207</v>
      </c>
      <c r="J20" s="88"/>
      <c r="K20" s="89"/>
    </row>
    <row r="21" spans="1:11" s="72" customFormat="1" x14ac:dyDescent="0.25">
      <c r="A21" s="81"/>
      <c r="B21" s="90"/>
      <c r="C21" s="166" t="s">
        <v>210</v>
      </c>
      <c r="D21" s="166"/>
      <c r="E21" s="166"/>
      <c r="F21" s="167"/>
      <c r="G21" s="91">
        <v>0</v>
      </c>
      <c r="H21" s="92" t="s">
        <v>208</v>
      </c>
      <c r="I21" s="175"/>
      <c r="J21" s="176"/>
      <c r="K21" s="177"/>
    </row>
    <row r="22" spans="1:11" s="72" customFormat="1" x14ac:dyDescent="0.25">
      <c r="A22" s="81"/>
      <c r="B22" s="90"/>
      <c r="C22" s="166" t="s">
        <v>261</v>
      </c>
      <c r="D22" s="166"/>
      <c r="E22" s="166"/>
      <c r="F22" s="167"/>
      <c r="G22" s="91">
        <v>0</v>
      </c>
      <c r="H22" s="93" t="s">
        <v>208</v>
      </c>
      <c r="I22" s="178"/>
      <c r="J22" s="170"/>
      <c r="K22" s="170"/>
    </row>
    <row r="23" spans="1:11" s="72" customFormat="1" x14ac:dyDescent="0.25">
      <c r="A23" s="81"/>
      <c r="B23" s="90"/>
      <c r="C23" s="166" t="s">
        <v>262</v>
      </c>
      <c r="D23" s="166"/>
      <c r="E23" s="166"/>
      <c r="F23" s="167"/>
      <c r="G23" s="91">
        <v>0</v>
      </c>
      <c r="H23" s="93" t="s">
        <v>208</v>
      </c>
      <c r="I23" s="172"/>
      <c r="J23" s="173"/>
      <c r="K23" s="174"/>
    </row>
    <row r="24" spans="1:11" s="72" customFormat="1" x14ac:dyDescent="0.25">
      <c r="A24" s="81"/>
      <c r="B24" s="90"/>
      <c r="C24" s="166" t="s">
        <v>209</v>
      </c>
      <c r="D24" s="166"/>
      <c r="E24" s="166"/>
      <c r="F24" s="167"/>
      <c r="G24" s="91">
        <v>0</v>
      </c>
      <c r="H24" s="92" t="s">
        <v>208</v>
      </c>
      <c r="I24" s="198"/>
      <c r="J24" s="199"/>
      <c r="K24" s="200"/>
    </row>
    <row r="25" spans="1:11" s="72" customFormat="1" ht="39.75" customHeight="1" x14ac:dyDescent="0.25">
      <c r="A25" s="95">
        <v>5</v>
      </c>
      <c r="B25" s="164" t="s">
        <v>211</v>
      </c>
      <c r="C25" s="164"/>
      <c r="D25" s="164"/>
      <c r="E25" s="164"/>
      <c r="F25" s="165"/>
      <c r="G25" s="201" t="s">
        <v>212</v>
      </c>
      <c r="H25" s="164"/>
      <c r="I25" s="164"/>
      <c r="J25" s="164"/>
      <c r="K25" s="165"/>
    </row>
    <row r="26" spans="1:11" s="72" customFormat="1" ht="58.5" customHeight="1" x14ac:dyDescent="0.25">
      <c r="A26" s="82"/>
      <c r="B26" s="168"/>
      <c r="C26" s="168"/>
      <c r="D26" s="168"/>
      <c r="E26" s="168"/>
      <c r="F26" s="169"/>
      <c r="G26" s="202" t="s">
        <v>213</v>
      </c>
      <c r="H26" s="203"/>
      <c r="I26" s="203"/>
      <c r="J26" s="203"/>
      <c r="K26" s="204"/>
    </row>
    <row r="27" spans="1:11" s="72" customFormat="1" ht="48" customHeight="1" x14ac:dyDescent="0.25">
      <c r="A27" s="96">
        <v>6</v>
      </c>
      <c r="B27" s="205" t="s">
        <v>214</v>
      </c>
      <c r="C27" s="205"/>
      <c r="D27" s="205"/>
      <c r="E27" s="205"/>
      <c r="F27" s="206"/>
      <c r="G27" s="207" t="s">
        <v>256</v>
      </c>
      <c r="H27" s="205"/>
      <c r="I27" s="205"/>
      <c r="J27" s="205"/>
      <c r="K27" s="206"/>
    </row>
    <row r="28" spans="1:11" s="72" customFormat="1" x14ac:dyDescent="0.25">
      <c r="A28" s="80">
        <v>7</v>
      </c>
      <c r="B28" s="164" t="s">
        <v>215</v>
      </c>
      <c r="C28" s="164"/>
      <c r="D28" s="164"/>
      <c r="E28" s="164"/>
      <c r="F28" s="165"/>
      <c r="G28" s="97"/>
      <c r="H28" s="170" t="s">
        <v>216</v>
      </c>
      <c r="I28" s="170"/>
      <c r="J28" s="98">
        <v>0</v>
      </c>
      <c r="K28" s="97" t="s">
        <v>208</v>
      </c>
    </row>
    <row r="29" spans="1:11" s="72" customFormat="1" x14ac:dyDescent="0.25">
      <c r="A29" s="81"/>
      <c r="B29" s="166"/>
      <c r="C29" s="166"/>
      <c r="D29" s="166"/>
      <c r="E29" s="166"/>
      <c r="F29" s="167"/>
      <c r="G29" s="97"/>
      <c r="H29" s="170" t="s">
        <v>217</v>
      </c>
      <c r="I29" s="170"/>
      <c r="J29" s="98">
        <v>0</v>
      </c>
      <c r="K29" s="97" t="s">
        <v>208</v>
      </c>
    </row>
    <row r="30" spans="1:11" s="72" customFormat="1" x14ac:dyDescent="0.25">
      <c r="A30" s="81"/>
      <c r="B30" s="166"/>
      <c r="C30" s="166"/>
      <c r="D30" s="166"/>
      <c r="E30" s="166"/>
      <c r="F30" s="167"/>
      <c r="G30" s="97"/>
      <c r="H30" s="170" t="s">
        <v>218</v>
      </c>
      <c r="I30" s="170"/>
      <c r="J30" s="98">
        <v>0</v>
      </c>
      <c r="K30" s="97" t="s">
        <v>208</v>
      </c>
    </row>
    <row r="31" spans="1:11" s="72" customFormat="1" x14ac:dyDescent="0.25">
      <c r="A31" s="81"/>
      <c r="B31" s="166"/>
      <c r="C31" s="166"/>
      <c r="D31" s="166"/>
      <c r="E31" s="166"/>
      <c r="F31" s="167"/>
      <c r="G31" s="97"/>
      <c r="H31" s="170" t="s">
        <v>219</v>
      </c>
      <c r="I31" s="170"/>
      <c r="J31" s="98">
        <v>0</v>
      </c>
      <c r="K31" s="97" t="s">
        <v>208</v>
      </c>
    </row>
    <row r="32" spans="1:11" s="72" customFormat="1" x14ac:dyDescent="0.25">
      <c r="A32" s="81"/>
      <c r="B32" s="166"/>
      <c r="C32" s="166"/>
      <c r="D32" s="166"/>
      <c r="E32" s="166"/>
      <c r="F32" s="167"/>
      <c r="G32" s="93"/>
      <c r="H32" s="174" t="s">
        <v>220</v>
      </c>
      <c r="I32" s="170"/>
      <c r="J32" s="94">
        <f>SUM(J28+J29+J30+J31)</f>
        <v>0</v>
      </c>
      <c r="K32" s="97" t="s">
        <v>208</v>
      </c>
    </row>
    <row r="33" spans="1:11" s="72" customFormat="1" x14ac:dyDescent="0.25">
      <c r="A33" s="81"/>
      <c r="B33" s="166"/>
      <c r="C33" s="166"/>
      <c r="D33" s="166"/>
      <c r="E33" s="166"/>
      <c r="F33" s="167"/>
      <c r="G33" s="97" t="s">
        <v>221</v>
      </c>
      <c r="H33" s="97"/>
      <c r="I33" s="97"/>
      <c r="J33" s="208" t="e">
        <f>SUM(J32/G24)</f>
        <v>#DIV/0!</v>
      </c>
      <c r="K33" s="209"/>
    </row>
    <row r="34" spans="1:11" s="72" customFormat="1" x14ac:dyDescent="0.25">
      <c r="A34" s="82"/>
      <c r="B34" s="168"/>
      <c r="C34" s="168"/>
      <c r="D34" s="168"/>
      <c r="E34" s="168"/>
      <c r="F34" s="169"/>
      <c r="G34" s="210" t="s">
        <v>222</v>
      </c>
      <c r="H34" s="173"/>
      <c r="I34" s="173"/>
      <c r="J34" s="173"/>
      <c r="K34" s="99"/>
    </row>
    <row r="35" spans="1:11" s="72" customFormat="1" x14ac:dyDescent="0.25">
      <c r="A35" s="81">
        <v>8</v>
      </c>
      <c r="B35" s="164" t="s">
        <v>223</v>
      </c>
      <c r="C35" s="164"/>
      <c r="D35" s="164"/>
      <c r="E35" s="164"/>
      <c r="F35" s="165"/>
      <c r="G35" s="212" t="s">
        <v>224</v>
      </c>
      <c r="H35" s="213"/>
      <c r="I35" s="213"/>
      <c r="J35" s="213"/>
      <c r="K35" s="214"/>
    </row>
    <row r="36" spans="1:11" s="72" customFormat="1" x14ac:dyDescent="0.25">
      <c r="A36" s="81">
        <v>9</v>
      </c>
      <c r="B36" s="168" t="s">
        <v>225</v>
      </c>
      <c r="C36" s="168"/>
      <c r="D36" s="168"/>
      <c r="E36" s="168"/>
      <c r="F36" s="169"/>
      <c r="G36" s="212" t="s">
        <v>226</v>
      </c>
      <c r="H36" s="213"/>
      <c r="I36" s="213"/>
      <c r="J36" s="213"/>
      <c r="K36" s="214"/>
    </row>
    <row r="37" spans="1:11" s="72" customFormat="1" x14ac:dyDescent="0.25">
      <c r="A37" s="80">
        <v>10</v>
      </c>
      <c r="B37" s="164" t="s">
        <v>227</v>
      </c>
      <c r="C37" s="164"/>
      <c r="D37" s="164"/>
      <c r="E37" s="164"/>
      <c r="F37" s="165"/>
      <c r="G37" s="223" t="s">
        <v>228</v>
      </c>
      <c r="H37" s="223"/>
      <c r="I37" s="223"/>
      <c r="J37" s="100" t="s">
        <v>73</v>
      </c>
      <c r="K37" s="100" t="s">
        <v>72</v>
      </c>
    </row>
    <row r="38" spans="1:11" s="72" customFormat="1" x14ac:dyDescent="0.25">
      <c r="A38" s="81"/>
      <c r="B38" s="166"/>
      <c r="C38" s="166"/>
      <c r="D38" s="166"/>
      <c r="E38" s="166"/>
      <c r="F38" s="167"/>
      <c r="G38" s="224" t="s">
        <v>229</v>
      </c>
      <c r="H38" s="224"/>
      <c r="I38" s="224"/>
      <c r="J38" s="78"/>
      <c r="K38" s="78"/>
    </row>
    <row r="39" spans="1:11" s="72" customFormat="1" x14ac:dyDescent="0.25">
      <c r="A39" s="81"/>
      <c r="B39" s="166"/>
      <c r="C39" s="166"/>
      <c r="D39" s="166"/>
      <c r="E39" s="166"/>
      <c r="F39" s="167"/>
      <c r="G39" s="225" t="s">
        <v>230</v>
      </c>
      <c r="H39" s="225"/>
      <c r="I39" s="225"/>
      <c r="J39" s="78"/>
      <c r="K39" s="78"/>
    </row>
    <row r="40" spans="1:11" s="72" customFormat="1" x14ac:dyDescent="0.25">
      <c r="A40" s="81"/>
      <c r="B40" s="166"/>
      <c r="C40" s="166"/>
      <c r="D40" s="166"/>
      <c r="E40" s="166"/>
      <c r="F40" s="167"/>
      <c r="G40" s="224" t="s">
        <v>231</v>
      </c>
      <c r="H40" s="224"/>
      <c r="I40" s="224"/>
      <c r="J40" s="78"/>
      <c r="K40" s="78"/>
    </row>
    <row r="41" spans="1:11" s="72" customFormat="1" x14ac:dyDescent="0.25">
      <c r="A41" s="81"/>
      <c r="B41" s="166"/>
      <c r="C41" s="166"/>
      <c r="D41" s="166"/>
      <c r="E41" s="166"/>
      <c r="F41" s="167"/>
      <c r="G41" s="225" t="s">
        <v>230</v>
      </c>
      <c r="H41" s="225"/>
      <c r="I41" s="225"/>
      <c r="J41" s="78"/>
      <c r="K41" s="78"/>
    </row>
    <row r="42" spans="1:11" x14ac:dyDescent="0.25">
      <c r="A42" s="81"/>
      <c r="B42" s="166"/>
      <c r="C42" s="166"/>
      <c r="D42" s="166"/>
      <c r="E42" s="166"/>
      <c r="F42" s="167"/>
      <c r="G42" s="211" t="s">
        <v>232</v>
      </c>
      <c r="H42" s="211"/>
      <c r="I42" s="211"/>
      <c r="J42" s="78"/>
      <c r="K42" s="78"/>
    </row>
    <row r="43" spans="1:11" x14ac:dyDescent="0.25">
      <c r="A43" s="81"/>
      <c r="B43" s="166"/>
      <c r="C43" s="166"/>
      <c r="D43" s="166"/>
      <c r="E43" s="166"/>
      <c r="F43" s="167"/>
      <c r="G43" s="215" t="s">
        <v>257</v>
      </c>
      <c r="H43" s="216"/>
      <c r="I43" s="217"/>
      <c r="J43" s="78"/>
      <c r="K43" s="78"/>
    </row>
    <row r="44" spans="1:11" x14ac:dyDescent="0.25">
      <c r="A44" s="81"/>
      <c r="B44" s="166"/>
      <c r="C44" s="166"/>
      <c r="D44" s="166"/>
      <c r="E44" s="166"/>
      <c r="F44" s="167"/>
      <c r="G44" s="215" t="s">
        <v>258</v>
      </c>
      <c r="H44" s="216"/>
      <c r="I44" s="217"/>
      <c r="J44" s="78"/>
      <c r="K44" s="78"/>
    </row>
    <row r="45" spans="1:11" x14ac:dyDescent="0.25">
      <c r="A45" s="82"/>
      <c r="B45" s="168"/>
      <c r="C45" s="168"/>
      <c r="D45" s="168"/>
      <c r="E45" s="168"/>
      <c r="F45" s="169"/>
      <c r="G45" s="211" t="s">
        <v>233</v>
      </c>
      <c r="H45" s="211"/>
      <c r="I45" s="211"/>
      <c r="J45" s="78"/>
      <c r="K45" s="78"/>
    </row>
    <row r="46" spans="1:11" x14ac:dyDescent="0.25">
      <c r="A46" s="239">
        <v>11</v>
      </c>
      <c r="B46" s="205" t="s">
        <v>283</v>
      </c>
      <c r="C46" s="205"/>
      <c r="D46" s="205"/>
      <c r="E46" s="205"/>
      <c r="F46" s="206"/>
      <c r="G46" s="237" t="s">
        <v>228</v>
      </c>
      <c r="H46" s="238"/>
      <c r="I46" s="238"/>
      <c r="J46" s="108" t="s">
        <v>73</v>
      </c>
      <c r="K46" s="108" t="s">
        <v>72</v>
      </c>
    </row>
    <row r="47" spans="1:11" x14ac:dyDescent="0.25">
      <c r="A47" s="239"/>
      <c r="B47" s="205"/>
      <c r="C47" s="205"/>
      <c r="D47" s="205"/>
      <c r="E47" s="205"/>
      <c r="F47" s="206"/>
      <c r="G47" s="215" t="s">
        <v>263</v>
      </c>
      <c r="H47" s="216"/>
      <c r="I47" s="216"/>
      <c r="J47" s="78"/>
      <c r="K47" s="78"/>
    </row>
    <row r="48" spans="1:11" x14ac:dyDescent="0.25">
      <c r="A48" s="239"/>
      <c r="B48" s="205"/>
      <c r="C48" s="205"/>
      <c r="D48" s="205"/>
      <c r="E48" s="205"/>
      <c r="F48" s="206"/>
      <c r="G48" s="215" t="s">
        <v>264</v>
      </c>
      <c r="H48" s="216"/>
      <c r="I48" s="216"/>
      <c r="J48" s="78"/>
      <c r="K48" s="78"/>
    </row>
    <row r="49" spans="1:17" x14ac:dyDescent="0.25">
      <c r="A49" s="239"/>
      <c r="B49" s="205"/>
      <c r="C49" s="205"/>
      <c r="D49" s="205"/>
      <c r="E49" s="205"/>
      <c r="F49" s="206"/>
      <c r="G49" s="215" t="s">
        <v>265</v>
      </c>
      <c r="H49" s="216"/>
      <c r="I49" s="216"/>
      <c r="J49" s="78"/>
      <c r="K49" s="78"/>
    </row>
    <row r="50" spans="1:17" x14ac:dyDescent="0.25">
      <c r="A50" s="239"/>
      <c r="B50" s="205"/>
      <c r="C50" s="205"/>
      <c r="D50" s="205"/>
      <c r="E50" s="205"/>
      <c r="F50" s="206"/>
      <c r="G50" s="215" t="s">
        <v>266</v>
      </c>
      <c r="H50" s="216"/>
      <c r="I50" s="216"/>
      <c r="J50" s="78"/>
      <c r="K50" s="78"/>
    </row>
    <row r="51" spans="1:17" x14ac:dyDescent="0.25">
      <c r="A51" s="239"/>
      <c r="B51" s="205"/>
      <c r="C51" s="205"/>
      <c r="D51" s="205"/>
      <c r="E51" s="205"/>
      <c r="F51" s="206"/>
      <c r="G51" s="220" t="s">
        <v>271</v>
      </c>
      <c r="H51" s="221"/>
      <c r="I51" s="222"/>
      <c r="J51" s="78"/>
      <c r="K51" s="78"/>
    </row>
    <row r="52" spans="1:17" x14ac:dyDescent="0.25">
      <c r="A52" s="239"/>
      <c r="B52" s="205"/>
      <c r="C52" s="205"/>
      <c r="D52" s="205"/>
      <c r="E52" s="205"/>
      <c r="F52" s="206"/>
      <c r="G52" s="218"/>
      <c r="H52" s="219"/>
      <c r="I52" s="219"/>
      <c r="J52" s="78"/>
      <c r="K52" s="78"/>
    </row>
    <row r="53" spans="1:17" x14ac:dyDescent="0.25">
      <c r="A53" s="239"/>
      <c r="B53" s="205"/>
      <c r="C53" s="205"/>
      <c r="D53" s="205"/>
      <c r="E53" s="205"/>
      <c r="F53" s="206"/>
      <c r="G53" s="218"/>
      <c r="H53" s="219"/>
      <c r="I53" s="219"/>
      <c r="J53" s="78"/>
      <c r="K53" s="78"/>
    </row>
    <row r="54" spans="1:17" x14ac:dyDescent="0.25">
      <c r="A54" s="239">
        <v>12</v>
      </c>
      <c r="B54" s="205" t="s">
        <v>267</v>
      </c>
      <c r="C54" s="205"/>
      <c r="D54" s="205"/>
      <c r="E54" s="205"/>
      <c r="F54" s="206"/>
      <c r="G54" s="237" t="s">
        <v>228</v>
      </c>
      <c r="H54" s="238"/>
      <c r="I54" s="238"/>
      <c r="J54" s="108" t="s">
        <v>73</v>
      </c>
      <c r="K54" s="108" t="s">
        <v>72</v>
      </c>
    </row>
    <row r="55" spans="1:17" x14ac:dyDescent="0.25">
      <c r="A55" s="239"/>
      <c r="B55" s="205"/>
      <c r="C55" s="205"/>
      <c r="D55" s="205"/>
      <c r="E55" s="205"/>
      <c r="F55" s="206"/>
      <c r="G55" s="215" t="s">
        <v>268</v>
      </c>
      <c r="H55" s="216"/>
      <c r="I55" s="217"/>
      <c r="J55" s="78"/>
      <c r="K55" s="78"/>
    </row>
    <row r="56" spans="1:17" x14ac:dyDescent="0.25">
      <c r="A56" s="239"/>
      <c r="B56" s="205"/>
      <c r="C56" s="205"/>
      <c r="D56" s="205"/>
      <c r="E56" s="205"/>
      <c r="F56" s="206"/>
      <c r="G56" s="215" t="s">
        <v>93</v>
      </c>
      <c r="H56" s="216"/>
      <c r="I56" s="217"/>
      <c r="J56" s="78"/>
      <c r="K56" s="78"/>
    </row>
    <row r="57" spans="1:17" x14ac:dyDescent="0.25">
      <c r="A57" s="239"/>
      <c r="B57" s="205"/>
      <c r="C57" s="205"/>
      <c r="D57" s="205"/>
      <c r="E57" s="205"/>
      <c r="F57" s="206"/>
      <c r="G57" s="215" t="s">
        <v>94</v>
      </c>
      <c r="H57" s="216"/>
      <c r="I57" s="217"/>
      <c r="J57" s="78"/>
      <c r="K57" s="78"/>
    </row>
    <row r="58" spans="1:17" x14ac:dyDescent="0.25">
      <c r="A58" s="239"/>
      <c r="B58" s="205"/>
      <c r="C58" s="205"/>
      <c r="D58" s="205"/>
      <c r="E58" s="205"/>
      <c r="F58" s="206"/>
      <c r="G58" s="215" t="s">
        <v>282</v>
      </c>
      <c r="H58" s="216"/>
      <c r="I58" s="217"/>
      <c r="J58" s="78"/>
      <c r="K58" s="78"/>
    </row>
    <row r="59" spans="1:17" x14ac:dyDescent="0.25">
      <c r="A59" s="239"/>
      <c r="B59" s="205"/>
      <c r="C59" s="205"/>
      <c r="D59" s="205"/>
      <c r="E59" s="205"/>
      <c r="F59" s="206"/>
      <c r="G59" s="215" t="s">
        <v>95</v>
      </c>
      <c r="H59" s="216"/>
      <c r="I59" s="217"/>
      <c r="J59" s="78"/>
      <c r="K59" s="78"/>
    </row>
    <row r="60" spans="1:17" x14ac:dyDescent="0.25">
      <c r="A60" s="239"/>
      <c r="B60" s="205"/>
      <c r="C60" s="205"/>
      <c r="D60" s="205"/>
      <c r="E60" s="205"/>
      <c r="F60" s="206"/>
      <c r="G60" s="215" t="s">
        <v>92</v>
      </c>
      <c r="H60" s="216"/>
      <c r="I60" s="217"/>
      <c r="J60" s="78"/>
      <c r="K60" s="78"/>
    </row>
    <row r="61" spans="1:17" x14ac:dyDescent="0.25">
      <c r="A61" s="119">
        <v>13</v>
      </c>
      <c r="B61" s="205" t="s">
        <v>290</v>
      </c>
      <c r="C61" s="205"/>
      <c r="D61" s="205"/>
      <c r="E61" s="205"/>
      <c r="F61" s="206"/>
      <c r="G61" s="218"/>
      <c r="H61" s="219"/>
      <c r="I61" s="219"/>
      <c r="J61" s="219"/>
      <c r="K61" s="236"/>
    </row>
    <row r="62" spans="1:17" customFormat="1" ht="35.25" customHeight="1" x14ac:dyDescent="0.25">
      <c r="A62" s="228">
        <v>14</v>
      </c>
      <c r="B62" s="164" t="s">
        <v>234</v>
      </c>
      <c r="C62" s="164"/>
      <c r="D62" s="164"/>
      <c r="E62" s="164"/>
      <c r="F62" s="165"/>
      <c r="G62" s="207" t="s">
        <v>235</v>
      </c>
      <c r="H62" s="205"/>
      <c r="I62" s="205"/>
      <c r="J62" s="205"/>
      <c r="K62" s="206"/>
      <c r="L62" s="101"/>
      <c r="M62" s="101"/>
      <c r="N62" s="101"/>
      <c r="O62" s="101"/>
      <c r="P62" s="101"/>
      <c r="Q62" s="101"/>
    </row>
    <row r="63" spans="1:17" customFormat="1" ht="15" customHeight="1" x14ac:dyDescent="0.25">
      <c r="A63" s="229"/>
      <c r="B63" s="166"/>
      <c r="C63" s="166"/>
      <c r="D63" s="166"/>
      <c r="E63" s="166"/>
      <c r="F63" s="167"/>
      <c r="G63" s="231"/>
      <c r="H63" s="232"/>
      <c r="I63" s="232"/>
      <c r="J63" s="232"/>
      <c r="K63" s="233"/>
      <c r="L63" s="101"/>
      <c r="M63" s="102"/>
      <c r="N63" s="101"/>
      <c r="O63" s="101"/>
      <c r="P63" s="101"/>
      <c r="Q63" s="101"/>
    </row>
    <row r="64" spans="1:17" customFormat="1" ht="15" customHeight="1" x14ac:dyDescent="0.25">
      <c r="A64" s="230"/>
      <c r="B64" s="234" t="s">
        <v>236</v>
      </c>
      <c r="C64" s="234"/>
      <c r="D64" s="234"/>
      <c r="E64" s="234"/>
      <c r="F64" s="235"/>
      <c r="G64" s="218"/>
      <c r="H64" s="219"/>
      <c r="I64" s="219"/>
      <c r="J64" s="219"/>
      <c r="K64" s="236"/>
      <c r="L64" s="101"/>
      <c r="M64" s="101"/>
      <c r="N64" s="101"/>
      <c r="O64" s="101"/>
      <c r="P64" s="101"/>
      <c r="Q64" s="101"/>
    </row>
    <row r="65" spans="1:17" customFormat="1" ht="35.25" customHeight="1" x14ac:dyDescent="0.25">
      <c r="A65" s="228">
        <v>15</v>
      </c>
      <c r="B65" s="246" t="s">
        <v>237</v>
      </c>
      <c r="C65" s="246"/>
      <c r="D65" s="246"/>
      <c r="E65" s="246"/>
      <c r="F65" s="247"/>
      <c r="G65" s="207" t="s">
        <v>238</v>
      </c>
      <c r="H65" s="205"/>
      <c r="I65" s="205"/>
      <c r="J65" s="205"/>
      <c r="K65" s="206"/>
      <c r="L65" s="72"/>
      <c r="M65" s="102"/>
      <c r="N65" s="101"/>
      <c r="O65" s="101"/>
      <c r="P65" s="101"/>
      <c r="Q65" s="101"/>
    </row>
    <row r="66" spans="1:17" customFormat="1" ht="15" customHeight="1" x14ac:dyDescent="0.25">
      <c r="A66" s="229"/>
      <c r="B66" s="248"/>
      <c r="C66" s="248"/>
      <c r="D66" s="248"/>
      <c r="E66" s="248"/>
      <c r="F66" s="249"/>
      <c r="G66" s="231"/>
      <c r="H66" s="232"/>
      <c r="I66" s="232"/>
      <c r="J66" s="232"/>
      <c r="K66" s="233"/>
      <c r="L66" s="101"/>
      <c r="M66" s="101"/>
      <c r="N66" s="101"/>
      <c r="O66" s="101"/>
      <c r="P66" s="101"/>
      <c r="Q66" s="101"/>
    </row>
    <row r="67" spans="1:17" customFormat="1" ht="15" customHeight="1" x14ac:dyDescent="0.25">
      <c r="A67" s="230"/>
      <c r="B67" s="250"/>
      <c r="C67" s="250"/>
      <c r="D67" s="250"/>
      <c r="E67" s="250"/>
      <c r="F67" s="251"/>
      <c r="G67" s="218"/>
      <c r="H67" s="219"/>
      <c r="I67" s="219"/>
      <c r="J67" s="219"/>
      <c r="K67" s="236"/>
      <c r="L67" s="101"/>
      <c r="M67" s="101"/>
      <c r="N67" s="101"/>
      <c r="O67" s="101"/>
      <c r="P67" s="101"/>
      <c r="Q67" s="101"/>
    </row>
    <row r="68" spans="1:17" ht="47.25" customHeight="1" x14ac:dyDescent="0.25">
      <c r="A68" s="252">
        <v>16</v>
      </c>
      <c r="B68" s="164" t="s">
        <v>239</v>
      </c>
      <c r="C68" s="164"/>
      <c r="D68" s="164"/>
      <c r="E68" s="164"/>
      <c r="F68" s="165"/>
      <c r="G68" s="207" t="s">
        <v>240</v>
      </c>
      <c r="H68" s="205"/>
      <c r="I68" s="205"/>
      <c r="J68" s="205"/>
      <c r="K68" s="206"/>
    </row>
    <row r="69" spans="1:17" x14ac:dyDescent="0.25">
      <c r="A69" s="253"/>
      <c r="B69" s="166"/>
      <c r="C69" s="166"/>
      <c r="D69" s="166"/>
      <c r="E69" s="166"/>
      <c r="F69" s="167"/>
      <c r="G69" s="255"/>
      <c r="H69" s="256"/>
      <c r="I69" s="256"/>
      <c r="J69" s="256"/>
      <c r="K69" s="257"/>
    </row>
    <row r="70" spans="1:17" x14ac:dyDescent="0.25">
      <c r="A70" s="254"/>
      <c r="B70" s="258" t="s">
        <v>241</v>
      </c>
      <c r="C70" s="258"/>
      <c r="D70" s="258"/>
      <c r="E70" s="258"/>
      <c r="F70" s="259"/>
      <c r="G70" s="255"/>
      <c r="H70" s="256"/>
      <c r="I70" s="256"/>
      <c r="J70" s="256"/>
      <c r="K70" s="257"/>
    </row>
    <row r="71" spans="1:17" x14ac:dyDescent="0.25">
      <c r="A71" s="80">
        <v>17</v>
      </c>
      <c r="B71" s="164" t="s">
        <v>242</v>
      </c>
      <c r="C71" s="164"/>
      <c r="D71" s="164"/>
      <c r="E71" s="164"/>
      <c r="F71" s="165"/>
      <c r="G71" s="201" t="s">
        <v>243</v>
      </c>
      <c r="H71" s="164"/>
      <c r="I71" s="164"/>
      <c r="J71" s="164"/>
      <c r="K71" s="165"/>
      <c r="O71" s="102"/>
    </row>
    <row r="72" spans="1:17" ht="31.5" customHeight="1" x14ac:dyDescent="0.25">
      <c r="A72" s="81"/>
      <c r="B72" s="166"/>
      <c r="C72" s="166"/>
      <c r="D72" s="166"/>
      <c r="E72" s="166"/>
      <c r="F72" s="167"/>
      <c r="G72" s="260"/>
      <c r="H72" s="166"/>
      <c r="I72" s="166"/>
      <c r="J72" s="166"/>
      <c r="K72" s="167"/>
    </row>
    <row r="73" spans="1:17" x14ac:dyDescent="0.25">
      <c r="A73" s="81"/>
      <c r="B73" s="166"/>
      <c r="C73" s="166"/>
      <c r="D73" s="166"/>
      <c r="E73" s="166"/>
      <c r="F73" s="167"/>
      <c r="G73" s="218"/>
      <c r="H73" s="219"/>
      <c r="I73" s="219"/>
      <c r="J73" s="219"/>
      <c r="K73" s="236"/>
    </row>
    <row r="74" spans="1:17" x14ac:dyDescent="0.25">
      <c r="A74" s="82"/>
      <c r="B74" s="168"/>
      <c r="C74" s="168"/>
      <c r="D74" s="168"/>
      <c r="E74" s="168"/>
      <c r="F74" s="169"/>
      <c r="G74" s="218"/>
      <c r="H74" s="219"/>
      <c r="I74" s="219"/>
      <c r="J74" s="219"/>
      <c r="K74" s="236"/>
    </row>
    <row r="75" spans="1:17" ht="46.5" customHeight="1" x14ac:dyDescent="0.25">
      <c r="A75" s="240">
        <v>18</v>
      </c>
      <c r="B75" s="164" t="s">
        <v>244</v>
      </c>
      <c r="C75" s="164"/>
      <c r="D75" s="164"/>
      <c r="E75" s="164"/>
      <c r="F75" s="165"/>
      <c r="G75" s="207" t="s">
        <v>245</v>
      </c>
      <c r="H75" s="205"/>
      <c r="I75" s="205"/>
      <c r="J75" s="205"/>
      <c r="K75" s="206"/>
    </row>
    <row r="76" spans="1:17" s="72" customFormat="1" x14ac:dyDescent="0.25">
      <c r="A76" s="241"/>
      <c r="B76" s="166"/>
      <c r="C76" s="166"/>
      <c r="D76" s="166"/>
      <c r="E76" s="166"/>
      <c r="F76" s="167"/>
      <c r="G76" s="243"/>
      <c r="H76" s="244"/>
      <c r="I76" s="244"/>
      <c r="J76" s="244"/>
      <c r="K76" s="245"/>
    </row>
    <row r="77" spans="1:17" s="72" customFormat="1" x14ac:dyDescent="0.25">
      <c r="A77" s="242"/>
      <c r="B77" s="168"/>
      <c r="C77" s="168"/>
      <c r="D77" s="168"/>
      <c r="E77" s="168"/>
      <c r="F77" s="169"/>
      <c r="G77" s="243"/>
      <c r="H77" s="244"/>
      <c r="I77" s="244"/>
      <c r="J77" s="244"/>
      <c r="K77" s="245"/>
    </row>
    <row r="78" spans="1:17" s="72" customFormat="1" x14ac:dyDescent="0.25">
      <c r="A78" s="120">
        <v>19</v>
      </c>
      <c r="B78" s="205" t="s">
        <v>291</v>
      </c>
      <c r="C78" s="205"/>
      <c r="D78" s="205"/>
      <c r="E78" s="205"/>
      <c r="F78" s="206"/>
      <c r="G78" s="136" t="s">
        <v>73</v>
      </c>
      <c r="H78" s="134"/>
      <c r="I78" s="135" t="s">
        <v>72</v>
      </c>
      <c r="J78" s="226"/>
      <c r="K78" s="227"/>
    </row>
    <row r="79" spans="1:17" s="72" customFormat="1" ht="15.6" customHeight="1" x14ac:dyDescent="0.25">
      <c r="A79" s="241">
        <v>20</v>
      </c>
      <c r="B79" s="205" t="s">
        <v>292</v>
      </c>
      <c r="C79" s="205"/>
      <c r="D79" s="205"/>
      <c r="E79" s="205"/>
      <c r="F79" s="206"/>
      <c r="G79" s="261" t="s">
        <v>73</v>
      </c>
      <c r="H79" s="265"/>
      <c r="I79" s="263" t="s">
        <v>72</v>
      </c>
      <c r="J79" s="267"/>
      <c r="K79" s="268"/>
    </row>
    <row r="80" spans="1:17" s="72" customFormat="1" x14ac:dyDescent="0.25">
      <c r="A80" s="241"/>
      <c r="B80" s="205"/>
      <c r="C80" s="205"/>
      <c r="D80" s="205"/>
      <c r="E80" s="205"/>
      <c r="F80" s="206"/>
      <c r="G80" s="262"/>
      <c r="H80" s="266"/>
      <c r="I80" s="264"/>
      <c r="J80" s="269"/>
      <c r="K80" s="270"/>
    </row>
    <row r="81" spans="1:11" s="72" customFormat="1" x14ac:dyDescent="0.25">
      <c r="A81" s="120">
        <v>21</v>
      </c>
      <c r="B81" s="205" t="s">
        <v>293</v>
      </c>
      <c r="C81" s="205"/>
      <c r="D81" s="205"/>
      <c r="E81" s="205"/>
      <c r="F81" s="206"/>
      <c r="G81" s="261" t="s">
        <v>73</v>
      </c>
      <c r="H81" s="265"/>
      <c r="I81" s="279" t="s">
        <v>72</v>
      </c>
      <c r="J81" s="271"/>
      <c r="K81" s="268"/>
    </row>
    <row r="82" spans="1:11" s="72" customFormat="1" x14ac:dyDescent="0.25">
      <c r="A82" s="120"/>
      <c r="B82" s="205"/>
      <c r="C82" s="205"/>
      <c r="D82" s="205"/>
      <c r="E82" s="205"/>
      <c r="F82" s="206"/>
      <c r="G82" s="262"/>
      <c r="H82" s="266"/>
      <c r="I82" s="280"/>
      <c r="J82" s="272"/>
      <c r="K82" s="270"/>
    </row>
    <row r="83" spans="1:11" s="72" customFormat="1" x14ac:dyDescent="0.25">
      <c r="A83" s="241">
        <v>22</v>
      </c>
      <c r="B83" s="164" t="s">
        <v>246</v>
      </c>
      <c r="C83" s="164"/>
      <c r="D83" s="164"/>
      <c r="E83" s="164"/>
      <c r="F83" s="165"/>
      <c r="G83" s="104" t="s">
        <v>247</v>
      </c>
      <c r="H83" s="273" t="s">
        <v>248</v>
      </c>
      <c r="I83" s="274"/>
      <c r="J83" s="273" t="s">
        <v>249</v>
      </c>
      <c r="K83" s="275"/>
    </row>
    <row r="84" spans="1:11" s="72" customFormat="1" x14ac:dyDescent="0.25">
      <c r="A84" s="241"/>
      <c r="B84" s="166"/>
      <c r="C84" s="166"/>
      <c r="D84" s="166"/>
      <c r="E84" s="166"/>
      <c r="F84" s="167"/>
      <c r="G84" s="105"/>
      <c r="H84" s="276"/>
      <c r="I84" s="226"/>
      <c r="J84" s="277"/>
      <c r="K84" s="278"/>
    </row>
    <row r="85" spans="1:11" s="72" customFormat="1" x14ac:dyDescent="0.25">
      <c r="A85" s="241"/>
      <c r="B85" s="168"/>
      <c r="C85" s="168"/>
      <c r="D85" s="168"/>
      <c r="E85" s="168"/>
      <c r="F85" s="169"/>
      <c r="G85" s="105"/>
      <c r="H85" s="276"/>
      <c r="I85" s="226"/>
      <c r="J85" s="277"/>
      <c r="K85" s="278"/>
    </row>
    <row r="86" spans="1:11" s="72" customFormat="1" x14ac:dyDescent="0.25">
      <c r="A86" s="103"/>
      <c r="B86" s="205" t="s">
        <v>250</v>
      </c>
      <c r="C86" s="205"/>
      <c r="D86" s="205"/>
      <c r="E86" s="205"/>
      <c r="F86" s="206"/>
      <c r="G86" s="105"/>
      <c r="H86" s="276"/>
      <c r="I86" s="226"/>
      <c r="J86" s="277"/>
      <c r="K86" s="278"/>
    </row>
    <row r="87" spans="1:11" s="72" customFormat="1" ht="15.75" customHeight="1" x14ac:dyDescent="0.25">
      <c r="A87" s="106">
        <v>23</v>
      </c>
      <c r="B87" s="205" t="s">
        <v>251</v>
      </c>
      <c r="C87" s="205"/>
      <c r="D87" s="205"/>
      <c r="E87" s="205"/>
      <c r="F87" s="206"/>
      <c r="G87" s="290" t="s">
        <v>252</v>
      </c>
      <c r="H87" s="291"/>
      <c r="I87" s="291"/>
      <c r="J87" s="291"/>
      <c r="K87" s="292"/>
    </row>
    <row r="88" spans="1:11" s="72" customFormat="1" ht="15.75" customHeight="1" x14ac:dyDescent="0.25">
      <c r="A88" s="81"/>
      <c r="B88" s="216" t="s">
        <v>269</v>
      </c>
      <c r="C88" s="216"/>
      <c r="D88" s="216"/>
      <c r="E88" s="216"/>
      <c r="F88" s="217"/>
      <c r="G88" s="287">
        <f>Calculations!N58</f>
        <v>0</v>
      </c>
      <c r="H88" s="288"/>
      <c r="I88" s="288"/>
      <c r="J88" s="288"/>
      <c r="K88" s="289"/>
    </row>
    <row r="89" spans="1:11" s="72" customFormat="1" x14ac:dyDescent="0.25">
      <c r="A89" s="81"/>
      <c r="B89" s="216" t="s">
        <v>253</v>
      </c>
      <c r="C89" s="216"/>
      <c r="D89" s="216"/>
      <c r="E89" s="216"/>
      <c r="F89" s="217"/>
      <c r="G89" s="287">
        <f>SUM(G88*G24)</f>
        <v>0</v>
      </c>
      <c r="H89" s="288"/>
      <c r="I89" s="288"/>
      <c r="J89" s="288"/>
      <c r="K89" s="289"/>
    </row>
    <row r="90" spans="1:11" s="72" customFormat="1" ht="30.75" customHeight="1" x14ac:dyDescent="0.25">
      <c r="A90" s="96">
        <v>24</v>
      </c>
      <c r="B90" s="205" t="s">
        <v>259</v>
      </c>
      <c r="C90" s="205"/>
      <c r="D90" s="205"/>
      <c r="E90" s="205"/>
      <c r="F90" s="206"/>
      <c r="G90" s="281" t="s">
        <v>260</v>
      </c>
      <c r="H90" s="282"/>
      <c r="I90" s="282"/>
      <c r="J90" s="282"/>
      <c r="K90" s="283"/>
    </row>
    <row r="91" spans="1:11" s="72" customFormat="1" x14ac:dyDescent="0.25">
      <c r="A91" s="73"/>
      <c r="B91" s="73"/>
      <c r="C91" s="73"/>
      <c r="D91" s="73"/>
      <c r="E91" s="74"/>
      <c r="F91" s="83"/>
      <c r="G91" s="73"/>
      <c r="H91" s="73"/>
      <c r="I91" s="73"/>
      <c r="J91" s="73"/>
      <c r="K91" s="73"/>
    </row>
    <row r="92" spans="1:11" s="72" customFormat="1" x14ac:dyDescent="0.25">
      <c r="A92" s="73"/>
      <c r="B92" s="73"/>
      <c r="C92" s="73"/>
      <c r="D92" s="73"/>
      <c r="E92" s="74"/>
      <c r="F92" s="74"/>
      <c r="G92" s="73"/>
      <c r="H92" s="73"/>
      <c r="I92" s="73"/>
      <c r="J92" s="73"/>
      <c r="K92" s="73"/>
    </row>
    <row r="93" spans="1:11" s="72" customFormat="1" ht="79.5" customHeight="1" x14ac:dyDescent="0.25">
      <c r="A93" s="284" t="s">
        <v>254</v>
      </c>
      <c r="B93" s="285"/>
      <c r="C93" s="285"/>
      <c r="D93" s="285"/>
      <c r="E93" s="285"/>
      <c r="F93" s="285"/>
      <c r="G93" s="285"/>
      <c r="H93" s="285"/>
      <c r="I93" s="285"/>
      <c r="J93" s="285"/>
      <c r="K93" s="286"/>
    </row>
    <row r="94" spans="1:11" s="72" customFormat="1" x14ac:dyDescent="0.25">
      <c r="A94" s="73"/>
      <c r="B94" s="73"/>
      <c r="C94" s="73"/>
      <c r="D94" s="73"/>
      <c r="E94" s="74"/>
      <c r="F94" s="74"/>
      <c r="G94" s="73"/>
      <c r="H94" s="73"/>
      <c r="I94" s="73"/>
      <c r="J94" s="73"/>
      <c r="K94" s="73"/>
    </row>
    <row r="95" spans="1:11" x14ac:dyDescent="0.25">
      <c r="F95" s="74"/>
    </row>
    <row r="96" spans="1:11" x14ac:dyDescent="0.25">
      <c r="F96" s="74"/>
    </row>
    <row r="97" spans="6:6" x14ac:dyDescent="0.25">
      <c r="F97" s="74"/>
    </row>
    <row r="98" spans="6:6" x14ac:dyDescent="0.25">
      <c r="F98" s="74"/>
    </row>
    <row r="99" spans="6:6" x14ac:dyDescent="0.25">
      <c r="F99" s="74"/>
    </row>
    <row r="100" spans="6:6" x14ac:dyDescent="0.25">
      <c r="F100" s="74"/>
    </row>
    <row r="101" spans="6:6" x14ac:dyDescent="0.25">
      <c r="F101" s="74"/>
    </row>
    <row r="102" spans="6:6" x14ac:dyDescent="0.25">
      <c r="F102" s="74"/>
    </row>
    <row r="103" spans="6:6" x14ac:dyDescent="0.25">
      <c r="F103" s="74"/>
    </row>
    <row r="104" spans="6:6" x14ac:dyDescent="0.25">
      <c r="F104" s="74"/>
    </row>
    <row r="105" spans="6:6" x14ac:dyDescent="0.25">
      <c r="F105" s="74"/>
    </row>
    <row r="106" spans="6:6" x14ac:dyDescent="0.25">
      <c r="F106" s="74"/>
    </row>
    <row r="107" spans="6:6" x14ac:dyDescent="0.25">
      <c r="F107" s="74"/>
    </row>
    <row r="108" spans="6:6" x14ac:dyDescent="0.25">
      <c r="F108" s="74"/>
    </row>
    <row r="109" spans="6:6" x14ac:dyDescent="0.25">
      <c r="F109" s="74"/>
    </row>
    <row r="110" spans="6:6" x14ac:dyDescent="0.25">
      <c r="F110" s="74"/>
    </row>
    <row r="111" spans="6:6" x14ac:dyDescent="0.25">
      <c r="F111" s="74"/>
    </row>
    <row r="112" spans="6:6" x14ac:dyDescent="0.25">
      <c r="F112" s="74"/>
    </row>
    <row r="113" spans="2:6" x14ac:dyDescent="0.25">
      <c r="F113" s="74"/>
    </row>
    <row r="114" spans="2:6" x14ac:dyDescent="0.25">
      <c r="F114" s="74"/>
    </row>
    <row r="115" spans="2:6" x14ac:dyDescent="0.25">
      <c r="F115" s="74"/>
    </row>
    <row r="116" spans="2:6" x14ac:dyDescent="0.25">
      <c r="F116" s="74"/>
    </row>
    <row r="117" spans="2:6" x14ac:dyDescent="0.25">
      <c r="B117" s="79" t="s">
        <v>73</v>
      </c>
      <c r="F117" s="74"/>
    </row>
    <row r="118" spans="2:6" x14ac:dyDescent="0.25">
      <c r="B118" s="79" t="s">
        <v>72</v>
      </c>
      <c r="F118" s="74"/>
    </row>
    <row r="119" spans="2:6" x14ac:dyDescent="0.25">
      <c r="F119" s="74"/>
    </row>
    <row r="120" spans="2:6" x14ac:dyDescent="0.25">
      <c r="F120" s="74"/>
    </row>
    <row r="121" spans="2:6" x14ac:dyDescent="0.25">
      <c r="F121" s="74"/>
    </row>
    <row r="122" spans="2:6" x14ac:dyDescent="0.25">
      <c r="F122" s="74"/>
    </row>
    <row r="123" spans="2:6" x14ac:dyDescent="0.25">
      <c r="F123" s="74"/>
    </row>
    <row r="124" spans="2:6" x14ac:dyDescent="0.25">
      <c r="F124" s="74"/>
    </row>
    <row r="125" spans="2:6" x14ac:dyDescent="0.25">
      <c r="F125" s="74"/>
    </row>
    <row r="126" spans="2:6" x14ac:dyDescent="0.25">
      <c r="F126" s="74"/>
    </row>
    <row r="127" spans="2:6" x14ac:dyDescent="0.25">
      <c r="F127" s="74"/>
    </row>
    <row r="128" spans="2:6" x14ac:dyDescent="0.25">
      <c r="F128" s="74"/>
    </row>
  </sheetData>
  <sheetProtection algorithmName="SHA-512" hashValue="EZv140QEDVrANzg8LmBbSK04Q8+wZiMUFQEWJ1GoxCuBs41lBpWnsISqs3e8NIW4KPEwx9Dd2UIncBSgz7ecAg==" saltValue="bsc19vs3Z4zeqqBeIEaxpw==" spinCount="100000" sheet="1" selectLockedCells="1"/>
  <mergeCells count="144">
    <mergeCell ref="B90:F90"/>
    <mergeCell ref="G90:K90"/>
    <mergeCell ref="A93:K93"/>
    <mergeCell ref="B89:F89"/>
    <mergeCell ref="G89:K89"/>
    <mergeCell ref="B86:F86"/>
    <mergeCell ref="H86:I86"/>
    <mergeCell ref="J86:K86"/>
    <mergeCell ref="B87:F87"/>
    <mergeCell ref="G87:K87"/>
    <mergeCell ref="B88:F88"/>
    <mergeCell ref="G88:K88"/>
    <mergeCell ref="B79:F80"/>
    <mergeCell ref="G79:G80"/>
    <mergeCell ref="I79:I80"/>
    <mergeCell ref="H79:H80"/>
    <mergeCell ref="J79:K80"/>
    <mergeCell ref="H81:H82"/>
    <mergeCell ref="J81:K82"/>
    <mergeCell ref="A79:A80"/>
    <mergeCell ref="A83:A85"/>
    <mergeCell ref="B83:F85"/>
    <mergeCell ref="H83:I83"/>
    <mergeCell ref="J83:K83"/>
    <mergeCell ref="H84:I84"/>
    <mergeCell ref="J84:K84"/>
    <mergeCell ref="H85:I85"/>
    <mergeCell ref="J85:K85"/>
    <mergeCell ref="B81:F82"/>
    <mergeCell ref="G81:G82"/>
    <mergeCell ref="I81:I82"/>
    <mergeCell ref="A75:A77"/>
    <mergeCell ref="B75:F77"/>
    <mergeCell ref="G75:K75"/>
    <mergeCell ref="G76:K76"/>
    <mergeCell ref="G77:K77"/>
    <mergeCell ref="A65:A67"/>
    <mergeCell ref="B65:F67"/>
    <mergeCell ref="G65:K65"/>
    <mergeCell ref="G66:K66"/>
    <mergeCell ref="G67:K67"/>
    <mergeCell ref="A68:A70"/>
    <mergeCell ref="B68:F69"/>
    <mergeCell ref="G68:K68"/>
    <mergeCell ref="G69:K69"/>
    <mergeCell ref="B70:F70"/>
    <mergeCell ref="G70:K70"/>
    <mergeCell ref="B71:F74"/>
    <mergeCell ref="G71:K72"/>
    <mergeCell ref="G73:K73"/>
    <mergeCell ref="G74:K74"/>
    <mergeCell ref="B78:F78"/>
    <mergeCell ref="J78:K78"/>
    <mergeCell ref="A62:A64"/>
    <mergeCell ref="B62:F63"/>
    <mergeCell ref="G62:K62"/>
    <mergeCell ref="G63:K63"/>
    <mergeCell ref="B64:F64"/>
    <mergeCell ref="G64:K64"/>
    <mergeCell ref="G53:I53"/>
    <mergeCell ref="G54:I54"/>
    <mergeCell ref="B54:F60"/>
    <mergeCell ref="A54:A60"/>
    <mergeCell ref="A46:A53"/>
    <mergeCell ref="G55:I55"/>
    <mergeCell ref="G56:I56"/>
    <mergeCell ref="G57:I57"/>
    <mergeCell ref="G58:I58"/>
    <mergeCell ref="G59:I59"/>
    <mergeCell ref="G60:I60"/>
    <mergeCell ref="G49:I49"/>
    <mergeCell ref="G50:I50"/>
    <mergeCell ref="G46:I46"/>
    <mergeCell ref="B61:F61"/>
    <mergeCell ref="G61:K61"/>
    <mergeCell ref="G45:I45"/>
    <mergeCell ref="B35:F35"/>
    <mergeCell ref="G35:K35"/>
    <mergeCell ref="B36:F36"/>
    <mergeCell ref="G36:K36"/>
    <mergeCell ref="G43:I43"/>
    <mergeCell ref="G44:I44"/>
    <mergeCell ref="G52:I52"/>
    <mergeCell ref="B46:F53"/>
    <mergeCell ref="G51:I51"/>
    <mergeCell ref="G47:I47"/>
    <mergeCell ref="G48:I48"/>
    <mergeCell ref="B37:F45"/>
    <mergeCell ref="G37:I37"/>
    <mergeCell ref="G38:I38"/>
    <mergeCell ref="G39:I39"/>
    <mergeCell ref="G40:I40"/>
    <mergeCell ref="G41:I41"/>
    <mergeCell ref="G42:I42"/>
    <mergeCell ref="C24:F24"/>
    <mergeCell ref="I24:K24"/>
    <mergeCell ref="B25:F26"/>
    <mergeCell ref="G25:K25"/>
    <mergeCell ref="G26:K26"/>
    <mergeCell ref="B27:F27"/>
    <mergeCell ref="G27:K27"/>
    <mergeCell ref="B28:F34"/>
    <mergeCell ref="H28:I28"/>
    <mergeCell ref="H29:I29"/>
    <mergeCell ref="H30:I30"/>
    <mergeCell ref="H31:I31"/>
    <mergeCell ref="H32:I32"/>
    <mergeCell ref="J33:K33"/>
    <mergeCell ref="G34:J34"/>
    <mergeCell ref="A1:K1"/>
    <mergeCell ref="A2:K2"/>
    <mergeCell ref="H4:K4"/>
    <mergeCell ref="B5:F10"/>
    <mergeCell ref="G5:K5"/>
    <mergeCell ref="G6:K6"/>
    <mergeCell ref="G7:K7"/>
    <mergeCell ref="G8:K8"/>
    <mergeCell ref="G9:K9"/>
    <mergeCell ref="G10:K10"/>
    <mergeCell ref="B11:F11"/>
    <mergeCell ref="B12:F12"/>
    <mergeCell ref="G12:K12"/>
    <mergeCell ref="B13:F13"/>
    <mergeCell ref="G13:K13"/>
    <mergeCell ref="B14:F14"/>
    <mergeCell ref="G14:K14"/>
    <mergeCell ref="B15:F15"/>
    <mergeCell ref="G15:K15"/>
    <mergeCell ref="B16:F19"/>
    <mergeCell ref="G16:H16"/>
    <mergeCell ref="I16:K16"/>
    <mergeCell ref="G17:H17"/>
    <mergeCell ref="I17:K17"/>
    <mergeCell ref="G18:H18"/>
    <mergeCell ref="I18:K18"/>
    <mergeCell ref="G19:H19"/>
    <mergeCell ref="C23:F23"/>
    <mergeCell ref="I23:K23"/>
    <mergeCell ref="I19:K19"/>
    <mergeCell ref="B20:F20"/>
    <mergeCell ref="C21:F21"/>
    <mergeCell ref="I21:K21"/>
    <mergeCell ref="C22:F22"/>
    <mergeCell ref="I22:K22"/>
  </mergeCells>
  <conditionalFormatting sqref="K34">
    <cfRule type="colorScale" priority="7">
      <colorScale>
        <cfvo type="num" val="0"/>
        <cfvo type="num" val="1"/>
        <color rgb="FFFF0000"/>
        <color rgb="FF00B050"/>
      </colorScale>
    </cfRule>
    <cfRule type="colorScale" priority="9">
      <colorScale>
        <cfvo type="formula" val="&quot;No Match&quot;"/>
        <cfvo type="formula" val="&quot;Good&quot;"/>
        <color rgb="FFFF0000"/>
        <color rgb="FF00B050"/>
      </colorScale>
    </cfRule>
  </conditionalFormatting>
  <conditionalFormatting sqref="J33:K33">
    <cfRule type="colorScale" priority="6">
      <colorScale>
        <cfvo type="num" val="0.1"/>
        <cfvo type="num" val="0.49"/>
        <cfvo type="num" val="1"/>
        <color rgb="FFFF0000"/>
        <color theme="6" tint="0.79998168889431442"/>
        <color rgb="FF00B050"/>
      </colorScale>
    </cfRule>
  </conditionalFormatting>
  <dataValidations count="1">
    <dataValidation type="list" allowBlank="1" showInputMessage="1" showErrorMessage="1" sqref="G84:G86" xr:uid="{00000000-0002-0000-0100-000000000000}">
      <formula1>$B$116:$B$118</formula1>
    </dataValidation>
  </dataValidations>
  <hyperlinks>
    <hyperlink ref="B64" r:id="rId1" xr:uid="{00000000-0004-0000-0100-000000000000}"/>
    <hyperlink ref="B70:F70" r:id="rId2" display="Rare, Threatened and Endangered Species List" xr:uid="{00000000-0004-0000-0100-000001000000}"/>
  </hyperlinks>
  <pageMargins left="0.46" right="0.47" top="0.31" bottom="0.75" header="0.3" footer="0.3"/>
  <pageSetup scale="80" orientation="portrait" r:id="rId3"/>
  <headerFooter>
    <oddFooter>&amp;LACEP-WRE&amp;CFY 22 - 1&amp;ROctober 2021
Page &amp;P</oddFooter>
  </headerFooter>
  <rowBreaks count="2" manualBreakCount="2">
    <brk id="45" max="10" man="1"/>
    <brk id="93"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'P:\Easement FY information\ACEP\Forms\ALE Matrixs\[WV ACEP Application Matrix V6 (R2).xlsx]Menus and Calculations'!#REF!</xm:f>
          </x14:formula1>
          <xm:sqref>G35:K36</xm:sqref>
        </x14:dataValidation>
        <x14:dataValidation type="list" allowBlank="1" showInputMessage="1" showErrorMessage="1" xr:uid="{00000000-0002-0000-0100-000002000000}">
          <x14:formula1>
            <xm:f>Calculations!$A$3:$A$57</xm:f>
          </x14:formula1>
          <xm:sqref>H4:K4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46"/>
  <sheetViews>
    <sheetView zoomScaleNormal="100" zoomScaleSheetLayoutView="100" workbookViewId="0">
      <selection activeCell="D7" sqref="D7:I7"/>
    </sheetView>
  </sheetViews>
  <sheetFormatPr defaultColWidth="9.140625" defaultRowHeight="15" x14ac:dyDescent="0.25"/>
  <cols>
    <col min="1" max="1" width="4.7109375" style="33" customWidth="1"/>
    <col min="2" max="20" width="4.7109375" style="11" customWidth="1"/>
    <col min="21" max="27" width="4.7109375" style="138" customWidth="1"/>
    <col min="28" max="28" width="4.7109375" style="11" customWidth="1"/>
    <col min="29" max="16384" width="9.140625" style="11"/>
  </cols>
  <sheetData>
    <row r="1" spans="1:20" x14ac:dyDescent="0.25">
      <c r="A1" s="439" t="s">
        <v>65</v>
      </c>
      <c r="B1" s="440"/>
      <c r="C1" s="440"/>
      <c r="D1" s="440"/>
      <c r="E1" s="440"/>
      <c r="F1" s="440"/>
      <c r="G1" s="441"/>
      <c r="H1" s="433" t="s">
        <v>129</v>
      </c>
      <c r="I1" s="434"/>
      <c r="J1" s="434"/>
      <c r="K1" s="434"/>
      <c r="L1" s="434"/>
      <c r="M1" s="434"/>
      <c r="N1" s="434"/>
      <c r="O1" s="434"/>
      <c r="P1" s="434"/>
      <c r="Q1" s="435"/>
      <c r="R1" s="381" t="s">
        <v>312</v>
      </c>
      <c r="S1" s="382"/>
      <c r="T1" s="383"/>
    </row>
    <row r="2" spans="1:20" x14ac:dyDescent="0.25">
      <c r="A2" s="442" t="s">
        <v>64</v>
      </c>
      <c r="B2" s="443"/>
      <c r="C2" s="443"/>
      <c r="D2" s="443"/>
      <c r="E2" s="443"/>
      <c r="F2" s="443"/>
      <c r="G2" s="444"/>
      <c r="H2" s="436" t="s">
        <v>83</v>
      </c>
      <c r="I2" s="437"/>
      <c r="J2" s="437"/>
      <c r="K2" s="437"/>
      <c r="L2" s="437"/>
      <c r="M2" s="437"/>
      <c r="N2" s="437"/>
      <c r="O2" s="437"/>
      <c r="P2" s="437"/>
      <c r="Q2" s="438"/>
      <c r="R2" s="430" t="s">
        <v>313</v>
      </c>
      <c r="S2" s="431"/>
      <c r="T2" s="432"/>
    </row>
    <row r="4" spans="1:20" x14ac:dyDescent="0.25">
      <c r="A4" s="12" t="s">
        <v>63</v>
      </c>
      <c r="D4" s="376" t="str">
        <f>IF('Landowner Information'!C6="","",'Landowner Information'!C6)</f>
        <v/>
      </c>
      <c r="E4" s="376"/>
      <c r="F4" s="376"/>
      <c r="G4" s="376"/>
      <c r="H4" s="376"/>
      <c r="I4" s="376"/>
      <c r="K4" s="11" t="s">
        <v>0</v>
      </c>
      <c r="N4" s="376" t="str">
        <f>IF('Parcel Application'!H4="","",'Parcel Application'!H4)</f>
        <v/>
      </c>
      <c r="O4" s="376"/>
      <c r="P4" s="376"/>
      <c r="Q4" s="376"/>
      <c r="R4" s="376"/>
      <c r="S4" s="376"/>
      <c r="T4" s="376"/>
    </row>
    <row r="5" spans="1:20" x14ac:dyDescent="0.25">
      <c r="A5" s="12" t="s">
        <v>119</v>
      </c>
      <c r="D5" s="376" t="str">
        <f>IF('Landowner Information'!C7="","",'Landowner Information'!C7)</f>
        <v/>
      </c>
      <c r="E5" s="376"/>
      <c r="F5" s="376"/>
      <c r="G5" s="376"/>
      <c r="H5" s="376"/>
      <c r="I5" s="376"/>
      <c r="K5" s="11" t="s">
        <v>120</v>
      </c>
      <c r="N5" s="447" t="str">
        <f>IF('Landowner Information'!F3="","",'Landowner Information'!F3)</f>
        <v/>
      </c>
      <c r="O5" s="447"/>
      <c r="P5" s="447"/>
      <c r="Q5" s="447"/>
      <c r="R5" s="447"/>
      <c r="S5" s="447"/>
      <c r="T5" s="447"/>
    </row>
    <row r="6" spans="1:20" x14ac:dyDescent="0.25">
      <c r="A6" s="12"/>
      <c r="D6" s="376" t="str">
        <f>IF('Landowner Information'!C8="","",'Landowner Information'!C8)</f>
        <v/>
      </c>
      <c r="E6" s="376"/>
      <c r="F6" s="376"/>
      <c r="G6" s="376"/>
      <c r="H6" s="376"/>
      <c r="I6" s="376"/>
      <c r="K6" s="11" t="s">
        <v>121</v>
      </c>
      <c r="N6" s="448" t="str">
        <f>IF('Landowner Information'!C12="","",'Landowner Information'!C12)</f>
        <v/>
      </c>
      <c r="O6" s="448"/>
      <c r="P6" s="448"/>
      <c r="Q6" s="448"/>
      <c r="R6" s="448"/>
      <c r="S6" s="448"/>
      <c r="T6" s="448"/>
    </row>
    <row r="7" spans="1:20" x14ac:dyDescent="0.25">
      <c r="A7" s="12" t="s">
        <v>62</v>
      </c>
      <c r="D7" s="160"/>
      <c r="E7" s="160"/>
      <c r="F7" s="160"/>
      <c r="G7" s="160"/>
      <c r="H7" s="160"/>
      <c r="I7" s="160"/>
      <c r="K7" s="11" t="s">
        <v>61</v>
      </c>
      <c r="N7" s="160"/>
      <c r="O7" s="160"/>
      <c r="P7" s="160"/>
      <c r="Q7" s="160"/>
      <c r="R7" s="160"/>
      <c r="S7" s="160"/>
      <c r="T7" s="160"/>
    </row>
    <row r="9" spans="1:20" x14ac:dyDescent="0.25">
      <c r="A9" s="360" t="s">
        <v>122</v>
      </c>
      <c r="B9" s="361"/>
      <c r="C9" s="361"/>
      <c r="D9" s="361"/>
      <c r="E9" s="361"/>
      <c r="F9" s="361"/>
      <c r="G9" s="361"/>
      <c r="H9" s="361"/>
      <c r="I9" s="361"/>
      <c r="J9" s="361"/>
      <c r="K9" s="361"/>
      <c r="L9" s="361"/>
      <c r="M9" s="361"/>
      <c r="N9" s="361"/>
      <c r="O9" s="361"/>
      <c r="P9" s="361"/>
      <c r="Q9" s="361"/>
      <c r="R9" s="361"/>
      <c r="S9" s="361"/>
      <c r="T9" s="362"/>
    </row>
    <row r="10" spans="1:20" x14ac:dyDescent="0.25">
      <c r="A10" s="71"/>
      <c r="B10" s="11" t="s">
        <v>123</v>
      </c>
      <c r="K10" s="65"/>
      <c r="L10" s="11" t="s">
        <v>125</v>
      </c>
    </row>
    <row r="11" spans="1:20" x14ac:dyDescent="0.25">
      <c r="A11" s="71"/>
      <c r="B11" s="11" t="s">
        <v>124</v>
      </c>
      <c r="K11" s="65"/>
      <c r="L11" s="11" t="s">
        <v>126</v>
      </c>
    </row>
    <row r="12" spans="1:20" x14ac:dyDescent="0.25">
      <c r="B12" s="449"/>
      <c r="C12" s="449"/>
      <c r="D12" s="449"/>
      <c r="E12" s="449"/>
      <c r="F12" s="449"/>
      <c r="G12" s="449"/>
      <c r="K12" s="65"/>
      <c r="L12" s="11" t="s">
        <v>127</v>
      </c>
    </row>
    <row r="14" spans="1:20" x14ac:dyDescent="0.25">
      <c r="A14" s="360" t="s">
        <v>82</v>
      </c>
      <c r="B14" s="361"/>
      <c r="C14" s="361"/>
      <c r="D14" s="361"/>
      <c r="E14" s="361"/>
      <c r="F14" s="361"/>
      <c r="G14" s="361"/>
      <c r="H14" s="361"/>
      <c r="I14" s="361"/>
      <c r="J14" s="361"/>
      <c r="K14" s="361"/>
      <c r="L14" s="361"/>
      <c r="M14" s="361"/>
      <c r="N14" s="361"/>
      <c r="O14" s="361"/>
      <c r="P14" s="361"/>
      <c r="Q14" s="361"/>
      <c r="R14" s="361"/>
      <c r="S14" s="361"/>
      <c r="T14" s="362"/>
    </row>
    <row r="15" spans="1:20" x14ac:dyDescent="0.25">
      <c r="A15" s="110"/>
      <c r="B15" s="13" t="s">
        <v>59</v>
      </c>
      <c r="C15" s="13"/>
      <c r="D15" s="13"/>
      <c r="E15" s="13"/>
      <c r="F15" s="13"/>
      <c r="G15" s="13"/>
      <c r="H15" s="13"/>
      <c r="I15" s="13"/>
      <c r="J15" s="13"/>
      <c r="K15" s="110"/>
      <c r="L15" s="13" t="s">
        <v>87</v>
      </c>
      <c r="M15" s="13"/>
      <c r="N15" s="13"/>
      <c r="O15" s="13"/>
      <c r="P15" s="13"/>
      <c r="Q15" s="13"/>
      <c r="R15" s="13"/>
      <c r="S15" s="13"/>
      <c r="T15" s="14"/>
    </row>
    <row r="16" spans="1:20" x14ac:dyDescent="0.25">
      <c r="A16" s="110"/>
      <c r="B16" s="18" t="s">
        <v>131</v>
      </c>
      <c r="C16" s="18"/>
      <c r="D16" s="18"/>
      <c r="E16" s="18"/>
      <c r="F16" s="18"/>
      <c r="G16" s="18"/>
      <c r="H16" s="18"/>
      <c r="I16" s="18"/>
      <c r="J16" s="37"/>
      <c r="K16" s="110"/>
      <c r="L16" s="36" t="s">
        <v>60</v>
      </c>
      <c r="M16" s="18"/>
      <c r="N16" s="18"/>
      <c r="O16" s="18"/>
      <c r="P16" s="18"/>
      <c r="Q16" s="18"/>
      <c r="R16" s="18"/>
      <c r="S16" s="18"/>
      <c r="T16" s="37"/>
    </row>
    <row r="17" spans="1:20" x14ac:dyDescent="0.25">
      <c r="A17" s="45"/>
      <c r="B17" s="15"/>
      <c r="C17" s="15"/>
      <c r="D17" s="15"/>
      <c r="E17" s="15"/>
      <c r="F17" s="15"/>
      <c r="G17" s="15"/>
      <c r="H17" s="15"/>
      <c r="I17" s="15"/>
      <c r="J17" s="15"/>
      <c r="K17" s="110"/>
      <c r="L17" s="15" t="s">
        <v>130</v>
      </c>
      <c r="M17" s="15"/>
      <c r="N17" s="15"/>
      <c r="O17" s="15"/>
      <c r="P17" s="15"/>
      <c r="Q17" s="15"/>
      <c r="R17" s="15"/>
      <c r="S17" s="15"/>
      <c r="T17" s="16"/>
    </row>
    <row r="18" spans="1:20" x14ac:dyDescent="0.25">
      <c r="A18" s="17"/>
      <c r="B18" s="18"/>
      <c r="C18" s="18"/>
      <c r="D18" s="18"/>
      <c r="E18" s="18"/>
      <c r="F18" s="18"/>
      <c r="G18" s="18"/>
      <c r="H18" s="18"/>
      <c r="I18" s="18"/>
      <c r="J18" s="18"/>
      <c r="K18" s="50"/>
      <c r="L18" s="18"/>
      <c r="M18" s="18"/>
      <c r="N18" s="18"/>
      <c r="O18" s="18"/>
      <c r="P18" s="18"/>
      <c r="Q18" s="18"/>
      <c r="R18" s="18"/>
      <c r="S18" s="18"/>
      <c r="T18" s="18"/>
    </row>
    <row r="19" spans="1:20" x14ac:dyDescent="0.25">
      <c r="A19" s="299" t="s">
        <v>84</v>
      </c>
      <c r="B19" s="299"/>
      <c r="C19" s="299"/>
      <c r="D19" s="299"/>
      <c r="E19" s="299"/>
      <c r="F19" s="299"/>
      <c r="G19" s="299"/>
      <c r="H19" s="299"/>
      <c r="I19" s="299"/>
      <c r="J19" s="299"/>
      <c r="K19" s="299"/>
      <c r="L19" s="299"/>
      <c r="M19" s="299"/>
      <c r="N19" s="299"/>
      <c r="O19" s="299"/>
      <c r="P19" s="299"/>
      <c r="Q19" s="299"/>
      <c r="R19" s="299"/>
      <c r="S19" s="299"/>
      <c r="T19" s="299"/>
    </row>
    <row r="20" spans="1:20" x14ac:dyDescent="0.25">
      <c r="A20" s="445" t="s">
        <v>85</v>
      </c>
      <c r="B20" s="445"/>
      <c r="C20" s="445"/>
      <c r="D20" s="445"/>
      <c r="E20" s="445"/>
      <c r="F20" s="445"/>
      <c r="G20" s="445"/>
      <c r="H20" s="445"/>
      <c r="I20" s="445"/>
      <c r="J20" s="445"/>
      <c r="K20" s="445"/>
      <c r="L20" s="445"/>
      <c r="M20" s="445"/>
      <c r="N20" s="445"/>
      <c r="O20" s="445"/>
      <c r="P20" s="445"/>
      <c r="Q20" s="445"/>
      <c r="R20" s="445"/>
      <c r="S20" s="445"/>
      <c r="T20" s="445"/>
    </row>
    <row r="21" spans="1:20" x14ac:dyDescent="0.25">
      <c r="A21" s="446" t="s">
        <v>86</v>
      </c>
      <c r="B21" s="446"/>
      <c r="C21" s="446"/>
      <c r="D21" s="446"/>
      <c r="E21" s="446"/>
      <c r="F21" s="446"/>
      <c r="G21" s="446"/>
      <c r="H21" s="446"/>
      <c r="I21" s="446"/>
      <c r="J21" s="446"/>
      <c r="K21" s="446"/>
      <c r="L21" s="446"/>
      <c r="M21" s="446"/>
      <c r="N21" s="446"/>
      <c r="O21" s="446"/>
      <c r="P21" s="446"/>
      <c r="Q21" s="446"/>
      <c r="R21" s="446"/>
      <c r="S21" s="446"/>
      <c r="T21" s="446"/>
    </row>
    <row r="22" spans="1:20" x14ac:dyDescent="0.25">
      <c r="A22" s="310" t="s">
        <v>88</v>
      </c>
      <c r="B22" s="311"/>
      <c r="C22" s="311"/>
      <c r="D22" s="311"/>
      <c r="E22" s="311"/>
      <c r="F22" s="311"/>
      <c r="G22" s="311"/>
      <c r="H22" s="311"/>
      <c r="I22" s="311"/>
      <c r="J22" s="311"/>
      <c r="K22" s="311"/>
      <c r="L22" s="311"/>
      <c r="M22" s="311"/>
      <c r="N22" s="312"/>
      <c r="O22" s="300" t="s">
        <v>67</v>
      </c>
      <c r="P22" s="300"/>
      <c r="Q22" s="300"/>
      <c r="R22" s="300" t="s">
        <v>66</v>
      </c>
      <c r="S22" s="300"/>
      <c r="T22" s="300"/>
    </row>
    <row r="23" spans="1:20" x14ac:dyDescent="0.25">
      <c r="A23" s="313"/>
      <c r="B23" s="314"/>
      <c r="C23" s="314"/>
      <c r="D23" s="314"/>
      <c r="E23" s="314"/>
      <c r="F23" s="314"/>
      <c r="G23" s="314"/>
      <c r="H23" s="314"/>
      <c r="I23" s="314"/>
      <c r="J23" s="314"/>
      <c r="K23" s="314"/>
      <c r="L23" s="314"/>
      <c r="M23" s="314"/>
      <c r="N23" s="315"/>
      <c r="O23" s="333" t="s">
        <v>1</v>
      </c>
      <c r="P23" s="333"/>
      <c r="Q23" s="333"/>
      <c r="R23" s="19"/>
      <c r="S23" s="20"/>
      <c r="T23" s="21"/>
    </row>
    <row r="24" spans="1:20" ht="15" customHeight="1" x14ac:dyDescent="0.25">
      <c r="A24" s="368">
        <v>1</v>
      </c>
      <c r="B24" s="486" t="s">
        <v>287</v>
      </c>
      <c r="C24" s="487"/>
      <c r="D24" s="487"/>
      <c r="E24" s="487"/>
      <c r="F24" s="487"/>
      <c r="G24" s="487"/>
      <c r="H24" s="487"/>
      <c r="I24" s="487"/>
      <c r="J24" s="487"/>
      <c r="K24" s="487"/>
      <c r="L24" s="487"/>
      <c r="M24" s="487"/>
      <c r="N24" s="488"/>
      <c r="O24" s="293"/>
      <c r="P24" s="294"/>
      <c r="Q24" s="295"/>
      <c r="R24" s="293"/>
      <c r="S24" s="294"/>
      <c r="T24" s="295"/>
    </row>
    <row r="25" spans="1:20" ht="15" customHeight="1" x14ac:dyDescent="0.25">
      <c r="A25" s="479"/>
      <c r="B25" s="489"/>
      <c r="C25" s="490"/>
      <c r="D25" s="490"/>
      <c r="E25" s="490"/>
      <c r="F25" s="490"/>
      <c r="G25" s="490"/>
      <c r="H25" s="490"/>
      <c r="I25" s="490"/>
      <c r="J25" s="490"/>
      <c r="K25" s="490"/>
      <c r="L25" s="490"/>
      <c r="M25" s="490"/>
      <c r="N25" s="491"/>
      <c r="O25" s="492"/>
      <c r="P25" s="493"/>
      <c r="Q25" s="494"/>
      <c r="R25" s="492"/>
      <c r="S25" s="493"/>
      <c r="T25" s="494"/>
    </row>
    <row r="26" spans="1:20" ht="15" customHeight="1" x14ac:dyDescent="0.25">
      <c r="A26" s="137"/>
      <c r="B26" s="133" t="s">
        <v>68</v>
      </c>
      <c r="C26" s="495" t="s">
        <v>297</v>
      </c>
      <c r="D26" s="495"/>
      <c r="E26" s="495"/>
      <c r="F26" s="495"/>
      <c r="G26" s="495"/>
      <c r="H26" s="495"/>
      <c r="I26" s="495"/>
      <c r="J26" s="495"/>
      <c r="K26" s="495"/>
      <c r="L26" s="495"/>
      <c r="M26" s="495"/>
      <c r="N26" s="495"/>
      <c r="O26" s="378">
        <v>6</v>
      </c>
      <c r="P26" s="378"/>
      <c r="Q26" s="378"/>
      <c r="R26" s="43">
        <f>IF(A26&gt;1,8,0)</f>
        <v>0</v>
      </c>
      <c r="S26" s="338">
        <f>IF(T29&gt;8,8,T29)</f>
        <v>0</v>
      </c>
      <c r="T26" s="23"/>
    </row>
    <row r="27" spans="1:20" ht="15" customHeight="1" x14ac:dyDescent="0.25">
      <c r="A27" s="137"/>
      <c r="B27" s="133" t="s">
        <v>69</v>
      </c>
      <c r="C27" s="495" t="s">
        <v>298</v>
      </c>
      <c r="D27" s="495"/>
      <c r="E27" s="495"/>
      <c r="F27" s="495"/>
      <c r="G27" s="495"/>
      <c r="H27" s="495"/>
      <c r="I27" s="495"/>
      <c r="J27" s="495"/>
      <c r="K27" s="495"/>
      <c r="L27" s="495"/>
      <c r="M27" s="495"/>
      <c r="N27" s="495"/>
      <c r="O27" s="378">
        <v>4</v>
      </c>
      <c r="P27" s="378"/>
      <c r="Q27" s="378"/>
      <c r="R27" s="43">
        <f>IF(A27&gt;1,6,0)</f>
        <v>0</v>
      </c>
      <c r="S27" s="338"/>
      <c r="T27" s="23"/>
    </row>
    <row r="28" spans="1:20" ht="15" customHeight="1" x14ac:dyDescent="0.25">
      <c r="A28" s="137"/>
      <c r="B28" s="133" t="s">
        <v>70</v>
      </c>
      <c r="C28" s="495" t="s">
        <v>299</v>
      </c>
      <c r="D28" s="495"/>
      <c r="E28" s="495"/>
      <c r="F28" s="495"/>
      <c r="G28" s="495"/>
      <c r="H28" s="495"/>
      <c r="I28" s="495"/>
      <c r="J28" s="495"/>
      <c r="K28" s="495"/>
      <c r="L28" s="495"/>
      <c r="M28" s="495"/>
      <c r="N28" s="495"/>
      <c r="O28" s="378">
        <v>2</v>
      </c>
      <c r="P28" s="378"/>
      <c r="Q28" s="378"/>
      <c r="R28" s="43">
        <f>IF(A28&gt;1,4,0)</f>
        <v>0</v>
      </c>
      <c r="S28" s="338"/>
      <c r="T28" s="23"/>
    </row>
    <row r="29" spans="1:20" ht="15" customHeight="1" x14ac:dyDescent="0.25">
      <c r="A29" s="137"/>
      <c r="B29" s="133" t="s">
        <v>89</v>
      </c>
      <c r="C29" s="495" t="s">
        <v>300</v>
      </c>
      <c r="D29" s="495"/>
      <c r="E29" s="495"/>
      <c r="F29" s="495"/>
      <c r="G29" s="495"/>
      <c r="H29" s="495"/>
      <c r="I29" s="495"/>
      <c r="J29" s="495"/>
      <c r="K29" s="495"/>
      <c r="L29" s="495"/>
      <c r="M29" s="495"/>
      <c r="N29" s="495"/>
      <c r="O29" s="378">
        <v>1</v>
      </c>
      <c r="P29" s="378"/>
      <c r="Q29" s="378"/>
      <c r="R29" s="43">
        <f>IF(A29&gt;1,2,0)</f>
        <v>0</v>
      </c>
      <c r="S29" s="341"/>
      <c r="T29" s="44">
        <f>SUM(R26:R29)</f>
        <v>0</v>
      </c>
    </row>
    <row r="30" spans="1:20" ht="15" customHeight="1" x14ac:dyDescent="0.25">
      <c r="A30" s="49">
        <v>2</v>
      </c>
      <c r="B30" s="304" t="s">
        <v>90</v>
      </c>
      <c r="C30" s="305"/>
      <c r="D30" s="305"/>
      <c r="E30" s="305"/>
      <c r="F30" s="305"/>
      <c r="G30" s="305"/>
      <c r="H30" s="305"/>
      <c r="I30" s="305"/>
      <c r="J30" s="305"/>
      <c r="K30" s="305"/>
      <c r="L30" s="305"/>
      <c r="M30" s="305"/>
      <c r="N30" s="306"/>
      <c r="O30" s="293"/>
      <c r="P30" s="294"/>
      <c r="Q30" s="295"/>
      <c r="R30" s="24"/>
      <c r="S30" s="25"/>
      <c r="T30" s="26"/>
    </row>
    <row r="31" spans="1:20" x14ac:dyDescent="0.25">
      <c r="A31" s="35"/>
      <c r="B31" s="27" t="s">
        <v>68</v>
      </c>
      <c r="C31" s="428" t="s">
        <v>59</v>
      </c>
      <c r="D31" s="428"/>
      <c r="E31" s="428"/>
      <c r="F31" s="428"/>
      <c r="G31" s="428"/>
      <c r="H31" s="428"/>
      <c r="I31" s="428"/>
      <c r="J31" s="428"/>
      <c r="K31" s="428"/>
      <c r="L31" s="428"/>
      <c r="M31" s="428"/>
      <c r="N31" s="428"/>
      <c r="O31" s="399">
        <v>4</v>
      </c>
      <c r="P31" s="400"/>
      <c r="Q31" s="401"/>
      <c r="R31" s="38">
        <f>IF(A15&gt;1,4,0)</f>
        <v>0</v>
      </c>
      <c r="S31" s="418">
        <f>IF(T32&gt;4,4,T32)</f>
        <v>0</v>
      </c>
      <c r="T31" s="22"/>
    </row>
    <row r="32" spans="1:20" x14ac:dyDescent="0.25">
      <c r="A32" s="35"/>
      <c r="B32" s="27" t="s">
        <v>69</v>
      </c>
      <c r="C32" s="428" t="s">
        <v>91</v>
      </c>
      <c r="D32" s="428"/>
      <c r="E32" s="428"/>
      <c r="F32" s="428"/>
      <c r="G32" s="428"/>
      <c r="H32" s="428"/>
      <c r="I32" s="428"/>
      <c r="J32" s="428"/>
      <c r="K32" s="428"/>
      <c r="L32" s="428"/>
      <c r="M32" s="428"/>
      <c r="N32" s="428"/>
      <c r="O32" s="396">
        <v>1</v>
      </c>
      <c r="P32" s="397"/>
      <c r="Q32" s="398"/>
      <c r="R32" s="39">
        <f>IF(K15&gt;1,1,0)</f>
        <v>0</v>
      </c>
      <c r="S32" s="419"/>
      <c r="T32" s="46">
        <f>SUM(R31+R32)</f>
        <v>0</v>
      </c>
    </row>
    <row r="33" spans="1:21" ht="30" customHeight="1" x14ac:dyDescent="0.25">
      <c r="A33" s="49">
        <v>3</v>
      </c>
      <c r="B33" s="415" t="s">
        <v>294</v>
      </c>
      <c r="C33" s="416"/>
      <c r="D33" s="416"/>
      <c r="E33" s="416"/>
      <c r="F33" s="416"/>
      <c r="G33" s="416"/>
      <c r="H33" s="416"/>
      <c r="I33" s="416"/>
      <c r="J33" s="416"/>
      <c r="K33" s="416"/>
      <c r="L33" s="416"/>
      <c r="M33" s="416"/>
      <c r="N33" s="417"/>
      <c r="O33" s="420"/>
      <c r="P33" s="421"/>
      <c r="Q33" s="422"/>
      <c r="R33" s="420"/>
      <c r="S33" s="421"/>
      <c r="T33" s="422"/>
    </row>
    <row r="34" spans="1:21" x14ac:dyDescent="0.25">
      <c r="A34" s="110"/>
      <c r="B34" s="111" t="s">
        <v>68</v>
      </c>
      <c r="C34" s="394" t="s">
        <v>73</v>
      </c>
      <c r="D34" s="394"/>
      <c r="E34" s="394"/>
      <c r="F34" s="394"/>
      <c r="G34" s="394"/>
      <c r="H34" s="394"/>
      <c r="I34" s="394"/>
      <c r="J34" s="394"/>
      <c r="K34" s="394"/>
      <c r="L34" s="394"/>
      <c r="M34" s="394"/>
      <c r="N34" s="395"/>
      <c r="O34" s="399">
        <v>4</v>
      </c>
      <c r="P34" s="400"/>
      <c r="Q34" s="401"/>
      <c r="R34" s="423">
        <f>IF(A34&gt;1,4,0)</f>
        <v>0</v>
      </c>
      <c r="S34" s="418"/>
      <c r="T34" s="424"/>
    </row>
    <row r="35" spans="1:21" x14ac:dyDescent="0.25">
      <c r="A35" s="110"/>
      <c r="B35" s="115" t="s">
        <v>69</v>
      </c>
      <c r="C35" s="394" t="s">
        <v>72</v>
      </c>
      <c r="D35" s="394"/>
      <c r="E35" s="394"/>
      <c r="F35" s="394"/>
      <c r="G35" s="394"/>
      <c r="H35" s="394"/>
      <c r="I35" s="394"/>
      <c r="J35" s="394"/>
      <c r="K35" s="394"/>
      <c r="L35" s="394"/>
      <c r="M35" s="394"/>
      <c r="N35" s="395"/>
      <c r="O35" s="396">
        <v>0</v>
      </c>
      <c r="P35" s="397"/>
      <c r="Q35" s="398"/>
      <c r="R35" s="425"/>
      <c r="S35" s="426"/>
      <c r="T35" s="427"/>
    </row>
    <row r="36" spans="1:21" x14ac:dyDescent="0.25">
      <c r="A36" s="49">
        <v>4</v>
      </c>
      <c r="B36" s="472" t="s">
        <v>301</v>
      </c>
      <c r="C36" s="472"/>
      <c r="D36" s="472"/>
      <c r="E36" s="472"/>
      <c r="F36" s="472"/>
      <c r="G36" s="472"/>
      <c r="H36" s="472"/>
      <c r="I36" s="472"/>
      <c r="J36" s="472"/>
      <c r="K36" s="472"/>
      <c r="L36" s="472"/>
      <c r="M36" s="472"/>
      <c r="N36" s="472"/>
      <c r="O36" s="429"/>
      <c r="P36" s="429"/>
      <c r="Q36" s="429"/>
      <c r="R36" s="363"/>
      <c r="S36" s="363"/>
      <c r="T36" s="363"/>
      <c r="U36" s="138" t="s">
        <v>306</v>
      </c>
    </row>
    <row r="37" spans="1:21" ht="15" customHeight="1" x14ac:dyDescent="0.25">
      <c r="A37" s="450"/>
      <c r="B37" s="471" t="s">
        <v>68</v>
      </c>
      <c r="C37" s="472" t="s">
        <v>308</v>
      </c>
      <c r="D37" s="472"/>
      <c r="E37" s="472"/>
      <c r="F37" s="472"/>
      <c r="G37" s="472"/>
      <c r="H37" s="472"/>
      <c r="I37" s="472"/>
      <c r="J37" s="472"/>
      <c r="K37" s="472"/>
      <c r="L37" s="472"/>
      <c r="M37" s="472"/>
      <c r="N37" s="472"/>
      <c r="O37" s="469">
        <v>4</v>
      </c>
      <c r="P37" s="469"/>
      <c r="Q37" s="469"/>
      <c r="R37" s="38">
        <f>IF(A37&gt;1,4,0)</f>
        <v>0</v>
      </c>
      <c r="S37" s="418">
        <f>IF(R39&gt;4,4,R39)</f>
        <v>0</v>
      </c>
      <c r="T37" s="22"/>
      <c r="U37" s="138" t="s">
        <v>306</v>
      </c>
    </row>
    <row r="38" spans="1:21" ht="17.25" customHeight="1" x14ac:dyDescent="0.25">
      <c r="A38" s="450"/>
      <c r="B38" s="471"/>
      <c r="C38" s="472"/>
      <c r="D38" s="472"/>
      <c r="E38" s="472"/>
      <c r="F38" s="472"/>
      <c r="G38" s="472"/>
      <c r="H38" s="472"/>
      <c r="I38" s="472"/>
      <c r="J38" s="472"/>
      <c r="K38" s="472"/>
      <c r="L38" s="472"/>
      <c r="M38" s="472"/>
      <c r="N38" s="472"/>
      <c r="O38" s="469"/>
      <c r="P38" s="469"/>
      <c r="Q38" s="469"/>
      <c r="R38" s="39">
        <f>IF(A39&gt;1,2,0)</f>
        <v>0</v>
      </c>
      <c r="S38" s="419"/>
      <c r="T38" s="23"/>
    </row>
    <row r="39" spans="1:21" x14ac:dyDescent="0.25">
      <c r="A39" s="450"/>
      <c r="B39" s="471" t="s">
        <v>69</v>
      </c>
      <c r="C39" s="428" t="s">
        <v>195</v>
      </c>
      <c r="D39" s="428"/>
      <c r="E39" s="428"/>
      <c r="F39" s="428"/>
      <c r="G39" s="428"/>
      <c r="H39" s="428"/>
      <c r="I39" s="428"/>
      <c r="J39" s="428"/>
      <c r="K39" s="428"/>
      <c r="L39" s="428"/>
      <c r="M39" s="428"/>
      <c r="N39" s="428"/>
      <c r="O39" s="470">
        <v>2</v>
      </c>
      <c r="P39" s="470"/>
      <c r="Q39" s="470"/>
      <c r="R39" s="39">
        <f>SUM(R37+R38)</f>
        <v>0</v>
      </c>
      <c r="S39" s="419"/>
      <c r="T39" s="23"/>
    </row>
    <row r="40" spans="1:21" x14ac:dyDescent="0.25">
      <c r="A40" s="450"/>
      <c r="B40" s="471"/>
      <c r="C40" s="428"/>
      <c r="D40" s="428"/>
      <c r="E40" s="428"/>
      <c r="F40" s="428"/>
      <c r="G40" s="428"/>
      <c r="H40" s="428"/>
      <c r="I40" s="428"/>
      <c r="J40" s="428"/>
      <c r="K40" s="428"/>
      <c r="L40" s="428"/>
      <c r="M40" s="428"/>
      <c r="N40" s="428"/>
      <c r="O40" s="470"/>
      <c r="P40" s="470"/>
      <c r="Q40" s="470"/>
      <c r="R40" s="34"/>
      <c r="S40" s="419"/>
      <c r="T40" s="23"/>
    </row>
    <row r="41" spans="1:21" x14ac:dyDescent="0.25">
      <c r="A41" s="331" t="s">
        <v>97</v>
      </c>
      <c r="B41" s="331"/>
      <c r="C41" s="331"/>
      <c r="D41" s="331"/>
      <c r="E41" s="331"/>
      <c r="F41" s="331"/>
      <c r="G41" s="331"/>
      <c r="H41" s="331"/>
      <c r="I41" s="331"/>
      <c r="J41" s="331"/>
      <c r="K41" s="331"/>
      <c r="L41" s="331"/>
      <c r="M41" s="331"/>
      <c r="N41" s="331"/>
      <c r="O41" s="301">
        <v>18</v>
      </c>
      <c r="P41" s="301"/>
      <c r="Q41" s="301"/>
      <c r="R41" s="301">
        <f>R24+S31+R34+S37</f>
        <v>0</v>
      </c>
      <c r="S41" s="301"/>
      <c r="T41" s="301"/>
    </row>
    <row r="42" spans="1:21" x14ac:dyDescent="0.25">
      <c r="A42" s="310" t="s">
        <v>96</v>
      </c>
      <c r="B42" s="311"/>
      <c r="C42" s="311"/>
      <c r="D42" s="311"/>
      <c r="E42" s="311"/>
      <c r="F42" s="311"/>
      <c r="G42" s="311"/>
      <c r="H42" s="311"/>
      <c r="I42" s="311"/>
      <c r="J42" s="311"/>
      <c r="K42" s="311"/>
      <c r="L42" s="311"/>
      <c r="M42" s="311"/>
      <c r="N42" s="312"/>
      <c r="O42" s="300" t="s">
        <v>67</v>
      </c>
      <c r="P42" s="300"/>
      <c r="Q42" s="300"/>
      <c r="R42" s="300" t="s">
        <v>66</v>
      </c>
      <c r="S42" s="300"/>
      <c r="T42" s="300"/>
    </row>
    <row r="43" spans="1:21" x14ac:dyDescent="0.25">
      <c r="A43" s="313"/>
      <c r="B43" s="314"/>
      <c r="C43" s="314"/>
      <c r="D43" s="314"/>
      <c r="E43" s="314"/>
      <c r="F43" s="314"/>
      <c r="G43" s="314"/>
      <c r="H43" s="314"/>
      <c r="I43" s="314"/>
      <c r="J43" s="314"/>
      <c r="K43" s="314"/>
      <c r="L43" s="314"/>
      <c r="M43" s="314"/>
      <c r="N43" s="315"/>
      <c r="O43" s="333" t="s">
        <v>1</v>
      </c>
      <c r="P43" s="333"/>
      <c r="Q43" s="333"/>
      <c r="R43" s="19"/>
      <c r="S43" s="20"/>
      <c r="T43" s="21"/>
    </row>
    <row r="44" spans="1:21" x14ac:dyDescent="0.25">
      <c r="A44" s="356"/>
      <c r="B44" s="473" t="s">
        <v>302</v>
      </c>
      <c r="C44" s="474"/>
      <c r="D44" s="474"/>
      <c r="E44" s="474"/>
      <c r="F44" s="474"/>
      <c r="G44" s="474"/>
      <c r="H44" s="474"/>
      <c r="I44" s="474"/>
      <c r="J44" s="474"/>
      <c r="K44" s="474"/>
      <c r="L44" s="474"/>
      <c r="M44" s="474"/>
      <c r="N44" s="475"/>
      <c r="O44" s="325">
        <v>4</v>
      </c>
      <c r="P44" s="326"/>
      <c r="Q44" s="327"/>
      <c r="R44" s="467">
        <f>IF(A44&gt;1,4,0)</f>
        <v>0</v>
      </c>
      <c r="S44" s="317">
        <f>IF(T44&gt;4,4,T44)</f>
        <v>0</v>
      </c>
      <c r="T44" s="109">
        <f>SUM(R44:R47)</f>
        <v>0</v>
      </c>
      <c r="U44" s="138" t="s">
        <v>306</v>
      </c>
    </row>
    <row r="45" spans="1:21" x14ac:dyDescent="0.25">
      <c r="A45" s="358"/>
      <c r="B45" s="476"/>
      <c r="C45" s="477"/>
      <c r="D45" s="477"/>
      <c r="E45" s="477"/>
      <c r="F45" s="477"/>
      <c r="G45" s="477"/>
      <c r="H45" s="477"/>
      <c r="I45" s="477"/>
      <c r="J45" s="477"/>
      <c r="K45" s="477"/>
      <c r="L45" s="477"/>
      <c r="M45" s="477"/>
      <c r="N45" s="478"/>
      <c r="O45" s="328"/>
      <c r="P45" s="329"/>
      <c r="Q45" s="330"/>
      <c r="R45" s="468"/>
      <c r="S45" s="359"/>
      <c r="T45" s="117"/>
    </row>
    <row r="46" spans="1:21" x14ac:dyDescent="0.25">
      <c r="A46" s="356"/>
      <c r="B46" s="473" t="s">
        <v>303</v>
      </c>
      <c r="C46" s="474"/>
      <c r="D46" s="474"/>
      <c r="E46" s="474"/>
      <c r="F46" s="474"/>
      <c r="G46" s="474"/>
      <c r="H46" s="474"/>
      <c r="I46" s="474"/>
      <c r="J46" s="474"/>
      <c r="K46" s="474"/>
      <c r="L46" s="474"/>
      <c r="M46" s="474"/>
      <c r="N46" s="475"/>
      <c r="O46" s="325">
        <v>2</v>
      </c>
      <c r="P46" s="326"/>
      <c r="Q46" s="327"/>
      <c r="R46" s="468">
        <f>IF(A46&gt;1,2,0)</f>
        <v>0</v>
      </c>
      <c r="S46" s="359"/>
      <c r="T46" s="117"/>
      <c r="U46" s="138" t="s">
        <v>306</v>
      </c>
    </row>
    <row r="47" spans="1:21" x14ac:dyDescent="0.25">
      <c r="A47" s="358"/>
      <c r="B47" s="476"/>
      <c r="C47" s="477"/>
      <c r="D47" s="477"/>
      <c r="E47" s="477"/>
      <c r="F47" s="477"/>
      <c r="G47" s="477"/>
      <c r="H47" s="477"/>
      <c r="I47" s="477"/>
      <c r="J47" s="477"/>
      <c r="K47" s="477"/>
      <c r="L47" s="477"/>
      <c r="M47" s="477"/>
      <c r="N47" s="478"/>
      <c r="O47" s="328"/>
      <c r="P47" s="329"/>
      <c r="Q47" s="330"/>
      <c r="R47" s="468"/>
      <c r="S47" s="359"/>
      <c r="T47" s="117"/>
    </row>
    <row r="48" spans="1:21" x14ac:dyDescent="0.25">
      <c r="A48" s="112"/>
      <c r="B48" s="393" t="s">
        <v>92</v>
      </c>
      <c r="C48" s="394"/>
      <c r="D48" s="394"/>
      <c r="E48" s="394"/>
      <c r="F48" s="394"/>
      <c r="G48" s="394"/>
      <c r="H48" s="394"/>
      <c r="I48" s="394"/>
      <c r="J48" s="394"/>
      <c r="K48" s="394"/>
      <c r="L48" s="394"/>
      <c r="M48" s="394"/>
      <c r="N48" s="395"/>
      <c r="O48" s="396">
        <v>0</v>
      </c>
      <c r="P48" s="397"/>
      <c r="Q48" s="398"/>
      <c r="R48" s="118"/>
      <c r="S48" s="320"/>
      <c r="T48" s="116"/>
    </row>
    <row r="49" spans="1:21" x14ac:dyDescent="0.25">
      <c r="A49" s="331" t="s">
        <v>98</v>
      </c>
      <c r="B49" s="331"/>
      <c r="C49" s="331"/>
      <c r="D49" s="331"/>
      <c r="E49" s="331"/>
      <c r="F49" s="331"/>
      <c r="G49" s="331"/>
      <c r="H49" s="331"/>
      <c r="I49" s="331"/>
      <c r="J49" s="331"/>
      <c r="K49" s="331"/>
      <c r="L49" s="331"/>
      <c r="M49" s="331"/>
      <c r="N49" s="331"/>
      <c r="O49" s="301">
        <v>4</v>
      </c>
      <c r="P49" s="301"/>
      <c r="Q49" s="301"/>
      <c r="R49" s="301">
        <f>R44</f>
        <v>0</v>
      </c>
      <c r="S49" s="301"/>
      <c r="T49" s="301"/>
    </row>
    <row r="50" spans="1:21" x14ac:dyDescent="0.25">
      <c r="A50" s="310" t="s">
        <v>99</v>
      </c>
      <c r="B50" s="311"/>
      <c r="C50" s="311"/>
      <c r="D50" s="311"/>
      <c r="E50" s="311"/>
      <c r="F50" s="311"/>
      <c r="G50" s="311"/>
      <c r="H50" s="311"/>
      <c r="I50" s="311"/>
      <c r="J50" s="311"/>
      <c r="K50" s="311"/>
      <c r="L50" s="311"/>
      <c r="M50" s="311"/>
      <c r="N50" s="312"/>
      <c r="O50" s="451" t="s">
        <v>67</v>
      </c>
      <c r="P50" s="452"/>
      <c r="Q50" s="453"/>
      <c r="R50" s="451" t="s">
        <v>66</v>
      </c>
      <c r="S50" s="452"/>
      <c r="T50" s="453"/>
    </row>
    <row r="51" spans="1:21" x14ac:dyDescent="0.25">
      <c r="A51" s="313"/>
      <c r="B51" s="314"/>
      <c r="C51" s="314"/>
      <c r="D51" s="314"/>
      <c r="E51" s="314"/>
      <c r="F51" s="314"/>
      <c r="G51" s="314"/>
      <c r="H51" s="314"/>
      <c r="I51" s="314"/>
      <c r="J51" s="314"/>
      <c r="K51" s="314"/>
      <c r="L51" s="314"/>
      <c r="M51" s="314"/>
      <c r="N51" s="315"/>
      <c r="O51" s="461" t="s">
        <v>1</v>
      </c>
      <c r="P51" s="462"/>
      <c r="Q51" s="463"/>
      <c r="R51" s="19"/>
      <c r="S51" s="20"/>
      <c r="T51" s="21"/>
    </row>
    <row r="52" spans="1:21" ht="15" customHeight="1" x14ac:dyDescent="0.25">
      <c r="A52" s="368">
        <v>1</v>
      </c>
      <c r="B52" s="454" t="s">
        <v>132</v>
      </c>
      <c r="C52" s="455"/>
      <c r="D52" s="455"/>
      <c r="E52" s="455"/>
      <c r="F52" s="455"/>
      <c r="G52" s="455"/>
      <c r="H52" s="455"/>
      <c r="I52" s="455"/>
      <c r="J52" s="455"/>
      <c r="K52" s="455"/>
      <c r="L52" s="455"/>
      <c r="M52" s="455"/>
      <c r="N52" s="456"/>
      <c r="O52" s="301"/>
      <c r="P52" s="301"/>
      <c r="Q52" s="301"/>
      <c r="R52" s="301"/>
      <c r="S52" s="301"/>
      <c r="T52" s="301"/>
    </row>
    <row r="53" spans="1:21" x14ac:dyDescent="0.25">
      <c r="A53" s="479"/>
      <c r="B53" s="457"/>
      <c r="C53" s="458"/>
      <c r="D53" s="458"/>
      <c r="E53" s="458"/>
      <c r="F53" s="458"/>
      <c r="G53" s="458"/>
      <c r="H53" s="458"/>
      <c r="I53" s="458"/>
      <c r="J53" s="458"/>
      <c r="K53" s="458"/>
      <c r="L53" s="458"/>
      <c r="M53" s="458"/>
      <c r="N53" s="459"/>
      <c r="O53" s="301"/>
      <c r="P53" s="301"/>
      <c r="Q53" s="301"/>
      <c r="R53" s="301"/>
      <c r="S53" s="301"/>
      <c r="T53" s="301"/>
    </row>
    <row r="54" spans="1:21" x14ac:dyDescent="0.25">
      <c r="A54" s="110"/>
      <c r="B54" s="28" t="s">
        <v>68</v>
      </c>
      <c r="C54" s="460" t="s">
        <v>100</v>
      </c>
      <c r="D54" s="460"/>
      <c r="E54" s="460"/>
      <c r="F54" s="460"/>
      <c r="G54" s="460"/>
      <c r="H54" s="460"/>
      <c r="I54" s="460"/>
      <c r="J54" s="460"/>
      <c r="K54" s="460"/>
      <c r="L54" s="460"/>
      <c r="M54" s="460"/>
      <c r="N54" s="460"/>
      <c r="O54" s="464">
        <v>1</v>
      </c>
      <c r="P54" s="465"/>
      <c r="Q54" s="466"/>
      <c r="R54" s="40">
        <f>IF(A54&gt;1,1,0)</f>
        <v>0</v>
      </c>
      <c r="S54" s="317">
        <f>IF(T54&gt;2,2,T54)</f>
        <v>0</v>
      </c>
      <c r="T54" s="47">
        <f>SUM(R54:R55)</f>
        <v>0</v>
      </c>
    </row>
    <row r="55" spans="1:21" x14ac:dyDescent="0.25">
      <c r="A55" s="110"/>
      <c r="B55" s="28" t="s">
        <v>69</v>
      </c>
      <c r="C55" s="460" t="s">
        <v>133</v>
      </c>
      <c r="D55" s="460"/>
      <c r="E55" s="460"/>
      <c r="F55" s="460"/>
      <c r="G55" s="460"/>
      <c r="H55" s="460"/>
      <c r="I55" s="460"/>
      <c r="J55" s="460"/>
      <c r="K55" s="460"/>
      <c r="L55" s="460"/>
      <c r="M55" s="460"/>
      <c r="N55" s="460"/>
      <c r="O55" s="464">
        <v>2</v>
      </c>
      <c r="P55" s="465"/>
      <c r="Q55" s="466"/>
      <c r="R55" s="41">
        <f>IF(A55&gt;1,2,0)</f>
        <v>0</v>
      </c>
      <c r="S55" s="359"/>
      <c r="T55" s="29"/>
    </row>
    <row r="56" spans="1:21" x14ac:dyDescent="0.25">
      <c r="A56" s="331" t="s">
        <v>101</v>
      </c>
      <c r="B56" s="331"/>
      <c r="C56" s="331"/>
      <c r="D56" s="331"/>
      <c r="E56" s="331"/>
      <c r="F56" s="331"/>
      <c r="G56" s="331"/>
      <c r="H56" s="331"/>
      <c r="I56" s="331"/>
      <c r="J56" s="331"/>
      <c r="K56" s="331"/>
      <c r="L56" s="331"/>
      <c r="M56" s="331"/>
      <c r="N56" s="331"/>
      <c r="O56" s="332">
        <v>2</v>
      </c>
      <c r="P56" s="332"/>
      <c r="Q56" s="332"/>
      <c r="R56" s="301">
        <f>S54</f>
        <v>0</v>
      </c>
      <c r="S56" s="301"/>
      <c r="T56" s="301"/>
    </row>
    <row r="57" spans="1:21" x14ac:dyDescent="0.25">
      <c r="A57" s="387" t="s">
        <v>284</v>
      </c>
      <c r="B57" s="388"/>
      <c r="C57" s="388"/>
      <c r="D57" s="388"/>
      <c r="E57" s="388"/>
      <c r="F57" s="388"/>
      <c r="G57" s="388"/>
      <c r="H57" s="388"/>
      <c r="I57" s="388"/>
      <c r="J57" s="388"/>
      <c r="K57" s="388"/>
      <c r="L57" s="388"/>
      <c r="M57" s="388"/>
      <c r="N57" s="389"/>
      <c r="O57" s="402" t="s">
        <v>67</v>
      </c>
      <c r="P57" s="403"/>
      <c r="Q57" s="404"/>
      <c r="R57" s="402" t="s">
        <v>66</v>
      </c>
      <c r="S57" s="403"/>
      <c r="T57" s="404"/>
    </row>
    <row r="58" spans="1:21" x14ac:dyDescent="0.25">
      <c r="A58" s="390"/>
      <c r="B58" s="391"/>
      <c r="C58" s="391"/>
      <c r="D58" s="391"/>
      <c r="E58" s="391"/>
      <c r="F58" s="391"/>
      <c r="G58" s="391"/>
      <c r="H58" s="391"/>
      <c r="I58" s="391"/>
      <c r="J58" s="391"/>
      <c r="K58" s="391"/>
      <c r="L58" s="391"/>
      <c r="M58" s="391"/>
      <c r="N58" s="392"/>
      <c r="O58" s="405" t="s">
        <v>1</v>
      </c>
      <c r="P58" s="406"/>
      <c r="Q58" s="407"/>
      <c r="R58" s="122"/>
      <c r="S58" s="123"/>
      <c r="T58" s="124"/>
    </row>
    <row r="59" spans="1:21" x14ac:dyDescent="0.25">
      <c r="A59" s="412">
        <v>1</v>
      </c>
      <c r="B59" s="408" t="s">
        <v>304</v>
      </c>
      <c r="C59" s="408"/>
      <c r="D59" s="408"/>
      <c r="E59" s="408"/>
      <c r="F59" s="408"/>
      <c r="G59" s="408"/>
      <c r="H59" s="408"/>
      <c r="I59" s="408"/>
      <c r="J59" s="408"/>
      <c r="K59" s="408"/>
      <c r="L59" s="408"/>
      <c r="M59" s="408"/>
      <c r="N59" s="409"/>
      <c r="O59" s="125"/>
      <c r="P59" s="126"/>
      <c r="Q59" s="127"/>
      <c r="R59" s="128"/>
      <c r="S59" s="129"/>
      <c r="T59" s="130"/>
      <c r="U59" s="138" t="s">
        <v>306</v>
      </c>
    </row>
    <row r="60" spans="1:21" x14ac:dyDescent="0.25">
      <c r="A60" s="413"/>
      <c r="B60" s="410"/>
      <c r="C60" s="410"/>
      <c r="D60" s="410"/>
      <c r="E60" s="410"/>
      <c r="F60" s="410"/>
      <c r="G60" s="410"/>
      <c r="H60" s="410"/>
      <c r="I60" s="410"/>
      <c r="J60" s="410"/>
      <c r="K60" s="410"/>
      <c r="L60" s="410"/>
      <c r="M60" s="410"/>
      <c r="N60" s="411"/>
      <c r="O60" s="125"/>
      <c r="P60" s="126"/>
      <c r="Q60" s="127"/>
      <c r="R60" s="128"/>
      <c r="S60" s="129"/>
      <c r="T60" s="130"/>
    </row>
    <row r="61" spans="1:21" x14ac:dyDescent="0.25">
      <c r="A61" s="132"/>
      <c r="B61" s="133" t="s">
        <v>68</v>
      </c>
      <c r="C61" s="415" t="s">
        <v>73</v>
      </c>
      <c r="D61" s="416"/>
      <c r="E61" s="416"/>
      <c r="F61" s="416"/>
      <c r="G61" s="416"/>
      <c r="H61" s="416"/>
      <c r="I61" s="416"/>
      <c r="J61" s="416"/>
      <c r="K61" s="416"/>
      <c r="L61" s="416"/>
      <c r="M61" s="416"/>
      <c r="N61" s="417"/>
      <c r="O61" s="399">
        <v>4</v>
      </c>
      <c r="P61" s="400"/>
      <c r="Q61" s="401"/>
      <c r="R61" s="42"/>
      <c r="S61" s="418">
        <f>IF(A61&gt;1,4,0)</f>
        <v>0</v>
      </c>
      <c r="T61" s="48"/>
    </row>
    <row r="62" spans="1:21" x14ac:dyDescent="0.25">
      <c r="A62" s="132"/>
      <c r="B62" s="133" t="s">
        <v>69</v>
      </c>
      <c r="C62" s="415" t="s">
        <v>72</v>
      </c>
      <c r="D62" s="416"/>
      <c r="E62" s="416"/>
      <c r="F62" s="416"/>
      <c r="G62" s="416"/>
      <c r="H62" s="416"/>
      <c r="I62" s="416"/>
      <c r="J62" s="416"/>
      <c r="K62" s="416"/>
      <c r="L62" s="416"/>
      <c r="M62" s="416"/>
      <c r="N62" s="417"/>
      <c r="O62" s="399">
        <v>0</v>
      </c>
      <c r="P62" s="400"/>
      <c r="Q62" s="401"/>
      <c r="R62" s="43">
        <f>IF(A62&gt;1,0,0)</f>
        <v>0</v>
      </c>
      <c r="S62" s="419"/>
      <c r="T62" s="131"/>
    </row>
    <row r="63" spans="1:21" x14ac:dyDescent="0.25">
      <c r="A63" s="412">
        <v>2</v>
      </c>
      <c r="B63" s="473" t="s">
        <v>309</v>
      </c>
      <c r="C63" s="474"/>
      <c r="D63" s="474"/>
      <c r="E63" s="474"/>
      <c r="F63" s="474"/>
      <c r="G63" s="474"/>
      <c r="H63" s="474"/>
      <c r="I63" s="474"/>
      <c r="J63" s="474"/>
      <c r="K63" s="474"/>
      <c r="L63" s="474"/>
      <c r="M63" s="474"/>
      <c r="N63" s="475"/>
      <c r="O63" s="293"/>
      <c r="P63" s="294"/>
      <c r="Q63" s="295"/>
      <c r="R63" s="293"/>
      <c r="S63" s="294"/>
      <c r="T63" s="295"/>
      <c r="U63" s="138" t="s">
        <v>307</v>
      </c>
    </row>
    <row r="64" spans="1:21" x14ac:dyDescent="0.25">
      <c r="A64" s="413"/>
      <c r="B64" s="476"/>
      <c r="C64" s="477"/>
      <c r="D64" s="477"/>
      <c r="E64" s="477"/>
      <c r="F64" s="477"/>
      <c r="G64" s="477"/>
      <c r="H64" s="477"/>
      <c r="I64" s="477"/>
      <c r="J64" s="477"/>
      <c r="K64" s="477"/>
      <c r="L64" s="477"/>
      <c r="M64" s="477"/>
      <c r="N64" s="478"/>
      <c r="O64" s="296"/>
      <c r="P64" s="297"/>
      <c r="Q64" s="298"/>
      <c r="R64" s="296"/>
      <c r="S64" s="297"/>
      <c r="T64" s="298"/>
    </row>
    <row r="65" spans="1:20" x14ac:dyDescent="0.25">
      <c r="A65" s="140"/>
      <c r="B65" s="141" t="s">
        <v>68</v>
      </c>
      <c r="C65" s="502" t="s">
        <v>73</v>
      </c>
      <c r="D65" s="503"/>
      <c r="E65" s="503"/>
      <c r="F65" s="503"/>
      <c r="G65" s="503"/>
      <c r="H65" s="503"/>
      <c r="I65" s="503"/>
      <c r="J65" s="503"/>
      <c r="K65" s="503"/>
      <c r="L65" s="503"/>
      <c r="M65" s="503"/>
      <c r="N65" s="504"/>
      <c r="O65" s="505">
        <v>1</v>
      </c>
      <c r="P65" s="506"/>
      <c r="Q65" s="507"/>
      <c r="R65" s="40"/>
      <c r="S65" s="418">
        <f>IF(A65&gt;1,1,0)</f>
        <v>0</v>
      </c>
      <c r="T65" s="48"/>
    </row>
    <row r="66" spans="1:20" x14ac:dyDescent="0.25">
      <c r="A66" s="140"/>
      <c r="B66" s="141" t="s">
        <v>69</v>
      </c>
      <c r="C66" s="502" t="s">
        <v>72</v>
      </c>
      <c r="D66" s="503"/>
      <c r="E66" s="503"/>
      <c r="F66" s="503"/>
      <c r="G66" s="503"/>
      <c r="H66" s="503"/>
      <c r="I66" s="503"/>
      <c r="J66" s="503"/>
      <c r="K66" s="503"/>
      <c r="L66" s="503"/>
      <c r="M66" s="503"/>
      <c r="N66" s="504"/>
      <c r="O66" s="505">
        <v>0</v>
      </c>
      <c r="P66" s="506"/>
      <c r="Q66" s="507"/>
      <c r="R66" s="41"/>
      <c r="S66" s="419"/>
      <c r="T66" s="131"/>
    </row>
    <row r="67" spans="1:20" x14ac:dyDescent="0.25">
      <c r="A67" s="414" t="s">
        <v>285</v>
      </c>
      <c r="B67" s="414"/>
      <c r="C67" s="414"/>
      <c r="D67" s="414"/>
      <c r="E67" s="414"/>
      <c r="F67" s="414"/>
      <c r="G67" s="414"/>
      <c r="H67" s="414"/>
      <c r="I67" s="414"/>
      <c r="J67" s="414"/>
      <c r="K67" s="414"/>
      <c r="L67" s="414"/>
      <c r="M67" s="414"/>
      <c r="N67" s="414"/>
      <c r="O67" s="332">
        <v>5</v>
      </c>
      <c r="P67" s="332"/>
      <c r="Q67" s="332"/>
      <c r="R67" s="332">
        <f>S61+S65</f>
        <v>0</v>
      </c>
      <c r="S67" s="332"/>
      <c r="T67" s="332"/>
    </row>
    <row r="68" spans="1:20" x14ac:dyDescent="0.25">
      <c r="A68" s="387" t="s">
        <v>288</v>
      </c>
      <c r="B68" s="388"/>
      <c r="C68" s="388"/>
      <c r="D68" s="388"/>
      <c r="E68" s="388"/>
      <c r="F68" s="388"/>
      <c r="G68" s="388"/>
      <c r="H68" s="388"/>
      <c r="I68" s="388"/>
      <c r="J68" s="388"/>
      <c r="K68" s="388"/>
      <c r="L68" s="388"/>
      <c r="M68" s="388"/>
      <c r="N68" s="389"/>
      <c r="O68" s="300" t="s">
        <v>67</v>
      </c>
      <c r="P68" s="300"/>
      <c r="Q68" s="300"/>
      <c r="R68" s="300" t="s">
        <v>66</v>
      </c>
      <c r="S68" s="300"/>
      <c r="T68" s="300"/>
    </row>
    <row r="69" spans="1:20" x14ac:dyDescent="0.25">
      <c r="A69" s="390"/>
      <c r="B69" s="391"/>
      <c r="C69" s="391"/>
      <c r="D69" s="391"/>
      <c r="E69" s="391"/>
      <c r="F69" s="391"/>
      <c r="G69" s="391"/>
      <c r="H69" s="391"/>
      <c r="I69" s="391"/>
      <c r="J69" s="391"/>
      <c r="K69" s="391"/>
      <c r="L69" s="391"/>
      <c r="M69" s="391"/>
      <c r="N69" s="392"/>
      <c r="O69" s="333" t="s">
        <v>1</v>
      </c>
      <c r="P69" s="333"/>
      <c r="Q69" s="333"/>
      <c r="R69" s="19"/>
      <c r="S69" s="20"/>
      <c r="T69" s="21"/>
    </row>
    <row r="70" spans="1:20" x14ac:dyDescent="0.25">
      <c r="A70" s="51">
        <v>1</v>
      </c>
      <c r="B70" s="472" t="s">
        <v>272</v>
      </c>
      <c r="C70" s="472"/>
      <c r="D70" s="472"/>
      <c r="E70" s="472"/>
      <c r="F70" s="472"/>
      <c r="G70" s="472"/>
      <c r="H70" s="472"/>
      <c r="I70" s="472"/>
      <c r="J70" s="472"/>
      <c r="K70" s="472"/>
      <c r="L70" s="472"/>
      <c r="M70" s="472"/>
      <c r="N70" s="472"/>
      <c r="O70" s="363"/>
      <c r="P70" s="363"/>
      <c r="Q70" s="363"/>
      <c r="R70" s="293"/>
      <c r="S70" s="294"/>
      <c r="T70" s="295"/>
    </row>
    <row r="71" spans="1:20" x14ac:dyDescent="0.25">
      <c r="A71" s="110"/>
      <c r="B71" s="27" t="s">
        <v>68</v>
      </c>
      <c r="C71" s="393" t="s">
        <v>73</v>
      </c>
      <c r="D71" s="394"/>
      <c r="E71" s="394"/>
      <c r="F71" s="394"/>
      <c r="G71" s="394"/>
      <c r="H71" s="394"/>
      <c r="I71" s="394"/>
      <c r="J71" s="394"/>
      <c r="K71" s="394"/>
      <c r="L71" s="394"/>
      <c r="M71" s="394"/>
      <c r="N71" s="395"/>
      <c r="O71" s="396">
        <v>0</v>
      </c>
      <c r="P71" s="397"/>
      <c r="Q71" s="398"/>
      <c r="R71" s="42">
        <f>IF(A71&gt;1,0,0)</f>
        <v>0</v>
      </c>
      <c r="S71" s="317">
        <f>IF(T71&gt;1,1,T71)</f>
        <v>0</v>
      </c>
      <c r="T71" s="48">
        <f>SUM(R71:R72)</f>
        <v>0</v>
      </c>
    </row>
    <row r="72" spans="1:20" x14ac:dyDescent="0.25">
      <c r="A72" s="110"/>
      <c r="B72" s="27" t="s">
        <v>69</v>
      </c>
      <c r="C72" s="393" t="s">
        <v>72</v>
      </c>
      <c r="D72" s="394"/>
      <c r="E72" s="394"/>
      <c r="F72" s="394"/>
      <c r="G72" s="394"/>
      <c r="H72" s="394"/>
      <c r="I72" s="394"/>
      <c r="J72" s="394"/>
      <c r="K72" s="394"/>
      <c r="L72" s="394"/>
      <c r="M72" s="394"/>
      <c r="N72" s="395"/>
      <c r="O72" s="399">
        <v>1</v>
      </c>
      <c r="P72" s="400"/>
      <c r="Q72" s="401"/>
      <c r="R72" s="43">
        <f>IF(A72&gt;1,1,0)</f>
        <v>0</v>
      </c>
      <c r="S72" s="359"/>
      <c r="T72" s="23"/>
    </row>
    <row r="73" spans="1:20" ht="15" customHeight="1" x14ac:dyDescent="0.25">
      <c r="A73" s="121">
        <v>2</v>
      </c>
      <c r="B73" s="304" t="s">
        <v>281</v>
      </c>
      <c r="C73" s="305"/>
      <c r="D73" s="305"/>
      <c r="E73" s="305"/>
      <c r="F73" s="305"/>
      <c r="G73" s="305"/>
      <c r="H73" s="305"/>
      <c r="I73" s="305"/>
      <c r="J73" s="305"/>
      <c r="K73" s="305"/>
      <c r="L73" s="305"/>
      <c r="M73" s="305"/>
      <c r="N73" s="306"/>
      <c r="O73" s="301"/>
      <c r="P73" s="301"/>
      <c r="Q73" s="301"/>
      <c r="R73" s="301"/>
      <c r="S73" s="301"/>
      <c r="T73" s="301"/>
    </row>
    <row r="74" spans="1:20" x14ac:dyDescent="0.25">
      <c r="A74" s="114"/>
      <c r="B74" s="113" t="s">
        <v>68</v>
      </c>
      <c r="C74" s="304" t="s">
        <v>278</v>
      </c>
      <c r="D74" s="305"/>
      <c r="E74" s="305"/>
      <c r="F74" s="305"/>
      <c r="G74" s="305"/>
      <c r="H74" s="305"/>
      <c r="I74" s="305"/>
      <c r="J74" s="305"/>
      <c r="K74" s="305"/>
      <c r="L74" s="305"/>
      <c r="M74" s="305"/>
      <c r="N74" s="306"/>
      <c r="O74" s="325">
        <v>3</v>
      </c>
      <c r="P74" s="326"/>
      <c r="Q74" s="327"/>
      <c r="R74" s="43">
        <f>IF(A74&gt;1,3,0)</f>
        <v>0</v>
      </c>
      <c r="S74" s="335">
        <f>IF(T74&gt;3,3,T74)</f>
        <v>0</v>
      </c>
      <c r="T74" s="48">
        <f>SUM(R74:R76)</f>
        <v>0</v>
      </c>
    </row>
    <row r="75" spans="1:20" x14ac:dyDescent="0.25">
      <c r="A75" s="114"/>
      <c r="B75" s="113" t="s">
        <v>69</v>
      </c>
      <c r="C75" s="304">
        <v>2</v>
      </c>
      <c r="D75" s="305"/>
      <c r="E75" s="305"/>
      <c r="F75" s="305"/>
      <c r="G75" s="305"/>
      <c r="H75" s="305"/>
      <c r="I75" s="305"/>
      <c r="J75" s="305"/>
      <c r="K75" s="305"/>
      <c r="L75" s="305"/>
      <c r="M75" s="305"/>
      <c r="N75" s="306"/>
      <c r="O75" s="325">
        <v>2</v>
      </c>
      <c r="P75" s="326"/>
      <c r="Q75" s="327"/>
      <c r="R75" s="43">
        <f>IF(A75&gt;1,2,0)</f>
        <v>0</v>
      </c>
      <c r="S75" s="338"/>
      <c r="T75" s="30"/>
    </row>
    <row r="76" spans="1:20" x14ac:dyDescent="0.25">
      <c r="A76" s="114"/>
      <c r="B76" s="113" t="s">
        <v>70</v>
      </c>
      <c r="C76" s="480">
        <v>1</v>
      </c>
      <c r="D76" s="481"/>
      <c r="E76" s="481"/>
      <c r="F76" s="481"/>
      <c r="G76" s="481"/>
      <c r="H76" s="481"/>
      <c r="I76" s="481"/>
      <c r="J76" s="481"/>
      <c r="K76" s="481"/>
      <c r="L76" s="481"/>
      <c r="M76" s="481"/>
      <c r="N76" s="482"/>
      <c r="O76" s="325">
        <v>1</v>
      </c>
      <c r="P76" s="326"/>
      <c r="Q76" s="327"/>
      <c r="R76" s="43">
        <f>IF(A76&gt;1,1,0)</f>
        <v>0</v>
      </c>
      <c r="S76" s="338"/>
      <c r="T76" s="30"/>
    </row>
    <row r="77" spans="1:20" ht="14.45" customHeight="1" x14ac:dyDescent="0.25">
      <c r="A77" s="368">
        <v>3</v>
      </c>
      <c r="B77" s="496" t="s">
        <v>305</v>
      </c>
      <c r="C77" s="497"/>
      <c r="D77" s="497"/>
      <c r="E77" s="497"/>
      <c r="F77" s="497"/>
      <c r="G77" s="497"/>
      <c r="H77" s="497"/>
      <c r="I77" s="497"/>
      <c r="J77" s="497"/>
      <c r="K77" s="497"/>
      <c r="L77" s="497"/>
      <c r="M77" s="497"/>
      <c r="N77" s="498"/>
      <c r="O77" s="293"/>
      <c r="P77" s="294"/>
      <c r="Q77" s="295"/>
      <c r="R77" s="293"/>
      <c r="S77" s="294"/>
      <c r="T77" s="295"/>
    </row>
    <row r="78" spans="1:20" x14ac:dyDescent="0.25">
      <c r="A78" s="369"/>
      <c r="B78" s="499"/>
      <c r="C78" s="500"/>
      <c r="D78" s="500"/>
      <c r="E78" s="500"/>
      <c r="F78" s="500"/>
      <c r="G78" s="500"/>
      <c r="H78" s="500"/>
      <c r="I78" s="500"/>
      <c r="J78" s="500"/>
      <c r="K78" s="500"/>
      <c r="L78" s="500"/>
      <c r="M78" s="500"/>
      <c r="N78" s="501"/>
      <c r="O78" s="296"/>
      <c r="P78" s="297"/>
      <c r="Q78" s="298"/>
      <c r="R78" s="296"/>
      <c r="S78" s="297"/>
      <c r="T78" s="298"/>
    </row>
    <row r="79" spans="1:20" x14ac:dyDescent="0.25">
      <c r="A79" s="139"/>
      <c r="B79" s="27" t="s">
        <v>68</v>
      </c>
      <c r="C79" s="502" t="s">
        <v>73</v>
      </c>
      <c r="D79" s="503"/>
      <c r="E79" s="503"/>
      <c r="F79" s="503"/>
      <c r="G79" s="503"/>
      <c r="H79" s="503"/>
      <c r="I79" s="503"/>
      <c r="J79" s="503"/>
      <c r="K79" s="503"/>
      <c r="L79" s="503"/>
      <c r="M79" s="503"/>
      <c r="N79" s="504"/>
      <c r="O79" s="505">
        <v>1</v>
      </c>
      <c r="P79" s="506"/>
      <c r="Q79" s="507"/>
      <c r="R79" s="42"/>
      <c r="S79" s="317">
        <f>IF(A79&gt;1,1,0)</f>
        <v>0</v>
      </c>
      <c r="T79" s="48"/>
    </row>
    <row r="80" spans="1:20" x14ac:dyDescent="0.25">
      <c r="A80" s="139"/>
      <c r="B80" s="27" t="s">
        <v>69</v>
      </c>
      <c r="C80" s="393" t="s">
        <v>72</v>
      </c>
      <c r="D80" s="394"/>
      <c r="E80" s="394"/>
      <c r="F80" s="394"/>
      <c r="G80" s="394"/>
      <c r="H80" s="394"/>
      <c r="I80" s="394"/>
      <c r="J80" s="394"/>
      <c r="K80" s="394"/>
      <c r="L80" s="394"/>
      <c r="M80" s="394"/>
      <c r="N80" s="395"/>
      <c r="O80" s="399">
        <v>0</v>
      </c>
      <c r="P80" s="400"/>
      <c r="Q80" s="401"/>
      <c r="R80" s="43"/>
      <c r="S80" s="359"/>
      <c r="T80" s="23"/>
    </row>
    <row r="81" spans="1:20" x14ac:dyDescent="0.25">
      <c r="A81" s="331" t="s">
        <v>102</v>
      </c>
      <c r="B81" s="331"/>
      <c r="C81" s="331"/>
      <c r="D81" s="331"/>
      <c r="E81" s="331"/>
      <c r="F81" s="331"/>
      <c r="G81" s="331"/>
      <c r="H81" s="331"/>
      <c r="I81" s="331"/>
      <c r="J81" s="331"/>
      <c r="K81" s="331"/>
      <c r="L81" s="331"/>
      <c r="M81" s="331"/>
      <c r="N81" s="331"/>
      <c r="O81" s="332">
        <v>5</v>
      </c>
      <c r="P81" s="332"/>
      <c r="Q81" s="332"/>
      <c r="R81" s="420">
        <f>S71+S74+S79</f>
        <v>0</v>
      </c>
      <c r="S81" s="421"/>
      <c r="T81" s="422"/>
    </row>
    <row r="82" spans="1:20" x14ac:dyDescent="0.25">
      <c r="A82" s="387" t="s">
        <v>289</v>
      </c>
      <c r="B82" s="388"/>
      <c r="C82" s="388"/>
      <c r="D82" s="388"/>
      <c r="E82" s="388"/>
      <c r="F82" s="388"/>
      <c r="G82" s="388"/>
      <c r="H82" s="388"/>
      <c r="I82" s="388"/>
      <c r="J82" s="388"/>
      <c r="K82" s="388"/>
      <c r="L82" s="388"/>
      <c r="M82" s="388"/>
      <c r="N82" s="389"/>
      <c r="O82" s="300" t="s">
        <v>67</v>
      </c>
      <c r="P82" s="300"/>
      <c r="Q82" s="300"/>
      <c r="R82" s="300" t="s">
        <v>66</v>
      </c>
      <c r="S82" s="300"/>
      <c r="T82" s="300"/>
    </row>
    <row r="83" spans="1:20" x14ac:dyDescent="0.25">
      <c r="A83" s="390"/>
      <c r="B83" s="391"/>
      <c r="C83" s="391"/>
      <c r="D83" s="391"/>
      <c r="E83" s="391"/>
      <c r="F83" s="391"/>
      <c r="G83" s="391"/>
      <c r="H83" s="391"/>
      <c r="I83" s="391"/>
      <c r="J83" s="391"/>
      <c r="K83" s="391"/>
      <c r="L83" s="391"/>
      <c r="M83" s="391"/>
      <c r="N83" s="392"/>
      <c r="O83" s="333" t="s">
        <v>1</v>
      </c>
      <c r="P83" s="333"/>
      <c r="Q83" s="333"/>
      <c r="R83" s="19"/>
      <c r="S83" s="20"/>
      <c r="T83" s="21"/>
    </row>
    <row r="84" spans="1:20" ht="15" customHeight="1" x14ac:dyDescent="0.25">
      <c r="A84" s="368">
        <v>1</v>
      </c>
      <c r="B84" s="480" t="s">
        <v>274</v>
      </c>
      <c r="C84" s="481"/>
      <c r="D84" s="481"/>
      <c r="E84" s="481"/>
      <c r="F84" s="481"/>
      <c r="G84" s="481"/>
      <c r="H84" s="481"/>
      <c r="I84" s="481"/>
      <c r="J84" s="481"/>
      <c r="K84" s="481"/>
      <c r="L84" s="481"/>
      <c r="M84" s="481"/>
      <c r="N84" s="482"/>
      <c r="O84" s="372"/>
      <c r="P84" s="373"/>
      <c r="Q84" s="374"/>
      <c r="R84" s="372"/>
      <c r="S84" s="373"/>
      <c r="T84" s="374"/>
    </row>
    <row r="85" spans="1:20" x14ac:dyDescent="0.25">
      <c r="A85" s="369"/>
      <c r="B85" s="483"/>
      <c r="C85" s="484"/>
      <c r="D85" s="484"/>
      <c r="E85" s="484"/>
      <c r="F85" s="484"/>
      <c r="G85" s="484"/>
      <c r="H85" s="484"/>
      <c r="I85" s="484"/>
      <c r="J85" s="484"/>
      <c r="K85" s="484"/>
      <c r="L85" s="484"/>
      <c r="M85" s="484"/>
      <c r="N85" s="485"/>
      <c r="O85" s="375"/>
      <c r="P85" s="376"/>
      <c r="Q85" s="377"/>
      <c r="R85" s="375"/>
      <c r="S85" s="376"/>
      <c r="T85" s="377"/>
    </row>
    <row r="86" spans="1:20" x14ac:dyDescent="0.25">
      <c r="A86" s="71"/>
      <c r="B86" s="52" t="s">
        <v>68</v>
      </c>
      <c r="C86" s="322" t="s">
        <v>280</v>
      </c>
      <c r="D86" s="323"/>
      <c r="E86" s="323"/>
      <c r="F86" s="323"/>
      <c r="G86" s="323"/>
      <c r="H86" s="323"/>
      <c r="I86" s="323"/>
      <c r="J86" s="323"/>
      <c r="K86" s="323"/>
      <c r="L86" s="323"/>
      <c r="M86" s="323"/>
      <c r="N86" s="324"/>
      <c r="O86" s="370">
        <v>10</v>
      </c>
      <c r="P86" s="370"/>
      <c r="Q86" s="370"/>
      <c r="R86" s="43">
        <f>IF(A86&gt;1,16,0)</f>
        <v>0</v>
      </c>
      <c r="S86" s="338">
        <f>IF(T89&gt;16,16,T89)</f>
        <v>0</v>
      </c>
      <c r="T86" s="31"/>
    </row>
    <row r="87" spans="1:20" x14ac:dyDescent="0.25">
      <c r="A87" s="71"/>
      <c r="B87" s="52" t="s">
        <v>69</v>
      </c>
      <c r="C87" s="322" t="s">
        <v>275</v>
      </c>
      <c r="D87" s="323"/>
      <c r="E87" s="323"/>
      <c r="F87" s="323"/>
      <c r="G87" s="323"/>
      <c r="H87" s="323"/>
      <c r="I87" s="323"/>
      <c r="J87" s="323"/>
      <c r="K87" s="323"/>
      <c r="L87" s="323"/>
      <c r="M87" s="323"/>
      <c r="N87" s="324"/>
      <c r="O87" s="365">
        <v>12</v>
      </c>
      <c r="P87" s="366"/>
      <c r="Q87" s="367"/>
      <c r="R87" s="43">
        <f>IF(A87&gt;1,14,0)</f>
        <v>0</v>
      </c>
      <c r="S87" s="338"/>
      <c r="T87" s="31"/>
    </row>
    <row r="88" spans="1:20" x14ac:dyDescent="0.25">
      <c r="A88" s="71"/>
      <c r="B88" s="52" t="s">
        <v>70</v>
      </c>
      <c r="C88" s="322" t="s">
        <v>276</v>
      </c>
      <c r="D88" s="323"/>
      <c r="E88" s="323"/>
      <c r="F88" s="323"/>
      <c r="G88" s="323"/>
      <c r="H88" s="323"/>
      <c r="I88" s="323"/>
      <c r="J88" s="323"/>
      <c r="K88" s="323"/>
      <c r="L88" s="323"/>
      <c r="M88" s="323"/>
      <c r="N88" s="324"/>
      <c r="O88" s="365">
        <v>14</v>
      </c>
      <c r="P88" s="366"/>
      <c r="Q88" s="367"/>
      <c r="R88" s="43">
        <f>IF(A88&gt;1,12,0)</f>
        <v>0</v>
      </c>
      <c r="S88" s="338"/>
      <c r="T88" s="31"/>
    </row>
    <row r="89" spans="1:20" x14ac:dyDescent="0.25">
      <c r="A89" s="71"/>
      <c r="B89" s="52" t="s">
        <v>89</v>
      </c>
      <c r="C89" s="364" t="s">
        <v>279</v>
      </c>
      <c r="D89" s="364"/>
      <c r="E89" s="364"/>
      <c r="F89" s="364"/>
      <c r="G89" s="364"/>
      <c r="H89" s="364"/>
      <c r="I89" s="364"/>
      <c r="J89" s="364"/>
      <c r="K89" s="364"/>
      <c r="L89" s="364"/>
      <c r="M89" s="364"/>
      <c r="N89" s="364"/>
      <c r="O89" s="365">
        <v>16</v>
      </c>
      <c r="P89" s="366"/>
      <c r="Q89" s="367"/>
      <c r="R89" s="43">
        <f>IF(A89&gt;1,10,0)</f>
        <v>0</v>
      </c>
      <c r="S89" s="341"/>
      <c r="T89" s="44">
        <f>SUM(R86:R89)</f>
        <v>0</v>
      </c>
    </row>
    <row r="90" spans="1:20" x14ac:dyDescent="0.25">
      <c r="A90" s="368">
        <v>2</v>
      </c>
      <c r="B90" s="304" t="s">
        <v>103</v>
      </c>
      <c r="C90" s="305"/>
      <c r="D90" s="305"/>
      <c r="E90" s="305"/>
      <c r="F90" s="305"/>
      <c r="G90" s="305"/>
      <c r="H90" s="305"/>
      <c r="I90" s="305"/>
      <c r="J90" s="305"/>
      <c r="K90" s="305"/>
      <c r="L90" s="305"/>
      <c r="M90" s="305"/>
      <c r="N90" s="306"/>
      <c r="O90" s="293"/>
      <c r="P90" s="294"/>
      <c r="Q90" s="295"/>
      <c r="R90" s="293"/>
      <c r="S90" s="294"/>
      <c r="T90" s="295"/>
    </row>
    <row r="91" spans="1:20" x14ac:dyDescent="0.25">
      <c r="A91" s="369"/>
      <c r="B91" s="343"/>
      <c r="C91" s="344"/>
      <c r="D91" s="344"/>
      <c r="E91" s="344"/>
      <c r="F91" s="344"/>
      <c r="G91" s="344"/>
      <c r="H91" s="344"/>
      <c r="I91" s="344"/>
      <c r="J91" s="344"/>
      <c r="K91" s="344"/>
      <c r="L91" s="344"/>
      <c r="M91" s="344"/>
      <c r="N91" s="345"/>
      <c r="O91" s="296"/>
      <c r="P91" s="297"/>
      <c r="Q91" s="298"/>
      <c r="R91" s="296"/>
      <c r="S91" s="297"/>
      <c r="T91" s="298"/>
    </row>
    <row r="92" spans="1:20" x14ac:dyDescent="0.25">
      <c r="A92" s="71"/>
      <c r="B92" s="52" t="s">
        <v>68</v>
      </c>
      <c r="C92" s="364" t="s">
        <v>73</v>
      </c>
      <c r="D92" s="364"/>
      <c r="E92" s="364"/>
      <c r="F92" s="364"/>
      <c r="G92" s="364"/>
      <c r="H92" s="364"/>
      <c r="I92" s="364"/>
      <c r="J92" s="364"/>
      <c r="K92" s="364"/>
      <c r="L92" s="364"/>
      <c r="M92" s="364"/>
      <c r="N92" s="364"/>
      <c r="O92" s="371">
        <v>0</v>
      </c>
      <c r="P92" s="371"/>
      <c r="Q92" s="371"/>
      <c r="R92" s="325">
        <f>IF(A93&gt;1,20,0)</f>
        <v>0</v>
      </c>
      <c r="S92" s="326"/>
      <c r="T92" s="327"/>
    </row>
    <row r="93" spans="1:20" x14ac:dyDescent="0.25">
      <c r="A93" s="71"/>
      <c r="B93" s="52" t="s">
        <v>69</v>
      </c>
      <c r="C93" s="364" t="s">
        <v>72</v>
      </c>
      <c r="D93" s="364"/>
      <c r="E93" s="364"/>
      <c r="F93" s="364"/>
      <c r="G93" s="364"/>
      <c r="H93" s="364"/>
      <c r="I93" s="364"/>
      <c r="J93" s="364"/>
      <c r="K93" s="364"/>
      <c r="L93" s="364"/>
      <c r="M93" s="364"/>
      <c r="N93" s="364"/>
      <c r="O93" s="370">
        <v>20</v>
      </c>
      <c r="P93" s="370"/>
      <c r="Q93" s="370"/>
      <c r="R93" s="328"/>
      <c r="S93" s="329"/>
      <c r="T93" s="330"/>
    </row>
    <row r="94" spans="1:20" x14ac:dyDescent="0.25">
      <c r="A94" s="331" t="s">
        <v>104</v>
      </c>
      <c r="B94" s="331"/>
      <c r="C94" s="331"/>
      <c r="D94" s="331"/>
      <c r="E94" s="331"/>
      <c r="F94" s="331"/>
      <c r="G94" s="331"/>
      <c r="H94" s="331"/>
      <c r="I94" s="331"/>
      <c r="J94" s="331"/>
      <c r="K94" s="331"/>
      <c r="L94" s="331"/>
      <c r="M94" s="331"/>
      <c r="N94" s="331"/>
      <c r="O94" s="332">
        <v>36</v>
      </c>
      <c r="P94" s="332"/>
      <c r="Q94" s="332"/>
      <c r="R94" s="301">
        <f>SUM(S86+R92)</f>
        <v>0</v>
      </c>
      <c r="S94" s="301"/>
      <c r="T94" s="301"/>
    </row>
    <row r="95" spans="1:20" x14ac:dyDescent="0.25">
      <c r="A95" s="310" t="s">
        <v>286</v>
      </c>
      <c r="B95" s="311"/>
      <c r="C95" s="311"/>
      <c r="D95" s="311"/>
      <c r="E95" s="311"/>
      <c r="F95" s="311"/>
      <c r="G95" s="311"/>
      <c r="H95" s="311"/>
      <c r="I95" s="311"/>
      <c r="J95" s="311"/>
      <c r="K95" s="311"/>
      <c r="L95" s="311"/>
      <c r="M95" s="311"/>
      <c r="N95" s="312"/>
      <c r="O95" s="300" t="s">
        <v>67</v>
      </c>
      <c r="P95" s="300"/>
      <c r="Q95" s="300"/>
      <c r="R95" s="300" t="s">
        <v>66</v>
      </c>
      <c r="S95" s="300"/>
      <c r="T95" s="300"/>
    </row>
    <row r="96" spans="1:20" x14ac:dyDescent="0.25">
      <c r="A96" s="313"/>
      <c r="B96" s="314"/>
      <c r="C96" s="314"/>
      <c r="D96" s="314"/>
      <c r="E96" s="314"/>
      <c r="F96" s="314"/>
      <c r="G96" s="314"/>
      <c r="H96" s="314"/>
      <c r="I96" s="314"/>
      <c r="J96" s="314"/>
      <c r="K96" s="314"/>
      <c r="L96" s="314"/>
      <c r="M96" s="314"/>
      <c r="N96" s="315"/>
      <c r="O96" s="333" t="s">
        <v>1</v>
      </c>
      <c r="P96" s="333"/>
      <c r="Q96" s="333"/>
      <c r="R96" s="19"/>
      <c r="S96" s="20"/>
      <c r="T96" s="21"/>
    </row>
    <row r="97" spans="1:20" ht="15" customHeight="1" x14ac:dyDescent="0.25">
      <c r="A97" s="378">
        <v>1</v>
      </c>
      <c r="B97" s="379" t="s">
        <v>105</v>
      </c>
      <c r="C97" s="379"/>
      <c r="D97" s="379"/>
      <c r="E97" s="379"/>
      <c r="F97" s="379"/>
      <c r="G97" s="379"/>
      <c r="H97" s="379"/>
      <c r="I97" s="379"/>
      <c r="J97" s="379"/>
      <c r="K97" s="379"/>
      <c r="L97" s="379"/>
      <c r="M97" s="379"/>
      <c r="N97" s="379"/>
      <c r="O97" s="301"/>
      <c r="P97" s="301"/>
      <c r="Q97" s="301"/>
      <c r="R97" s="301"/>
      <c r="S97" s="301"/>
      <c r="T97" s="301"/>
    </row>
    <row r="98" spans="1:20" x14ac:dyDescent="0.25">
      <c r="A98" s="378"/>
      <c r="B98" s="379"/>
      <c r="C98" s="379"/>
      <c r="D98" s="379"/>
      <c r="E98" s="379"/>
      <c r="F98" s="379"/>
      <c r="G98" s="379"/>
      <c r="H98" s="379"/>
      <c r="I98" s="379"/>
      <c r="J98" s="379"/>
      <c r="K98" s="379"/>
      <c r="L98" s="379"/>
      <c r="M98" s="379"/>
      <c r="N98" s="379"/>
      <c r="O98" s="301"/>
      <c r="P98" s="301"/>
      <c r="Q98" s="301"/>
      <c r="R98" s="301"/>
      <c r="S98" s="301"/>
      <c r="T98" s="301"/>
    </row>
    <row r="99" spans="1:20" x14ac:dyDescent="0.25">
      <c r="A99" s="71"/>
      <c r="B99" s="52" t="s">
        <v>68</v>
      </c>
      <c r="C99" s="364" t="s">
        <v>106</v>
      </c>
      <c r="D99" s="364"/>
      <c r="E99" s="364"/>
      <c r="F99" s="364"/>
      <c r="G99" s="364"/>
      <c r="H99" s="364"/>
      <c r="I99" s="364"/>
      <c r="J99" s="364"/>
      <c r="K99" s="364"/>
      <c r="L99" s="364"/>
      <c r="M99" s="364"/>
      <c r="N99" s="364"/>
      <c r="O99" s="370">
        <v>1</v>
      </c>
      <c r="P99" s="370"/>
      <c r="Q99" s="370"/>
      <c r="R99" s="43">
        <f>IF(A99&gt;1,1,0)</f>
        <v>0</v>
      </c>
      <c r="S99" s="317">
        <f>IF(T99&gt;2,2,T99)</f>
        <v>0</v>
      </c>
      <c r="T99" s="109">
        <f>SUM(R99:R101)</f>
        <v>0</v>
      </c>
    </row>
    <row r="100" spans="1:20" x14ac:dyDescent="0.25">
      <c r="A100" s="71"/>
      <c r="B100" s="52" t="s">
        <v>69</v>
      </c>
      <c r="C100" s="364" t="s">
        <v>107</v>
      </c>
      <c r="D100" s="364"/>
      <c r="E100" s="364"/>
      <c r="F100" s="364"/>
      <c r="G100" s="364"/>
      <c r="H100" s="364"/>
      <c r="I100" s="364"/>
      <c r="J100" s="364"/>
      <c r="K100" s="364"/>
      <c r="L100" s="364"/>
      <c r="M100" s="364"/>
      <c r="N100" s="364"/>
      <c r="O100" s="370">
        <v>1</v>
      </c>
      <c r="P100" s="370"/>
      <c r="Q100" s="370"/>
      <c r="R100" s="43">
        <f>IF(A100&gt;1,1,0)</f>
        <v>0</v>
      </c>
      <c r="S100" s="359"/>
      <c r="T100" s="23"/>
    </row>
    <row r="101" spans="1:20" x14ac:dyDescent="0.25">
      <c r="A101" s="71"/>
      <c r="B101" s="52" t="s">
        <v>70</v>
      </c>
      <c r="C101" s="364" t="s">
        <v>108</v>
      </c>
      <c r="D101" s="364"/>
      <c r="E101" s="364"/>
      <c r="F101" s="364"/>
      <c r="G101" s="364"/>
      <c r="H101" s="364"/>
      <c r="I101" s="364"/>
      <c r="J101" s="364"/>
      <c r="K101" s="364"/>
      <c r="L101" s="364"/>
      <c r="M101" s="364"/>
      <c r="N101" s="364"/>
      <c r="O101" s="370">
        <v>2</v>
      </c>
      <c r="P101" s="370"/>
      <c r="Q101" s="370"/>
      <c r="R101" s="43">
        <f>IF(A101&gt;1,2,0)</f>
        <v>0</v>
      </c>
      <c r="S101" s="359"/>
      <c r="T101" s="23"/>
    </row>
    <row r="102" spans="1:20" x14ac:dyDescent="0.25">
      <c r="A102" s="331" t="s">
        <v>109</v>
      </c>
      <c r="B102" s="331"/>
      <c r="C102" s="331"/>
      <c r="D102" s="331"/>
      <c r="E102" s="331"/>
      <c r="F102" s="331"/>
      <c r="G102" s="331"/>
      <c r="H102" s="331"/>
      <c r="I102" s="331"/>
      <c r="J102" s="331"/>
      <c r="K102" s="331"/>
      <c r="L102" s="331"/>
      <c r="M102" s="331"/>
      <c r="N102" s="331"/>
      <c r="O102" s="332">
        <v>2</v>
      </c>
      <c r="P102" s="332"/>
      <c r="Q102" s="332"/>
      <c r="R102" s="301">
        <f>S99</f>
        <v>0</v>
      </c>
      <c r="S102" s="301"/>
      <c r="T102" s="301"/>
    </row>
    <row r="103" spans="1:20" x14ac:dyDescent="0.25">
      <c r="A103" s="302" t="s">
        <v>110</v>
      </c>
      <c r="B103" s="302"/>
      <c r="C103" s="302"/>
      <c r="D103" s="302"/>
      <c r="E103" s="302"/>
      <c r="F103" s="302"/>
      <c r="G103" s="302"/>
      <c r="H103" s="302"/>
      <c r="I103" s="302"/>
      <c r="J103" s="302"/>
      <c r="K103" s="302"/>
      <c r="L103" s="302"/>
      <c r="M103" s="302"/>
      <c r="N103" s="302"/>
      <c r="O103" s="303">
        <f>O41+O49+O56+O67+O81+O94+O102</f>
        <v>72</v>
      </c>
      <c r="P103" s="303"/>
      <c r="Q103" s="303"/>
      <c r="R103" s="299">
        <f>SUM(R41+R49+R56+R67+R81+R94+R102)</f>
        <v>0</v>
      </c>
      <c r="S103" s="299"/>
      <c r="T103" s="299"/>
    </row>
    <row r="104" spans="1:20" x14ac:dyDescent="0.25">
      <c r="A104" s="299" t="s">
        <v>111</v>
      </c>
      <c r="B104" s="299"/>
      <c r="C104" s="299"/>
      <c r="D104" s="299"/>
      <c r="E104" s="299"/>
      <c r="F104" s="299"/>
      <c r="G104" s="299"/>
      <c r="H104" s="299"/>
      <c r="I104" s="299"/>
      <c r="J104" s="299"/>
      <c r="K104" s="299"/>
      <c r="L104" s="299"/>
      <c r="M104" s="299"/>
      <c r="N104" s="299"/>
      <c r="O104" s="299"/>
      <c r="P104" s="299"/>
      <c r="Q104" s="299"/>
      <c r="R104" s="299"/>
      <c r="S104" s="299"/>
      <c r="T104" s="299"/>
    </row>
    <row r="105" spans="1:20" x14ac:dyDescent="0.25">
      <c r="A105" s="310"/>
      <c r="B105" s="311"/>
      <c r="C105" s="311"/>
      <c r="D105" s="311"/>
      <c r="E105" s="311"/>
      <c r="F105" s="311"/>
      <c r="G105" s="311"/>
      <c r="H105" s="311"/>
      <c r="I105" s="311"/>
      <c r="J105" s="311"/>
      <c r="K105" s="311"/>
      <c r="L105" s="311"/>
      <c r="M105" s="311"/>
      <c r="N105" s="312"/>
      <c r="O105" s="300" t="s">
        <v>67</v>
      </c>
      <c r="P105" s="300"/>
      <c r="Q105" s="300"/>
      <c r="R105" s="300" t="s">
        <v>66</v>
      </c>
      <c r="S105" s="300"/>
      <c r="T105" s="300"/>
    </row>
    <row r="106" spans="1:20" x14ac:dyDescent="0.25">
      <c r="A106" s="313"/>
      <c r="B106" s="314"/>
      <c r="C106" s="314"/>
      <c r="D106" s="314"/>
      <c r="E106" s="314"/>
      <c r="F106" s="314"/>
      <c r="G106" s="314"/>
      <c r="H106" s="314"/>
      <c r="I106" s="314"/>
      <c r="J106" s="314"/>
      <c r="K106" s="314"/>
      <c r="L106" s="314"/>
      <c r="M106" s="314"/>
      <c r="N106" s="315"/>
      <c r="O106" s="333" t="s">
        <v>1</v>
      </c>
      <c r="P106" s="333"/>
      <c r="Q106" s="333"/>
      <c r="R106" s="19"/>
      <c r="S106" s="20"/>
      <c r="T106" s="21"/>
    </row>
    <row r="107" spans="1:20" x14ac:dyDescent="0.25">
      <c r="A107" s="346">
        <v>1</v>
      </c>
      <c r="B107" s="304" t="s">
        <v>112</v>
      </c>
      <c r="C107" s="305"/>
      <c r="D107" s="305"/>
      <c r="E107" s="305"/>
      <c r="F107" s="305"/>
      <c r="G107" s="305"/>
      <c r="H107" s="305"/>
      <c r="I107" s="305"/>
      <c r="J107" s="305"/>
      <c r="K107" s="305"/>
      <c r="L107" s="305"/>
      <c r="M107" s="305"/>
      <c r="N107" s="306"/>
      <c r="O107" s="372"/>
      <c r="P107" s="373"/>
      <c r="Q107" s="374"/>
      <c r="R107" s="363"/>
      <c r="S107" s="363"/>
      <c r="T107" s="363"/>
    </row>
    <row r="108" spans="1:20" x14ac:dyDescent="0.25">
      <c r="A108" s="347"/>
      <c r="B108" s="343"/>
      <c r="C108" s="344"/>
      <c r="D108" s="344"/>
      <c r="E108" s="344"/>
      <c r="F108" s="344"/>
      <c r="G108" s="344"/>
      <c r="H108" s="344"/>
      <c r="I108" s="344"/>
      <c r="J108" s="344"/>
      <c r="K108" s="344"/>
      <c r="L108" s="344"/>
      <c r="M108" s="344"/>
      <c r="N108" s="345"/>
      <c r="O108" s="375"/>
      <c r="P108" s="376"/>
      <c r="Q108" s="377"/>
      <c r="R108" s="363"/>
      <c r="S108" s="363"/>
      <c r="T108" s="363"/>
    </row>
    <row r="109" spans="1:20" x14ac:dyDescent="0.25">
      <c r="A109" s="71"/>
      <c r="B109" s="52" t="s">
        <v>68</v>
      </c>
      <c r="C109" s="322" t="s">
        <v>73</v>
      </c>
      <c r="D109" s="323"/>
      <c r="E109" s="323"/>
      <c r="F109" s="323"/>
      <c r="G109" s="323"/>
      <c r="H109" s="323"/>
      <c r="I109" s="323"/>
      <c r="J109" s="323"/>
      <c r="K109" s="323"/>
      <c r="L109" s="323"/>
      <c r="M109" s="323"/>
      <c r="N109" s="324"/>
      <c r="O109" s="307">
        <v>1</v>
      </c>
      <c r="P109" s="308"/>
      <c r="Q109" s="309"/>
      <c r="R109" s="316">
        <f>IF(A109&gt;1,1,0)</f>
        <v>0</v>
      </c>
      <c r="S109" s="317"/>
      <c r="T109" s="318"/>
    </row>
    <row r="110" spans="1:20" x14ac:dyDescent="0.25">
      <c r="A110" s="71"/>
      <c r="B110" s="52" t="s">
        <v>69</v>
      </c>
      <c r="C110" s="322" t="s">
        <v>72</v>
      </c>
      <c r="D110" s="323"/>
      <c r="E110" s="323"/>
      <c r="F110" s="323"/>
      <c r="G110" s="323"/>
      <c r="H110" s="323"/>
      <c r="I110" s="323"/>
      <c r="J110" s="323"/>
      <c r="K110" s="323"/>
      <c r="L110" s="323"/>
      <c r="M110" s="323"/>
      <c r="N110" s="324"/>
      <c r="O110" s="307">
        <v>0</v>
      </c>
      <c r="P110" s="308"/>
      <c r="Q110" s="309"/>
      <c r="R110" s="319"/>
      <c r="S110" s="320"/>
      <c r="T110" s="321"/>
    </row>
    <row r="111" spans="1:20" x14ac:dyDescent="0.25">
      <c r="A111" s="32">
        <v>2</v>
      </c>
      <c r="B111" s="322" t="s">
        <v>113</v>
      </c>
      <c r="C111" s="323"/>
      <c r="D111" s="323"/>
      <c r="E111" s="323"/>
      <c r="F111" s="323"/>
      <c r="G111" s="323"/>
      <c r="H111" s="323"/>
      <c r="I111" s="323"/>
      <c r="J111" s="323"/>
      <c r="K111" s="323"/>
      <c r="L111" s="323"/>
      <c r="M111" s="323"/>
      <c r="N111" s="324"/>
      <c r="O111" s="360"/>
      <c r="P111" s="361"/>
      <c r="Q111" s="362"/>
      <c r="R111" s="363"/>
      <c r="S111" s="363"/>
      <c r="T111" s="363"/>
    </row>
    <row r="112" spans="1:20" x14ac:dyDescent="0.25">
      <c r="A112" s="71"/>
      <c r="B112" s="52" t="s">
        <v>68</v>
      </c>
      <c r="C112" s="322" t="s">
        <v>314</v>
      </c>
      <c r="D112" s="323"/>
      <c r="E112" s="323"/>
      <c r="F112" s="323"/>
      <c r="G112" s="323"/>
      <c r="H112" s="323"/>
      <c r="I112" s="323"/>
      <c r="J112" s="323"/>
      <c r="K112" s="323"/>
      <c r="L112" s="323"/>
      <c r="M112" s="323"/>
      <c r="N112" s="324"/>
      <c r="O112" s="307">
        <v>1</v>
      </c>
      <c r="P112" s="308"/>
      <c r="Q112" s="309"/>
      <c r="R112" s="316">
        <f>IF(A112&gt;1,1,0)</f>
        <v>0</v>
      </c>
      <c r="S112" s="317"/>
      <c r="T112" s="318"/>
    </row>
    <row r="113" spans="1:20" x14ac:dyDescent="0.25">
      <c r="A113" s="71"/>
      <c r="B113" s="52" t="s">
        <v>69</v>
      </c>
      <c r="C113" s="322" t="s">
        <v>315</v>
      </c>
      <c r="D113" s="323"/>
      <c r="E113" s="323"/>
      <c r="F113" s="323"/>
      <c r="G113" s="323"/>
      <c r="H113" s="323"/>
      <c r="I113" s="323"/>
      <c r="J113" s="323"/>
      <c r="K113" s="323"/>
      <c r="L113" s="323"/>
      <c r="M113" s="323"/>
      <c r="N113" s="324"/>
      <c r="O113" s="307">
        <v>0</v>
      </c>
      <c r="P113" s="308"/>
      <c r="Q113" s="309"/>
      <c r="R113" s="319"/>
      <c r="S113" s="320"/>
      <c r="T113" s="321"/>
    </row>
    <row r="114" spans="1:20" x14ac:dyDescent="0.25">
      <c r="A114" s="346">
        <v>3</v>
      </c>
      <c r="B114" s="304" t="s">
        <v>114</v>
      </c>
      <c r="C114" s="305"/>
      <c r="D114" s="305"/>
      <c r="E114" s="305"/>
      <c r="F114" s="305"/>
      <c r="G114" s="305"/>
      <c r="H114" s="305"/>
      <c r="I114" s="305"/>
      <c r="J114" s="305"/>
      <c r="K114" s="305"/>
      <c r="L114" s="305"/>
      <c r="M114" s="305"/>
      <c r="N114" s="306"/>
      <c r="O114" s="293"/>
      <c r="P114" s="294"/>
      <c r="Q114" s="295"/>
      <c r="R114" s="293"/>
      <c r="S114" s="294"/>
      <c r="T114" s="295"/>
    </row>
    <row r="115" spans="1:20" x14ac:dyDescent="0.25">
      <c r="A115" s="347"/>
      <c r="B115" s="343"/>
      <c r="C115" s="344"/>
      <c r="D115" s="344"/>
      <c r="E115" s="344"/>
      <c r="F115" s="344"/>
      <c r="G115" s="344"/>
      <c r="H115" s="344"/>
      <c r="I115" s="344"/>
      <c r="J115" s="344"/>
      <c r="K115" s="344"/>
      <c r="L115" s="344"/>
      <c r="M115" s="344"/>
      <c r="N115" s="345"/>
      <c r="O115" s="296"/>
      <c r="P115" s="297"/>
      <c r="Q115" s="298"/>
      <c r="R115" s="296"/>
      <c r="S115" s="297"/>
      <c r="T115" s="298"/>
    </row>
    <row r="116" spans="1:20" x14ac:dyDescent="0.25">
      <c r="A116" s="353"/>
      <c r="B116" s="350" t="s">
        <v>68</v>
      </c>
      <c r="C116" s="305" t="s">
        <v>115</v>
      </c>
      <c r="D116" s="305"/>
      <c r="E116" s="305"/>
      <c r="F116" s="305"/>
      <c r="G116" s="305"/>
      <c r="H116" s="305"/>
      <c r="I116" s="305"/>
      <c r="J116" s="305"/>
      <c r="K116" s="305"/>
      <c r="L116" s="305"/>
      <c r="M116" s="305"/>
      <c r="N116" s="306"/>
      <c r="O116" s="334">
        <v>4</v>
      </c>
      <c r="P116" s="335"/>
      <c r="Q116" s="336"/>
      <c r="R116" s="39">
        <f>IF(A116&gt;1,4,0)</f>
        <v>0</v>
      </c>
      <c r="S116" s="317">
        <f>IF(R118&gt;4,4,R118)</f>
        <v>0</v>
      </c>
      <c r="T116" s="23"/>
    </row>
    <row r="117" spans="1:20" x14ac:dyDescent="0.25">
      <c r="A117" s="354"/>
      <c r="B117" s="351"/>
      <c r="C117" s="348"/>
      <c r="D117" s="348"/>
      <c r="E117" s="348"/>
      <c r="F117" s="348"/>
      <c r="G117" s="348"/>
      <c r="H117" s="348"/>
      <c r="I117" s="348"/>
      <c r="J117" s="348"/>
      <c r="K117" s="348"/>
      <c r="L117" s="348"/>
      <c r="M117" s="348"/>
      <c r="N117" s="349"/>
      <c r="O117" s="337"/>
      <c r="P117" s="338"/>
      <c r="Q117" s="339"/>
      <c r="R117" s="39">
        <f>IF(A119&gt;1,2,0)</f>
        <v>0</v>
      </c>
      <c r="S117" s="359"/>
      <c r="T117" s="23"/>
    </row>
    <row r="118" spans="1:20" x14ac:dyDescent="0.25">
      <c r="A118" s="355"/>
      <c r="B118" s="352"/>
      <c r="C118" s="344"/>
      <c r="D118" s="344"/>
      <c r="E118" s="344"/>
      <c r="F118" s="344"/>
      <c r="G118" s="344"/>
      <c r="H118" s="344"/>
      <c r="I118" s="344"/>
      <c r="J118" s="344"/>
      <c r="K118" s="344"/>
      <c r="L118" s="344"/>
      <c r="M118" s="344"/>
      <c r="N118" s="345"/>
      <c r="O118" s="340"/>
      <c r="P118" s="341"/>
      <c r="Q118" s="342"/>
      <c r="R118" s="39">
        <f>SUM(R116:R117)</f>
        <v>0</v>
      </c>
      <c r="S118" s="359"/>
      <c r="T118" s="23"/>
    </row>
    <row r="119" spans="1:20" ht="15" customHeight="1" x14ac:dyDescent="0.25">
      <c r="A119" s="353"/>
      <c r="B119" s="350" t="s">
        <v>69</v>
      </c>
      <c r="C119" s="305" t="s">
        <v>116</v>
      </c>
      <c r="D119" s="305"/>
      <c r="E119" s="305"/>
      <c r="F119" s="305"/>
      <c r="G119" s="305"/>
      <c r="H119" s="305"/>
      <c r="I119" s="305"/>
      <c r="J119" s="305"/>
      <c r="K119" s="305"/>
      <c r="L119" s="305"/>
      <c r="M119" s="305"/>
      <c r="N119" s="306"/>
      <c r="O119" s="334">
        <v>2</v>
      </c>
      <c r="P119" s="335"/>
      <c r="Q119" s="336"/>
      <c r="R119" s="34"/>
      <c r="S119" s="359"/>
      <c r="T119" s="23"/>
    </row>
    <row r="120" spans="1:20" x14ac:dyDescent="0.25">
      <c r="A120" s="354"/>
      <c r="B120" s="351"/>
      <c r="C120" s="348"/>
      <c r="D120" s="348"/>
      <c r="E120" s="348"/>
      <c r="F120" s="348"/>
      <c r="G120" s="348"/>
      <c r="H120" s="348"/>
      <c r="I120" s="348"/>
      <c r="J120" s="348"/>
      <c r="K120" s="348"/>
      <c r="L120" s="348"/>
      <c r="M120" s="348"/>
      <c r="N120" s="349"/>
      <c r="O120" s="337"/>
      <c r="P120" s="338"/>
      <c r="Q120" s="339"/>
      <c r="R120" s="34"/>
      <c r="S120" s="359"/>
      <c r="T120" s="23"/>
    </row>
    <row r="121" spans="1:20" x14ac:dyDescent="0.25">
      <c r="A121" s="354"/>
      <c r="B121" s="351"/>
      <c r="C121" s="348"/>
      <c r="D121" s="348"/>
      <c r="E121" s="348"/>
      <c r="F121" s="348"/>
      <c r="G121" s="348"/>
      <c r="H121" s="348"/>
      <c r="I121" s="348"/>
      <c r="J121" s="348"/>
      <c r="K121" s="348"/>
      <c r="L121" s="348"/>
      <c r="M121" s="348"/>
      <c r="N121" s="349"/>
      <c r="O121" s="337"/>
      <c r="P121" s="338"/>
      <c r="Q121" s="339"/>
      <c r="R121" s="34"/>
      <c r="S121" s="359"/>
      <c r="T121" s="23"/>
    </row>
    <row r="122" spans="1:20" x14ac:dyDescent="0.25">
      <c r="A122" s="354"/>
      <c r="B122" s="351"/>
      <c r="C122" s="348"/>
      <c r="D122" s="348"/>
      <c r="E122" s="348"/>
      <c r="F122" s="348"/>
      <c r="G122" s="348"/>
      <c r="H122" s="348"/>
      <c r="I122" s="348"/>
      <c r="J122" s="348"/>
      <c r="K122" s="348"/>
      <c r="L122" s="348"/>
      <c r="M122" s="348"/>
      <c r="N122" s="349"/>
      <c r="O122" s="337"/>
      <c r="P122" s="338"/>
      <c r="Q122" s="339"/>
      <c r="R122" s="34"/>
      <c r="S122" s="359"/>
      <c r="T122" s="23"/>
    </row>
    <row r="123" spans="1:20" x14ac:dyDescent="0.25">
      <c r="A123" s="355"/>
      <c r="B123" s="352"/>
      <c r="C123" s="344"/>
      <c r="D123" s="344"/>
      <c r="E123" s="344"/>
      <c r="F123" s="344"/>
      <c r="G123" s="344"/>
      <c r="H123" s="344"/>
      <c r="I123" s="344"/>
      <c r="J123" s="344"/>
      <c r="K123" s="344"/>
      <c r="L123" s="344"/>
      <c r="M123" s="344"/>
      <c r="N123" s="345"/>
      <c r="O123" s="340"/>
      <c r="P123" s="341"/>
      <c r="Q123" s="342"/>
      <c r="R123" s="34"/>
      <c r="S123" s="359"/>
      <c r="T123" s="23"/>
    </row>
    <row r="124" spans="1:20" ht="15" customHeight="1" x14ac:dyDescent="0.25">
      <c r="A124" s="356"/>
      <c r="B124" s="350" t="s">
        <v>70</v>
      </c>
      <c r="C124" s="305" t="s">
        <v>117</v>
      </c>
      <c r="D124" s="305"/>
      <c r="E124" s="305"/>
      <c r="F124" s="305"/>
      <c r="G124" s="305"/>
      <c r="H124" s="305"/>
      <c r="I124" s="305"/>
      <c r="J124" s="305"/>
      <c r="K124" s="305"/>
      <c r="L124" s="305"/>
      <c r="M124" s="305"/>
      <c r="N124" s="306"/>
      <c r="O124" s="334">
        <v>0</v>
      </c>
      <c r="P124" s="335"/>
      <c r="Q124" s="336"/>
      <c r="R124" s="34"/>
      <c r="S124" s="359"/>
      <c r="T124" s="23"/>
    </row>
    <row r="125" spans="1:20" x14ac:dyDescent="0.25">
      <c r="A125" s="357"/>
      <c r="B125" s="351"/>
      <c r="C125" s="348"/>
      <c r="D125" s="348"/>
      <c r="E125" s="348"/>
      <c r="F125" s="348"/>
      <c r="G125" s="348"/>
      <c r="H125" s="348"/>
      <c r="I125" s="348"/>
      <c r="J125" s="348"/>
      <c r="K125" s="348"/>
      <c r="L125" s="348"/>
      <c r="M125" s="348"/>
      <c r="N125" s="349"/>
      <c r="O125" s="337"/>
      <c r="P125" s="338"/>
      <c r="Q125" s="339"/>
      <c r="R125" s="34"/>
      <c r="S125" s="359"/>
      <c r="T125" s="23"/>
    </row>
    <row r="126" spans="1:20" x14ac:dyDescent="0.25">
      <c r="A126" s="357"/>
      <c r="B126" s="351"/>
      <c r="C126" s="348"/>
      <c r="D126" s="348"/>
      <c r="E126" s="348"/>
      <c r="F126" s="348"/>
      <c r="G126" s="348"/>
      <c r="H126" s="348"/>
      <c r="I126" s="348"/>
      <c r="J126" s="348"/>
      <c r="K126" s="348"/>
      <c r="L126" s="348"/>
      <c r="M126" s="348"/>
      <c r="N126" s="349"/>
      <c r="O126" s="337"/>
      <c r="P126" s="338"/>
      <c r="Q126" s="339"/>
      <c r="R126" s="34"/>
      <c r="S126" s="359"/>
      <c r="T126" s="23"/>
    </row>
    <row r="127" spans="1:20" x14ac:dyDescent="0.25">
      <c r="A127" s="358"/>
      <c r="B127" s="352"/>
      <c r="C127" s="344"/>
      <c r="D127" s="344"/>
      <c r="E127" s="344"/>
      <c r="F127" s="344"/>
      <c r="G127" s="344"/>
      <c r="H127" s="344"/>
      <c r="I127" s="344"/>
      <c r="J127" s="344"/>
      <c r="K127" s="344"/>
      <c r="L127" s="344"/>
      <c r="M127" s="344"/>
      <c r="N127" s="345"/>
      <c r="O127" s="340"/>
      <c r="P127" s="341"/>
      <c r="Q127" s="342"/>
      <c r="R127" s="34"/>
      <c r="S127" s="320"/>
      <c r="T127" s="23"/>
    </row>
    <row r="128" spans="1:20" x14ac:dyDescent="0.25">
      <c r="A128" s="302" t="s">
        <v>118</v>
      </c>
      <c r="B128" s="302"/>
      <c r="C128" s="302"/>
      <c r="D128" s="302"/>
      <c r="E128" s="302"/>
      <c r="F128" s="302"/>
      <c r="G128" s="302"/>
      <c r="H128" s="302"/>
      <c r="I128" s="302"/>
      <c r="J128" s="302"/>
      <c r="K128" s="302"/>
      <c r="L128" s="302"/>
      <c r="M128" s="302"/>
      <c r="N128" s="302"/>
      <c r="O128" s="299">
        <v>6</v>
      </c>
      <c r="P128" s="299"/>
      <c r="Q128" s="299"/>
      <c r="R128" s="299">
        <f>SUM(R109+R112+S116)</f>
        <v>0</v>
      </c>
      <c r="S128" s="299"/>
      <c r="T128" s="299"/>
    </row>
    <row r="129" spans="1:20" x14ac:dyDescent="0.25">
      <c r="A129" s="302" t="s">
        <v>128</v>
      </c>
      <c r="B129" s="302"/>
      <c r="C129" s="302"/>
      <c r="D129" s="302"/>
      <c r="E129" s="302"/>
      <c r="F129" s="302"/>
      <c r="G129" s="302"/>
      <c r="H129" s="302"/>
      <c r="I129" s="302"/>
      <c r="J129" s="302"/>
      <c r="K129" s="302"/>
      <c r="L129" s="302"/>
      <c r="M129" s="302"/>
      <c r="N129" s="302"/>
      <c r="O129" s="299">
        <f>SUM(O103+O128)</f>
        <v>78</v>
      </c>
      <c r="P129" s="299"/>
      <c r="Q129" s="299"/>
      <c r="R129" s="299">
        <f>SUM(R103+R128)</f>
        <v>0</v>
      </c>
      <c r="S129" s="299"/>
      <c r="T129" s="299"/>
    </row>
    <row r="131" spans="1:20" x14ac:dyDescent="0.25">
      <c r="A131" s="381"/>
      <c r="B131" s="382"/>
      <c r="C131" s="382"/>
      <c r="D131" s="382"/>
      <c r="E131" s="382"/>
      <c r="F131" s="382"/>
      <c r="G131" s="382"/>
      <c r="H131" s="382"/>
      <c r="I131" s="382"/>
      <c r="J131" s="383"/>
      <c r="K131" s="381"/>
      <c r="L131" s="382"/>
      <c r="M131" s="382"/>
      <c r="N131" s="382"/>
      <c r="O131" s="382"/>
      <c r="P131" s="382"/>
      <c r="Q131" s="382"/>
      <c r="R131" s="382"/>
      <c r="S131" s="382"/>
      <c r="T131" s="383"/>
    </row>
    <row r="132" spans="1:20" x14ac:dyDescent="0.25">
      <c r="A132" s="384"/>
      <c r="B132" s="385"/>
      <c r="C132" s="385"/>
      <c r="D132" s="385"/>
      <c r="E132" s="385"/>
      <c r="F132" s="385"/>
      <c r="G132" s="385"/>
      <c r="H132" s="385"/>
      <c r="I132" s="385"/>
      <c r="J132" s="386"/>
      <c r="K132" s="384"/>
      <c r="L132" s="385"/>
      <c r="M132" s="385"/>
      <c r="N132" s="385"/>
      <c r="O132" s="385"/>
      <c r="P132" s="385"/>
      <c r="Q132" s="385"/>
      <c r="R132" s="385"/>
      <c r="S132" s="385"/>
      <c r="T132" s="386"/>
    </row>
    <row r="133" spans="1:20" x14ac:dyDescent="0.25">
      <c r="A133" s="307" t="s">
        <v>277</v>
      </c>
      <c r="B133" s="308"/>
      <c r="C133" s="308"/>
      <c r="D133" s="308"/>
      <c r="E133" s="308"/>
      <c r="F133" s="308"/>
      <c r="G133" s="308"/>
      <c r="H133" s="308"/>
      <c r="I133" s="308"/>
      <c r="J133" s="309"/>
      <c r="K133" s="307" t="s">
        <v>74</v>
      </c>
      <c r="L133" s="308"/>
      <c r="M133" s="308"/>
      <c r="N133" s="308"/>
      <c r="O133" s="308"/>
      <c r="P133" s="308"/>
      <c r="Q133" s="308"/>
      <c r="R133" s="308"/>
      <c r="S133" s="308"/>
      <c r="T133" s="309"/>
    </row>
    <row r="134" spans="1:20" x14ac:dyDescent="0.25">
      <c r="A134" s="371"/>
      <c r="B134" s="371"/>
      <c r="C134" s="371"/>
      <c r="D134" s="371"/>
      <c r="E134" s="371"/>
      <c r="F134" s="371"/>
      <c r="G134" s="371"/>
      <c r="H134" s="371"/>
      <c r="I134" s="371"/>
      <c r="J134" s="371"/>
      <c r="K134" s="371"/>
      <c r="L134" s="371"/>
      <c r="M134" s="371"/>
      <c r="N134" s="371"/>
      <c r="O134" s="371"/>
      <c r="P134" s="371"/>
      <c r="Q134" s="371"/>
      <c r="R134" s="371"/>
      <c r="S134" s="371"/>
      <c r="T134" s="371"/>
    </row>
    <row r="135" spans="1:20" x14ac:dyDescent="0.25">
      <c r="A135" s="371"/>
      <c r="B135" s="371"/>
      <c r="C135" s="371"/>
      <c r="D135" s="371"/>
      <c r="E135" s="371"/>
      <c r="F135" s="371"/>
      <c r="G135" s="371"/>
      <c r="H135" s="371"/>
      <c r="I135" s="371"/>
      <c r="J135" s="371"/>
      <c r="K135" s="371"/>
      <c r="L135" s="371"/>
      <c r="M135" s="371"/>
      <c r="N135" s="371"/>
      <c r="O135" s="371"/>
      <c r="P135" s="371"/>
      <c r="Q135" s="371"/>
      <c r="R135" s="371"/>
      <c r="S135" s="371"/>
      <c r="T135" s="371"/>
    </row>
    <row r="136" spans="1:20" x14ac:dyDescent="0.25">
      <c r="A136" s="371" t="s">
        <v>75</v>
      </c>
      <c r="B136" s="371"/>
      <c r="C136" s="371"/>
      <c r="D136" s="371"/>
      <c r="E136" s="371"/>
      <c r="F136" s="371"/>
      <c r="G136" s="371"/>
      <c r="H136" s="371"/>
      <c r="I136" s="371"/>
      <c r="J136" s="371"/>
      <c r="K136" s="371" t="s">
        <v>74</v>
      </c>
      <c r="L136" s="371"/>
      <c r="M136" s="371"/>
      <c r="N136" s="371"/>
      <c r="O136" s="371"/>
      <c r="P136" s="371"/>
      <c r="Q136" s="371"/>
      <c r="R136" s="371"/>
      <c r="S136" s="371"/>
      <c r="T136" s="371"/>
    </row>
    <row r="137" spans="1:20" x14ac:dyDescent="0.25">
      <c r="A137" s="371"/>
      <c r="B137" s="371"/>
      <c r="C137" s="371"/>
      <c r="D137" s="371"/>
      <c r="E137" s="371"/>
      <c r="F137" s="371"/>
      <c r="G137" s="371"/>
      <c r="H137" s="371"/>
      <c r="I137" s="371"/>
      <c r="J137" s="371"/>
      <c r="K137" s="371"/>
      <c r="L137" s="371"/>
      <c r="M137" s="371"/>
      <c r="N137" s="371"/>
      <c r="O137" s="371"/>
      <c r="P137" s="371"/>
      <c r="Q137" s="371"/>
      <c r="R137" s="371"/>
      <c r="S137" s="371"/>
      <c r="T137" s="371"/>
    </row>
    <row r="138" spans="1:20" x14ac:dyDescent="0.25">
      <c r="A138" s="371"/>
      <c r="B138" s="371"/>
      <c r="C138" s="371"/>
      <c r="D138" s="371"/>
      <c r="E138" s="371"/>
      <c r="F138" s="371"/>
      <c r="G138" s="371"/>
      <c r="H138" s="371"/>
      <c r="I138" s="371"/>
      <c r="J138" s="371"/>
      <c r="K138" s="371"/>
      <c r="L138" s="371"/>
      <c r="M138" s="371"/>
      <c r="N138" s="371"/>
      <c r="O138" s="371"/>
      <c r="P138" s="371"/>
      <c r="Q138" s="371"/>
      <c r="R138" s="371"/>
      <c r="S138" s="371"/>
      <c r="T138" s="371"/>
    </row>
    <row r="139" spans="1:20" x14ac:dyDescent="0.25">
      <c r="A139" s="371" t="s">
        <v>75</v>
      </c>
      <c r="B139" s="371"/>
      <c r="C139" s="371"/>
      <c r="D139" s="371"/>
      <c r="E139" s="371"/>
      <c r="F139" s="371"/>
      <c r="G139" s="371"/>
      <c r="H139" s="371"/>
      <c r="I139" s="371"/>
      <c r="J139" s="371"/>
      <c r="K139" s="371" t="s">
        <v>74</v>
      </c>
      <c r="L139" s="371"/>
      <c r="M139" s="371"/>
      <c r="N139" s="371"/>
      <c r="O139" s="371"/>
      <c r="P139" s="371"/>
      <c r="Q139" s="371"/>
      <c r="R139" s="371"/>
      <c r="S139" s="371"/>
      <c r="T139" s="371"/>
    </row>
    <row r="140" spans="1:20" x14ac:dyDescent="0.25">
      <c r="A140" s="371"/>
      <c r="B140" s="371"/>
      <c r="C140" s="371"/>
      <c r="D140" s="371"/>
      <c r="E140" s="371"/>
      <c r="F140" s="371"/>
      <c r="G140" s="371"/>
      <c r="H140" s="371"/>
      <c r="I140" s="371"/>
      <c r="J140" s="371"/>
      <c r="K140" s="371"/>
      <c r="L140" s="371"/>
      <c r="M140" s="371"/>
      <c r="N140" s="371"/>
      <c r="O140" s="371"/>
      <c r="P140" s="371"/>
      <c r="Q140" s="371"/>
      <c r="R140" s="371"/>
      <c r="S140" s="371"/>
      <c r="T140" s="371"/>
    </row>
    <row r="141" spans="1:20" x14ac:dyDescent="0.25">
      <c r="A141" s="371"/>
      <c r="B141" s="371"/>
      <c r="C141" s="371"/>
      <c r="D141" s="371"/>
      <c r="E141" s="371"/>
      <c r="F141" s="371"/>
      <c r="G141" s="371"/>
      <c r="H141" s="371"/>
      <c r="I141" s="371"/>
      <c r="J141" s="371"/>
      <c r="K141" s="371"/>
      <c r="L141" s="371"/>
      <c r="M141" s="371"/>
      <c r="N141" s="371"/>
      <c r="O141" s="371"/>
      <c r="P141" s="371"/>
      <c r="Q141" s="371"/>
      <c r="R141" s="371"/>
      <c r="S141" s="371"/>
      <c r="T141" s="371"/>
    </row>
    <row r="142" spans="1:20" x14ac:dyDescent="0.25">
      <c r="A142" s="371" t="s">
        <v>75</v>
      </c>
      <c r="B142" s="371"/>
      <c r="C142" s="371"/>
      <c r="D142" s="371"/>
      <c r="E142" s="371"/>
      <c r="F142" s="371"/>
      <c r="G142" s="371"/>
      <c r="H142" s="371"/>
      <c r="I142" s="371"/>
      <c r="J142" s="371"/>
      <c r="K142" s="371" t="s">
        <v>74</v>
      </c>
      <c r="L142" s="371"/>
      <c r="M142" s="371"/>
      <c r="N142" s="371"/>
      <c r="O142" s="371"/>
      <c r="P142" s="371"/>
      <c r="Q142" s="371"/>
      <c r="R142" s="371"/>
      <c r="S142" s="371"/>
      <c r="T142" s="371"/>
    </row>
    <row r="144" spans="1:20" x14ac:dyDescent="0.25">
      <c r="A144" s="380" t="s">
        <v>76</v>
      </c>
      <c r="B144" s="380"/>
      <c r="C144" s="380"/>
      <c r="D144" s="380"/>
      <c r="E144" s="380"/>
      <c r="F144" s="380"/>
      <c r="G144" s="380"/>
      <c r="H144" s="380"/>
      <c r="I144" s="380"/>
      <c r="J144" s="380"/>
      <c r="K144" s="380"/>
      <c r="L144" s="380"/>
      <c r="M144" s="380"/>
      <c r="N144" s="380"/>
      <c r="O144" s="380"/>
      <c r="P144" s="380"/>
      <c r="Q144" s="380"/>
      <c r="R144" s="380"/>
      <c r="S144" s="380"/>
      <c r="T144" s="380"/>
    </row>
    <row r="145" spans="1:20" x14ac:dyDescent="0.25">
      <c r="A145" s="380"/>
      <c r="B145" s="380"/>
      <c r="C145" s="380"/>
      <c r="D145" s="380"/>
      <c r="E145" s="380"/>
      <c r="F145" s="380"/>
      <c r="G145" s="380"/>
      <c r="H145" s="380"/>
      <c r="I145" s="380"/>
      <c r="J145" s="380"/>
      <c r="K145" s="380"/>
      <c r="L145" s="380"/>
      <c r="M145" s="380"/>
      <c r="N145" s="380"/>
      <c r="O145" s="380"/>
      <c r="P145" s="380"/>
      <c r="Q145" s="380"/>
      <c r="R145" s="380"/>
      <c r="S145" s="380"/>
      <c r="T145" s="380"/>
    </row>
    <row r="146" spans="1:20" x14ac:dyDescent="0.25">
      <c r="A146" s="380"/>
      <c r="B146" s="380"/>
      <c r="C146" s="380"/>
      <c r="D146" s="380"/>
      <c r="E146" s="380"/>
      <c r="F146" s="380"/>
      <c r="G146" s="380"/>
      <c r="H146" s="380"/>
      <c r="I146" s="380"/>
      <c r="J146" s="380"/>
      <c r="K146" s="380"/>
      <c r="L146" s="380"/>
      <c r="M146" s="380"/>
      <c r="N146" s="380"/>
      <c r="O146" s="380"/>
      <c r="P146" s="380"/>
      <c r="Q146" s="380"/>
      <c r="R146" s="380"/>
      <c r="S146" s="380"/>
      <c r="T146" s="380"/>
    </row>
  </sheetData>
  <sheetProtection algorithmName="SHA-512" hashValue="im7WlYzj6wpfVP3dq/n67DvH/QuDIL9Kzz6nnpNRXsjPP8nnjResAZJvvMadTwOi4OvolEsDHWnZmi4zJWjPZA==" saltValue="zfNuItPHDs80I49WfiewYg==" spinCount="100000" sheet="1" selectLockedCells="1"/>
  <mergeCells count="270">
    <mergeCell ref="S79:S80"/>
    <mergeCell ref="C80:N80"/>
    <mergeCell ref="O80:Q80"/>
    <mergeCell ref="A77:A78"/>
    <mergeCell ref="B77:N78"/>
    <mergeCell ref="R77:T78"/>
    <mergeCell ref="A63:A64"/>
    <mergeCell ref="B63:N64"/>
    <mergeCell ref="O63:Q64"/>
    <mergeCell ref="R63:T64"/>
    <mergeCell ref="C65:N65"/>
    <mergeCell ref="O65:Q65"/>
    <mergeCell ref="S65:S66"/>
    <mergeCell ref="C66:N66"/>
    <mergeCell ref="O66:Q66"/>
    <mergeCell ref="B73:N73"/>
    <mergeCell ref="C74:N74"/>
    <mergeCell ref="O74:Q74"/>
    <mergeCell ref="O75:Q75"/>
    <mergeCell ref="C76:N76"/>
    <mergeCell ref="O76:Q76"/>
    <mergeCell ref="C79:N79"/>
    <mergeCell ref="O79:Q79"/>
    <mergeCell ref="O77:Q78"/>
    <mergeCell ref="A24:A25"/>
    <mergeCell ref="B24:N25"/>
    <mergeCell ref="R24:T25"/>
    <mergeCell ref="O24:Q25"/>
    <mergeCell ref="O26:Q26"/>
    <mergeCell ref="O27:Q27"/>
    <mergeCell ref="O28:Q28"/>
    <mergeCell ref="O29:Q29"/>
    <mergeCell ref="C26:N26"/>
    <mergeCell ref="C27:N27"/>
    <mergeCell ref="C28:N28"/>
    <mergeCell ref="C29:N29"/>
    <mergeCell ref="S26:S29"/>
    <mergeCell ref="O62:Q62"/>
    <mergeCell ref="S74:S76"/>
    <mergeCell ref="R90:T91"/>
    <mergeCell ref="S86:S89"/>
    <mergeCell ref="S71:S72"/>
    <mergeCell ref="B70:N70"/>
    <mergeCell ref="O70:Q70"/>
    <mergeCell ref="R70:T70"/>
    <mergeCell ref="O73:Q73"/>
    <mergeCell ref="R73:T73"/>
    <mergeCell ref="R81:T81"/>
    <mergeCell ref="A82:N83"/>
    <mergeCell ref="O82:Q82"/>
    <mergeCell ref="R82:T82"/>
    <mergeCell ref="O83:Q83"/>
    <mergeCell ref="A84:A85"/>
    <mergeCell ref="B84:N85"/>
    <mergeCell ref="O84:Q85"/>
    <mergeCell ref="R84:T85"/>
    <mergeCell ref="C86:N86"/>
    <mergeCell ref="O86:Q86"/>
    <mergeCell ref="C87:N87"/>
    <mergeCell ref="A81:N81"/>
    <mergeCell ref="O81:Q81"/>
    <mergeCell ref="O50:Q50"/>
    <mergeCell ref="B44:N45"/>
    <mergeCell ref="O44:Q45"/>
    <mergeCell ref="A46:A47"/>
    <mergeCell ref="A52:A53"/>
    <mergeCell ref="B46:N47"/>
    <mergeCell ref="O46:Q47"/>
    <mergeCell ref="B48:N48"/>
    <mergeCell ref="O48:Q48"/>
    <mergeCell ref="A44:A45"/>
    <mergeCell ref="O37:Q38"/>
    <mergeCell ref="O39:Q40"/>
    <mergeCell ref="C39:N40"/>
    <mergeCell ref="B39:B40"/>
    <mergeCell ref="B36:N36"/>
    <mergeCell ref="C37:N38"/>
    <mergeCell ref="B37:B38"/>
    <mergeCell ref="O42:Q42"/>
    <mergeCell ref="R42:T42"/>
    <mergeCell ref="A37:A38"/>
    <mergeCell ref="S54:S55"/>
    <mergeCell ref="R50:T50"/>
    <mergeCell ref="O52:Q53"/>
    <mergeCell ref="R52:T53"/>
    <mergeCell ref="B52:N53"/>
    <mergeCell ref="C54:N54"/>
    <mergeCell ref="C55:N55"/>
    <mergeCell ref="A50:N51"/>
    <mergeCell ref="O51:Q51"/>
    <mergeCell ref="O55:Q55"/>
    <mergeCell ref="A49:N49"/>
    <mergeCell ref="O49:Q49"/>
    <mergeCell ref="R49:T49"/>
    <mergeCell ref="O54:Q54"/>
    <mergeCell ref="A39:A40"/>
    <mergeCell ref="A42:N43"/>
    <mergeCell ref="S44:S48"/>
    <mergeCell ref="R44:R45"/>
    <mergeCell ref="R46:R47"/>
    <mergeCell ref="O43:Q43"/>
    <mergeCell ref="A41:N41"/>
    <mergeCell ref="O41:Q41"/>
    <mergeCell ref="R41:T41"/>
    <mergeCell ref="O22:Q22"/>
    <mergeCell ref="R22:T22"/>
    <mergeCell ref="O23:Q23"/>
    <mergeCell ref="A22:N23"/>
    <mergeCell ref="R1:T1"/>
    <mergeCell ref="R2:T2"/>
    <mergeCell ref="H1:Q1"/>
    <mergeCell ref="H2:Q2"/>
    <mergeCell ref="A1:G1"/>
    <mergeCell ref="A2:G2"/>
    <mergeCell ref="A14:T14"/>
    <mergeCell ref="N4:T4"/>
    <mergeCell ref="N7:T7"/>
    <mergeCell ref="D7:I7"/>
    <mergeCell ref="D4:I4"/>
    <mergeCell ref="A19:T19"/>
    <mergeCell ref="A20:T20"/>
    <mergeCell ref="A21:T21"/>
    <mergeCell ref="N5:T5"/>
    <mergeCell ref="N6:T6"/>
    <mergeCell ref="A9:T9"/>
    <mergeCell ref="B12:G12"/>
    <mergeCell ref="D5:I5"/>
    <mergeCell ref="D6:I6"/>
    <mergeCell ref="O67:Q67"/>
    <mergeCell ref="R67:T67"/>
    <mergeCell ref="C61:N61"/>
    <mergeCell ref="O61:Q61"/>
    <mergeCell ref="S61:S62"/>
    <mergeCell ref="C62:N62"/>
    <mergeCell ref="B30:N30"/>
    <mergeCell ref="R33:T33"/>
    <mergeCell ref="R34:T35"/>
    <mergeCell ref="O34:Q34"/>
    <mergeCell ref="O35:Q35"/>
    <mergeCell ref="C32:N32"/>
    <mergeCell ref="O30:Q30"/>
    <mergeCell ref="O31:Q31"/>
    <mergeCell ref="O32:Q32"/>
    <mergeCell ref="B33:N33"/>
    <mergeCell ref="C34:N34"/>
    <mergeCell ref="C35:N35"/>
    <mergeCell ref="O33:Q33"/>
    <mergeCell ref="C31:N31"/>
    <mergeCell ref="S31:S32"/>
    <mergeCell ref="S37:S40"/>
    <mergeCell ref="O36:Q36"/>
    <mergeCell ref="R36:T36"/>
    <mergeCell ref="A140:J141"/>
    <mergeCell ref="K140:T141"/>
    <mergeCell ref="A142:J142"/>
    <mergeCell ref="K142:T142"/>
    <mergeCell ref="K136:T136"/>
    <mergeCell ref="A136:J136"/>
    <mergeCell ref="A56:N56"/>
    <mergeCell ref="O56:Q56"/>
    <mergeCell ref="R56:T56"/>
    <mergeCell ref="A68:N69"/>
    <mergeCell ref="O68:Q68"/>
    <mergeCell ref="R68:T68"/>
    <mergeCell ref="O69:Q69"/>
    <mergeCell ref="C71:N71"/>
    <mergeCell ref="C72:N72"/>
    <mergeCell ref="O71:Q71"/>
    <mergeCell ref="O72:Q72"/>
    <mergeCell ref="A57:N58"/>
    <mergeCell ref="O57:Q57"/>
    <mergeCell ref="R57:T57"/>
    <mergeCell ref="O58:Q58"/>
    <mergeCell ref="B59:N60"/>
    <mergeCell ref="A59:A60"/>
    <mergeCell ref="A67:N67"/>
    <mergeCell ref="C110:N110"/>
    <mergeCell ref="O109:Q109"/>
    <mergeCell ref="S99:S101"/>
    <mergeCell ref="A97:A98"/>
    <mergeCell ref="B97:N98"/>
    <mergeCell ref="O97:Q98"/>
    <mergeCell ref="R97:T98"/>
    <mergeCell ref="A144:T146"/>
    <mergeCell ref="A133:J133"/>
    <mergeCell ref="K133:T133"/>
    <mergeCell ref="A131:J132"/>
    <mergeCell ref="A134:J135"/>
    <mergeCell ref="K131:T132"/>
    <mergeCell ref="K134:T135"/>
    <mergeCell ref="O128:Q128"/>
    <mergeCell ref="A128:N128"/>
    <mergeCell ref="R128:T128"/>
    <mergeCell ref="A129:N129"/>
    <mergeCell ref="O129:Q129"/>
    <mergeCell ref="R129:T129"/>
    <mergeCell ref="A137:J138"/>
    <mergeCell ref="K137:T138"/>
    <mergeCell ref="A139:J139"/>
    <mergeCell ref="K139:T139"/>
    <mergeCell ref="C101:N101"/>
    <mergeCell ref="O101:Q101"/>
    <mergeCell ref="C100:N100"/>
    <mergeCell ref="O100:Q100"/>
    <mergeCell ref="B107:N108"/>
    <mergeCell ref="O107:Q108"/>
    <mergeCell ref="R107:T108"/>
    <mergeCell ref="A107:A108"/>
    <mergeCell ref="C109:N109"/>
    <mergeCell ref="S116:S127"/>
    <mergeCell ref="O111:Q111"/>
    <mergeCell ref="R111:T111"/>
    <mergeCell ref="O112:Q112"/>
    <mergeCell ref="C89:N89"/>
    <mergeCell ref="O87:Q87"/>
    <mergeCell ref="O88:Q88"/>
    <mergeCell ref="O89:Q89"/>
    <mergeCell ref="B90:N91"/>
    <mergeCell ref="O90:Q91"/>
    <mergeCell ref="O110:Q110"/>
    <mergeCell ref="B111:N111"/>
    <mergeCell ref="A102:N102"/>
    <mergeCell ref="O102:Q102"/>
    <mergeCell ref="A90:A91"/>
    <mergeCell ref="O106:Q106"/>
    <mergeCell ref="C99:N99"/>
    <mergeCell ref="O99:Q99"/>
    <mergeCell ref="C92:N92"/>
    <mergeCell ref="O92:Q92"/>
    <mergeCell ref="C93:N93"/>
    <mergeCell ref="O93:Q93"/>
    <mergeCell ref="O116:Q118"/>
    <mergeCell ref="O119:Q123"/>
    <mergeCell ref="O124:Q127"/>
    <mergeCell ref="B114:N115"/>
    <mergeCell ref="A114:A115"/>
    <mergeCell ref="C116:N118"/>
    <mergeCell ref="B116:B118"/>
    <mergeCell ref="C119:N123"/>
    <mergeCell ref="B119:B123"/>
    <mergeCell ref="C124:N127"/>
    <mergeCell ref="B124:B127"/>
    <mergeCell ref="A116:A118"/>
    <mergeCell ref="A119:A123"/>
    <mergeCell ref="A124:A127"/>
    <mergeCell ref="O114:Q115"/>
    <mergeCell ref="R114:T115"/>
    <mergeCell ref="R103:T103"/>
    <mergeCell ref="O105:Q105"/>
    <mergeCell ref="R102:T102"/>
    <mergeCell ref="A103:N103"/>
    <mergeCell ref="O103:Q103"/>
    <mergeCell ref="C75:N75"/>
    <mergeCell ref="O113:Q113"/>
    <mergeCell ref="A104:T104"/>
    <mergeCell ref="A105:N106"/>
    <mergeCell ref="R109:T110"/>
    <mergeCell ref="R112:T113"/>
    <mergeCell ref="R105:T105"/>
    <mergeCell ref="C112:N112"/>
    <mergeCell ref="C113:N113"/>
    <mergeCell ref="C88:N88"/>
    <mergeCell ref="R92:T93"/>
    <mergeCell ref="A94:N94"/>
    <mergeCell ref="O94:Q94"/>
    <mergeCell ref="R94:T94"/>
    <mergeCell ref="A95:N96"/>
    <mergeCell ref="O95:Q95"/>
    <mergeCell ref="R95:T95"/>
    <mergeCell ref="O96:Q96"/>
  </mergeCells>
  <pageMargins left="0.45" right="0.45" top="0.5" bottom="0.5" header="0.3" footer="0.3"/>
  <pageSetup fitToHeight="0" orientation="portrait" r:id="rId1"/>
  <headerFooter>
    <oddFooter>&amp;LACEP-WRE&amp;CFY 22 - 1&amp;RPage &amp;P of &amp;N</oddFooter>
  </headerFooter>
  <rowBreaks count="3" manualBreakCount="3">
    <brk id="41" max="16383" man="1"/>
    <brk id="94" max="19" man="1"/>
    <brk id="128" max="19"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Calculations!$A$64:$A$66</xm:f>
          </x14:formula1>
          <xm:sqref>K17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6"/>
  <sheetViews>
    <sheetView workbookViewId="0">
      <selection activeCell="A2" sqref="A2"/>
    </sheetView>
  </sheetViews>
  <sheetFormatPr defaultRowHeight="15" x14ac:dyDescent="0.25"/>
  <cols>
    <col min="1" max="1" width="11.42578125" bestFit="1" customWidth="1"/>
    <col min="2" max="3" width="11.7109375" style="5" bestFit="1" customWidth="1"/>
    <col min="4" max="4" width="17.7109375" style="5" bestFit="1" customWidth="1"/>
    <col min="5" max="5" width="10.28515625" style="5" bestFit="1" customWidth="1"/>
    <col min="6" max="6" width="10.28515625" style="5" customWidth="1"/>
    <col min="7" max="7" width="18.28515625" style="5" customWidth="1"/>
    <col min="8" max="8" width="10.5703125" style="5" bestFit="1" customWidth="1"/>
    <col min="10" max="10" width="9.140625" style="5"/>
    <col min="14" max="14" width="9.140625" style="5"/>
  </cols>
  <sheetData>
    <row r="1" spans="1:14" ht="45" x14ac:dyDescent="0.25">
      <c r="A1" s="7" t="s">
        <v>20</v>
      </c>
      <c r="B1" s="8" t="s">
        <v>71</v>
      </c>
      <c r="C1" s="8" t="s">
        <v>310</v>
      </c>
      <c r="D1" s="8" t="s">
        <v>311</v>
      </c>
      <c r="E1" s="8" t="s">
        <v>273</v>
      </c>
      <c r="F1" s="8" t="s">
        <v>296</v>
      </c>
      <c r="G1" s="8" t="s">
        <v>295</v>
      </c>
      <c r="H1" s="6" t="s">
        <v>77</v>
      </c>
      <c r="J1" s="10" t="s">
        <v>78</v>
      </c>
      <c r="K1" s="10" t="s">
        <v>79</v>
      </c>
      <c r="L1" s="10" t="s">
        <v>80</v>
      </c>
      <c r="M1" s="10" t="s">
        <v>81</v>
      </c>
      <c r="N1" s="10" t="s">
        <v>270</v>
      </c>
    </row>
    <row r="2" spans="1:14" x14ac:dyDescent="0.25">
      <c r="A2" s="2" t="s">
        <v>58</v>
      </c>
      <c r="B2" s="9">
        <v>1852994</v>
      </c>
      <c r="C2" s="9">
        <v>1793716</v>
      </c>
      <c r="D2" s="4">
        <v>-3.2</v>
      </c>
      <c r="E2" s="4">
        <v>168</v>
      </c>
      <c r="F2" s="4">
        <v>155</v>
      </c>
      <c r="G2" s="4">
        <f>F2-E2</f>
        <v>-13</v>
      </c>
      <c r="H2" s="4"/>
    </row>
    <row r="3" spans="1:14" x14ac:dyDescent="0.25">
      <c r="A3" s="1" t="s">
        <v>21</v>
      </c>
      <c r="B3" s="9">
        <v>16589</v>
      </c>
      <c r="C3" s="9">
        <v>15465</v>
      </c>
      <c r="D3" s="4">
        <v>-6.8</v>
      </c>
      <c r="E3" s="4">
        <v>165</v>
      </c>
      <c r="F3" s="4">
        <v>159</v>
      </c>
      <c r="G3" s="4">
        <f t="shared" ref="G3:G57" si="0">F3-E3</f>
        <v>-6</v>
      </c>
      <c r="H3" s="4">
        <v>1500</v>
      </c>
      <c r="J3" s="5">
        <f>IF(Ranking!N4=Calculations!A3, Calculations!D3, 0)</f>
        <v>0</v>
      </c>
      <c r="K3" s="5">
        <f>IF(Ranking!N4=Calculations!A3, Calculations!G3, 0)</f>
        <v>0</v>
      </c>
      <c r="L3" s="5">
        <f>IF(Ranking!N4=Calculations!A3, Calculations!E3, 0)</f>
        <v>0</v>
      </c>
      <c r="M3" s="5">
        <f>IF(Ranking!N4=Calculations!A3, Calculations!H3, 0)</f>
        <v>0</v>
      </c>
      <c r="N3" s="5">
        <f>IF('Parcel Application'!$H$4=Calculations!$A3, Calculations!$H3, 0)</f>
        <v>0</v>
      </c>
    </row>
    <row r="4" spans="1:14" x14ac:dyDescent="0.25">
      <c r="A4" s="1" t="s">
        <v>22</v>
      </c>
      <c r="B4" s="9">
        <v>104169</v>
      </c>
      <c r="C4" s="9">
        <v>122076</v>
      </c>
      <c r="D4" s="4">
        <v>17.2</v>
      </c>
      <c r="E4" s="4">
        <v>104</v>
      </c>
      <c r="F4" s="4">
        <v>77</v>
      </c>
      <c r="G4" s="4">
        <f t="shared" si="0"/>
        <v>-27</v>
      </c>
      <c r="H4" s="4">
        <v>2200</v>
      </c>
      <c r="J4" s="5">
        <f>IF(Ranking!N4=Calculations!A4, Calculations!D4, 0)</f>
        <v>0</v>
      </c>
      <c r="K4" s="5">
        <f>IF(Ranking!N4=Calculations!A4, Calculations!G4, 0)</f>
        <v>0</v>
      </c>
      <c r="L4" s="5">
        <f>IF(Ranking!N4=Calculations!A4, Calculations!E4, 0)</f>
        <v>0</v>
      </c>
      <c r="M4" s="5">
        <f>IF(Ranking!N4=Calculations!A4, Calculations!H4, 0)</f>
        <v>0</v>
      </c>
      <c r="N4" s="5">
        <f>IF('Parcel Application'!$H$4=Calculations!$A4, Calculations!$H4, 0)</f>
        <v>0</v>
      </c>
    </row>
    <row r="5" spans="1:14" x14ac:dyDescent="0.25">
      <c r="A5" s="1" t="s">
        <v>23</v>
      </c>
      <c r="B5" s="9">
        <v>24629</v>
      </c>
      <c r="C5" s="9">
        <v>21809</v>
      </c>
      <c r="D5" s="4">
        <v>-11.4</v>
      </c>
      <c r="E5" s="4">
        <v>117</v>
      </c>
      <c r="F5" s="4">
        <v>103</v>
      </c>
      <c r="G5" s="4">
        <f t="shared" si="0"/>
        <v>-14</v>
      </c>
      <c r="H5" s="4">
        <v>1900</v>
      </c>
      <c r="J5" s="5">
        <f>IF(Ranking!N4=Calculations!A5, Calculations!D5, 0)</f>
        <v>0</v>
      </c>
      <c r="K5" s="5">
        <f>IF(Ranking!N4=Calculations!A5, Calculations!G5, 0)</f>
        <v>0</v>
      </c>
      <c r="L5" s="5">
        <f>IF(Ranking!N4=Calculations!A5, Calculations!E5, 0)</f>
        <v>0</v>
      </c>
      <c r="M5" s="5">
        <f>IF(Ranking!N4=Calculations!A5, Calculations!H5, 0)</f>
        <v>0</v>
      </c>
      <c r="N5" s="5">
        <f>IF('Parcel Application'!$H$4=Calculations!$A5, Calculations!$H5, 0)</f>
        <v>0</v>
      </c>
    </row>
    <row r="6" spans="1:14" x14ac:dyDescent="0.25">
      <c r="A6" s="1" t="s">
        <v>24</v>
      </c>
      <c r="B6" s="9">
        <v>14523</v>
      </c>
      <c r="C6" s="9">
        <v>12447</v>
      </c>
      <c r="D6" s="4">
        <v>-14.3</v>
      </c>
      <c r="E6" s="4">
        <v>230</v>
      </c>
      <c r="F6" s="4">
        <v>235</v>
      </c>
      <c r="G6" s="4">
        <f t="shared" si="0"/>
        <v>5</v>
      </c>
      <c r="H6" s="4">
        <v>1500</v>
      </c>
      <c r="J6" s="5">
        <f>IF(Ranking!N4=Calculations!A6, Calculations!D6, 0)</f>
        <v>0</v>
      </c>
      <c r="K6" s="5">
        <f>IF(Ranking!N4=Calculations!A6, Calculations!G6, 0)</f>
        <v>0</v>
      </c>
      <c r="L6" s="5">
        <f>IF(Ranking!N4=Calculations!A6, Calculations!E6, 0)</f>
        <v>0</v>
      </c>
      <c r="M6" s="5">
        <f>IF(Ranking!N4=Calculations!A6, Calculations!H6, 0)</f>
        <v>0</v>
      </c>
      <c r="N6" s="5">
        <f>IF('Parcel Application'!$H$4=Calculations!$A6, Calculations!$H6, 0)</f>
        <v>0</v>
      </c>
    </row>
    <row r="7" spans="1:14" x14ac:dyDescent="0.25">
      <c r="A7" s="1" t="s">
        <v>25</v>
      </c>
      <c r="B7" s="9">
        <v>24069</v>
      </c>
      <c r="C7" s="9">
        <v>22559</v>
      </c>
      <c r="D7" s="4">
        <v>-6.3</v>
      </c>
      <c r="E7" s="4">
        <v>153</v>
      </c>
      <c r="F7" s="4">
        <v>161</v>
      </c>
      <c r="G7" s="4">
        <f t="shared" si="0"/>
        <v>8</v>
      </c>
      <c r="H7" s="4">
        <v>3400</v>
      </c>
      <c r="J7" s="5">
        <f>IF(Ranking!N4=Calculations!A7, Calculations!D7, 0)</f>
        <v>0</v>
      </c>
      <c r="K7" s="5">
        <f>IF(Ranking!N4=Calculations!A7, Calculations!G7, 0)</f>
        <v>0</v>
      </c>
      <c r="L7" s="5">
        <f>IF(Ranking!N4=Calculations!A7, Calculations!E7, 0)</f>
        <v>0</v>
      </c>
      <c r="M7" s="5">
        <f>IF(Ranking!N4=Calculations!A7, Calculations!H7, 0)</f>
        <v>0</v>
      </c>
      <c r="N7" s="5">
        <f>IF('Parcel Application'!$H$4=Calculations!$A7, Calculations!$H7, 0)</f>
        <v>0</v>
      </c>
    </row>
    <row r="8" spans="1:14" x14ac:dyDescent="0.25">
      <c r="A8" s="1" t="s">
        <v>26</v>
      </c>
      <c r="B8" s="9">
        <v>96319</v>
      </c>
      <c r="C8" s="9">
        <v>94350</v>
      </c>
      <c r="D8" s="4">
        <v>-2</v>
      </c>
      <c r="E8" s="4">
        <v>111</v>
      </c>
      <c r="F8" s="4">
        <v>99</v>
      </c>
      <c r="G8" s="4">
        <f t="shared" si="0"/>
        <v>-12</v>
      </c>
      <c r="H8" s="4">
        <v>1750</v>
      </c>
      <c r="J8" s="5">
        <f>IF(Ranking!N4=Calculations!A8, Calculations!D8, 0)</f>
        <v>0</v>
      </c>
      <c r="K8" s="5">
        <f>IF(Ranking!N4=Calculations!A8, Calculations!G8, 0)</f>
        <v>0</v>
      </c>
      <c r="L8" s="5">
        <f>IF(Ranking!N4=Calculations!A8, Calculations!E8, 0)</f>
        <v>0</v>
      </c>
      <c r="M8" s="5">
        <f>IF(Ranking!N4=Calculations!A8, Calculations!H8, 0)</f>
        <v>0</v>
      </c>
      <c r="N8" s="5">
        <f>IF('Parcel Application'!$H$4=Calculations!$A8, Calculations!$H8, 0)</f>
        <v>0</v>
      </c>
    </row>
    <row r="9" spans="1:14" x14ac:dyDescent="0.25">
      <c r="A9" s="1" t="s">
        <v>27</v>
      </c>
      <c r="B9" s="9">
        <v>7627</v>
      </c>
      <c r="C9" s="9">
        <v>6229</v>
      </c>
      <c r="D9" s="4">
        <v>-18.3</v>
      </c>
      <c r="E9" s="4">
        <v>218</v>
      </c>
      <c r="F9" s="4">
        <v>206</v>
      </c>
      <c r="G9" s="4">
        <f t="shared" si="0"/>
        <v>-12</v>
      </c>
      <c r="H9" s="4">
        <v>1500</v>
      </c>
      <c r="J9" s="5">
        <f>IF(Ranking!N4=Calculations!A9, Calculations!D9, 0)</f>
        <v>0</v>
      </c>
      <c r="K9" s="5">
        <f>IF(Ranking!N4=Calculations!A9, Calculations!G9, 0)</f>
        <v>0</v>
      </c>
      <c r="L9" s="5">
        <f>IF(Ranking!N4=Calculations!A9, Calculations!E9, 0)</f>
        <v>0</v>
      </c>
      <c r="M9" s="5">
        <f>IF(Ranking!N4=Calculations!A9, Calculations!H9, 0)</f>
        <v>0</v>
      </c>
      <c r="N9" s="5">
        <f>IF('Parcel Application'!$H$4=Calculations!$A9, Calculations!$H9, 0)</f>
        <v>0</v>
      </c>
    </row>
    <row r="10" spans="1:14" x14ac:dyDescent="0.25">
      <c r="A10" s="1" t="s">
        <v>28</v>
      </c>
      <c r="B10" s="9">
        <v>9386</v>
      </c>
      <c r="C10" s="9">
        <v>8051</v>
      </c>
      <c r="D10" s="4">
        <v>-14.2</v>
      </c>
      <c r="E10" s="4">
        <v>176</v>
      </c>
      <c r="F10" s="4">
        <v>162</v>
      </c>
      <c r="G10" s="4">
        <f t="shared" si="0"/>
        <v>-14</v>
      </c>
      <c r="H10" s="4">
        <v>1500</v>
      </c>
      <c r="J10" s="5">
        <f>IF(Ranking!N4=Calculations!A10, Calculations!D10, 0)</f>
        <v>0</v>
      </c>
      <c r="K10" s="5">
        <f>IF(Ranking!N4=Calculations!A10, Calculations!G10, 0)</f>
        <v>0</v>
      </c>
      <c r="L10" s="5">
        <f>IF(Ranking!N4=Calculations!A10, Calculations!E10, 0)</f>
        <v>0</v>
      </c>
      <c r="M10" s="5">
        <f>IF(Ranking!N4=Calculations!A10, Calculations!H10, 0)</f>
        <v>0</v>
      </c>
      <c r="N10" s="5">
        <f>IF('Parcel Application'!$H$4=Calculations!$A10, Calculations!$H10, 0)</f>
        <v>0</v>
      </c>
    </row>
    <row r="11" spans="1:14" x14ac:dyDescent="0.25">
      <c r="A11" s="1" t="s">
        <v>29</v>
      </c>
      <c r="B11" s="9">
        <v>8202</v>
      </c>
      <c r="C11" s="9">
        <v>7808</v>
      </c>
      <c r="D11" s="4">
        <v>-4.8</v>
      </c>
      <c r="E11" s="4">
        <v>186</v>
      </c>
      <c r="F11" s="4">
        <v>172</v>
      </c>
      <c r="G11" s="4">
        <f t="shared" si="0"/>
        <v>-14</v>
      </c>
      <c r="H11" s="4">
        <v>3400</v>
      </c>
      <c r="J11" s="5">
        <f>IF(Ranking!N4=Calculations!A11, Calculations!D11, 0)</f>
        <v>0</v>
      </c>
      <c r="K11" s="5">
        <f>IF(Ranking!N4=Calculations!A11, Calculations!G11, 0)</f>
        <v>0</v>
      </c>
      <c r="L11" s="5">
        <f>IF(Ranking!N4=Calculations!A11, Calculations!E11, 0)</f>
        <v>0</v>
      </c>
      <c r="M11" s="5">
        <f>IF(Ranking!N4=Calculations!A11, Calculations!H11, 0)</f>
        <v>0</v>
      </c>
      <c r="N11" s="5">
        <f>IF('Parcel Application'!$H$4=Calculations!$A11, Calculations!$H11, 0)</f>
        <v>0</v>
      </c>
    </row>
    <row r="12" spans="1:14" x14ac:dyDescent="0.25">
      <c r="A12" s="1" t="s">
        <v>2</v>
      </c>
      <c r="B12" s="9">
        <v>46039</v>
      </c>
      <c r="C12" s="9">
        <v>40488</v>
      </c>
      <c r="D12" s="4">
        <v>-12.1</v>
      </c>
      <c r="E12" s="4">
        <v>100</v>
      </c>
      <c r="F12" s="4">
        <v>102</v>
      </c>
      <c r="G12" s="4">
        <f t="shared" si="0"/>
        <v>2</v>
      </c>
      <c r="H12" s="4">
        <v>3000</v>
      </c>
      <c r="J12" s="5">
        <f>IF(Ranking!N4=Calculations!A12, Calculations!D12, 0)</f>
        <v>0</v>
      </c>
      <c r="K12" s="5">
        <f>IF(Ranking!N4=Calculations!A12, Calculations!G12, 0)</f>
        <v>0</v>
      </c>
      <c r="L12" s="5">
        <f>IF(Ranking!N4=Calculations!A12, Calculations!E12, 0)</f>
        <v>0</v>
      </c>
      <c r="M12" s="5">
        <f>IF(Ranking!N4=Calculations!A12, Calculations!H12, 0)</f>
        <v>0</v>
      </c>
      <c r="N12" s="5">
        <f>IF('Parcel Application'!$H$4=Calculations!$A12, Calculations!$H12, 0)</f>
        <v>0</v>
      </c>
    </row>
    <row r="13" spans="1:14" x14ac:dyDescent="0.25">
      <c r="A13" s="1" t="s">
        <v>30</v>
      </c>
      <c r="B13" s="9">
        <v>8693</v>
      </c>
      <c r="C13" s="9">
        <v>7408</v>
      </c>
      <c r="D13" s="4">
        <v>-14.8</v>
      </c>
      <c r="E13" s="4">
        <v>300</v>
      </c>
      <c r="F13" s="4">
        <v>246</v>
      </c>
      <c r="G13" s="4">
        <f t="shared" si="0"/>
        <v>-54</v>
      </c>
      <c r="H13" s="4">
        <v>1500</v>
      </c>
      <c r="J13" s="5">
        <f>IF(Ranking!N4=Calculations!A13, Calculations!D13, 0)</f>
        <v>0</v>
      </c>
      <c r="K13" s="5">
        <f>IF(Ranking!N4=Calculations!A13, Calculations!G13, 0)</f>
        <v>0</v>
      </c>
      <c r="L13" s="5">
        <f>IF(Ranking!N4=Calculations!A13, Calculations!E13, 0)</f>
        <v>0</v>
      </c>
      <c r="M13" s="5">
        <f>IF(Ranking!N4=Calculations!A13, Calculations!H13, 0)</f>
        <v>0</v>
      </c>
      <c r="N13" s="5">
        <f>IF('Parcel Application'!$H$4=Calculations!$A13, Calculations!$H13, 0)</f>
        <v>0</v>
      </c>
    </row>
    <row r="14" spans="1:14" x14ac:dyDescent="0.25">
      <c r="A14" s="1" t="s">
        <v>3</v>
      </c>
      <c r="B14" s="9">
        <v>11937</v>
      </c>
      <c r="C14" s="9">
        <v>10976</v>
      </c>
      <c r="D14" s="4">
        <v>-8.1</v>
      </c>
      <c r="E14" s="4">
        <v>231</v>
      </c>
      <c r="F14" s="4">
        <v>230</v>
      </c>
      <c r="G14" s="4">
        <f t="shared" si="0"/>
        <v>-1</v>
      </c>
      <c r="H14" s="4">
        <v>2200</v>
      </c>
      <c r="J14" s="5">
        <f>IF(Ranking!N4=Calculations!A14, Calculations!D14, 0)</f>
        <v>0</v>
      </c>
      <c r="K14" s="5">
        <f>IF(Ranking!N4=Calculations!A14, Calculations!G14, 0)</f>
        <v>0</v>
      </c>
      <c r="L14" s="5">
        <f>IF(Ranking!N4=Calculations!A14, Calculations!E14, 0)</f>
        <v>0</v>
      </c>
      <c r="M14" s="5">
        <f>IF(Ranking!N4=Calculations!A14, Calculations!H14, 0)</f>
        <v>0</v>
      </c>
      <c r="N14" s="5">
        <f>IF('Parcel Application'!$H$4=Calculations!$A14, Calculations!$H14, 0)</f>
        <v>0</v>
      </c>
    </row>
    <row r="15" spans="1:14" x14ac:dyDescent="0.25">
      <c r="A15" s="1" t="s">
        <v>4</v>
      </c>
      <c r="B15" s="9">
        <v>35480</v>
      </c>
      <c r="C15" s="9">
        <v>32977</v>
      </c>
      <c r="D15" s="4">
        <v>-7.1</v>
      </c>
      <c r="E15" s="4">
        <v>232</v>
      </c>
      <c r="F15" s="4">
        <v>216</v>
      </c>
      <c r="G15" s="4">
        <f t="shared" si="0"/>
        <v>-16</v>
      </c>
      <c r="H15" s="4">
        <v>3000</v>
      </c>
      <c r="J15" s="5">
        <f>IF(Ranking!N4=Calculations!A15, Calculations!D15, 0)</f>
        <v>0</v>
      </c>
      <c r="K15" s="5">
        <f>IF(Ranking!N4=Calculations!A15, Calculations!G15, 0)</f>
        <v>0</v>
      </c>
      <c r="L15" s="5">
        <f>IF(Ranking!N4=Calculations!A15, Calculations!E15, 0)</f>
        <v>0</v>
      </c>
      <c r="M15" s="5">
        <f>IF(Ranking!N4=Calculations!A15, Calculations!H15, 0)</f>
        <v>0</v>
      </c>
      <c r="N15" s="5">
        <f>IF('Parcel Application'!$H$4=Calculations!$A15, Calculations!$H15, 0)</f>
        <v>0</v>
      </c>
    </row>
    <row r="16" spans="1:14" x14ac:dyDescent="0.25">
      <c r="A16" s="1" t="s">
        <v>5</v>
      </c>
      <c r="B16" s="9">
        <v>23964</v>
      </c>
      <c r="C16" s="9">
        <v>23093</v>
      </c>
      <c r="D16" s="4">
        <v>-3.6</v>
      </c>
      <c r="E16" s="4">
        <v>178</v>
      </c>
      <c r="F16" s="4">
        <v>149</v>
      </c>
      <c r="G16" s="4">
        <f t="shared" si="0"/>
        <v>-29</v>
      </c>
      <c r="H16" s="4">
        <v>2200</v>
      </c>
      <c r="J16" s="5">
        <f>IF(Ranking!N4=Calculations!A16, Calculations!D16, 0)</f>
        <v>0</v>
      </c>
      <c r="K16" s="5">
        <f>IF(Ranking!N4=Calculations!A16, Calculations!G16, 0)</f>
        <v>0</v>
      </c>
      <c r="L16" s="5">
        <f>IF(Ranking!N4=Calculations!A16, Calculations!E16, 0)</f>
        <v>0</v>
      </c>
      <c r="M16" s="5">
        <f>IF(Ranking!N4=Calculations!A16, Calculations!H16, 0)</f>
        <v>0</v>
      </c>
      <c r="N16" s="5">
        <f>IF('Parcel Application'!$H$4=Calculations!$A16, Calculations!$H16, 0)</f>
        <v>0</v>
      </c>
    </row>
    <row r="17" spans="1:14" x14ac:dyDescent="0.25">
      <c r="A17" s="1" t="s">
        <v>31</v>
      </c>
      <c r="B17" s="9">
        <v>30676</v>
      </c>
      <c r="C17" s="9">
        <v>29095</v>
      </c>
      <c r="D17" s="4">
        <v>-5.2</v>
      </c>
      <c r="E17" s="4">
        <v>93</v>
      </c>
      <c r="F17" s="4">
        <v>90</v>
      </c>
      <c r="G17" s="4">
        <f t="shared" si="0"/>
        <v>-3</v>
      </c>
      <c r="H17" s="4">
        <v>3400</v>
      </c>
      <c r="J17" s="5">
        <f>IF(Ranking!N4=Calculations!A17, Calculations!D17, 0)</f>
        <v>0</v>
      </c>
      <c r="K17" s="5">
        <f>IF(Ranking!N4=Calculations!A17, Calculations!G17, 0)</f>
        <v>0</v>
      </c>
      <c r="L17" s="5">
        <f>IF(Ranking!N4=Calculations!A17, Calculations!E17, 0)</f>
        <v>0</v>
      </c>
      <c r="M17" s="5">
        <f>IF(Ranking!N4=Calculations!A17, Calculations!H17, 0)</f>
        <v>0</v>
      </c>
      <c r="N17" s="5">
        <f>IF('Parcel Application'!$H$4=Calculations!$A17, Calculations!$H17, 0)</f>
        <v>0</v>
      </c>
    </row>
    <row r="18" spans="1:14" x14ac:dyDescent="0.25">
      <c r="A18" s="1" t="s">
        <v>6</v>
      </c>
      <c r="B18" s="9">
        <v>14025</v>
      </c>
      <c r="C18" s="9">
        <v>14299</v>
      </c>
      <c r="D18" s="4">
        <v>2</v>
      </c>
      <c r="E18" s="4">
        <v>314</v>
      </c>
      <c r="F18" s="4">
        <v>267</v>
      </c>
      <c r="G18" s="4">
        <f t="shared" si="0"/>
        <v>-47</v>
      </c>
      <c r="H18" s="4">
        <v>2200</v>
      </c>
      <c r="J18" s="5">
        <f>IF(Ranking!N4=Calculations!A18, Calculations!D18, 0)</f>
        <v>0</v>
      </c>
      <c r="K18" s="5">
        <f>IF(Ranking!N4=Calculations!A18, Calculations!G18, 0)</f>
        <v>0</v>
      </c>
      <c r="L18" s="5">
        <f>IF(Ranking!N4=Calculations!A18, Calculations!E18, 0)</f>
        <v>0</v>
      </c>
      <c r="M18" s="5">
        <f>IF(Ranking!N4=Calculations!A18, Calculations!H18, 0)</f>
        <v>0</v>
      </c>
      <c r="N18" s="5">
        <f>IF('Parcel Application'!$H$4=Calculations!$A18, Calculations!$H18, 0)</f>
        <v>0</v>
      </c>
    </row>
    <row r="19" spans="1:14" x14ac:dyDescent="0.25">
      <c r="A19" s="1" t="s">
        <v>32</v>
      </c>
      <c r="B19" s="9">
        <v>69099</v>
      </c>
      <c r="C19" s="9">
        <v>65921</v>
      </c>
      <c r="D19" s="4">
        <v>-4.5999999999999996</v>
      </c>
      <c r="E19" s="4">
        <v>150</v>
      </c>
      <c r="F19" s="4">
        <v>138</v>
      </c>
      <c r="G19" s="4">
        <f t="shared" si="0"/>
        <v>-12</v>
      </c>
      <c r="H19" s="4">
        <v>3400</v>
      </c>
      <c r="J19" s="5">
        <f>IF(Ranking!N4=Calculations!A19, Calculations!D19, 0)</f>
        <v>0</v>
      </c>
      <c r="K19" s="5">
        <f>IF(Ranking!N4=Calculations!A19, Calculations!G19, 0)</f>
        <v>0</v>
      </c>
      <c r="L19" s="5">
        <f>IF(Ranking!N4=Calculations!A19, Calculations!E19, 0)</f>
        <v>0</v>
      </c>
      <c r="M19" s="5">
        <f>IF(Ranking!N4=Calculations!A19, Calculations!H19, 0)</f>
        <v>0</v>
      </c>
      <c r="N19" s="5">
        <f>IF('Parcel Application'!$H$4=Calculations!$A19, Calculations!$H19, 0)</f>
        <v>0</v>
      </c>
    </row>
    <row r="20" spans="1:14" x14ac:dyDescent="0.25">
      <c r="A20" s="1" t="s">
        <v>33</v>
      </c>
      <c r="B20" s="9">
        <v>29211</v>
      </c>
      <c r="C20" s="9">
        <v>27791</v>
      </c>
      <c r="D20" s="4">
        <v>-4.9000000000000004</v>
      </c>
      <c r="E20" s="4">
        <v>143</v>
      </c>
      <c r="F20" s="4">
        <v>130</v>
      </c>
      <c r="G20" s="4">
        <f t="shared" si="0"/>
        <v>-13</v>
      </c>
      <c r="H20" s="4">
        <v>1750</v>
      </c>
      <c r="J20" s="5">
        <f>IF(Ranking!N4=Calculations!A20, Calculations!D20, 0)</f>
        <v>0</v>
      </c>
      <c r="K20" s="5">
        <f>IF(Ranking!N4=Calculations!A20, Calculations!G20, 0)</f>
        <v>0</v>
      </c>
      <c r="L20" s="5">
        <f>IF(Ranking!N4=Calculations!A20, Calculations!E20, 0)</f>
        <v>0</v>
      </c>
      <c r="M20" s="5">
        <f>IF(Ranking!N4=Calculations!A20, Calculations!H20, 0)</f>
        <v>0</v>
      </c>
      <c r="N20" s="5">
        <f>IF('Parcel Application'!$H$4=Calculations!$A20, Calculations!$H20, 0)</f>
        <v>0</v>
      </c>
    </row>
    <row r="21" spans="1:14" x14ac:dyDescent="0.25">
      <c r="A21" s="1" t="s">
        <v>7</v>
      </c>
      <c r="B21" s="9">
        <v>53498</v>
      </c>
      <c r="C21" s="9">
        <v>57701</v>
      </c>
      <c r="D21" s="4">
        <v>7.9</v>
      </c>
      <c r="E21" s="4">
        <v>134</v>
      </c>
      <c r="F21" s="4">
        <v>109</v>
      </c>
      <c r="G21" s="4">
        <f t="shared" si="0"/>
        <v>-25</v>
      </c>
      <c r="H21" s="4">
        <v>2200</v>
      </c>
      <c r="J21" s="5">
        <f>IF(Ranking!N4=Calculations!A21, Calculations!D21, 0)</f>
        <v>0</v>
      </c>
      <c r="K21" s="5">
        <f>IF(Ranking!N4=Calculations!A21, Calculations!G21, 0)</f>
        <v>0</v>
      </c>
      <c r="L21" s="5">
        <f>IF(Ranking!N4=Calculations!A21, Calculations!E21, 0)</f>
        <v>0</v>
      </c>
      <c r="M21" s="5">
        <f>IF(Ranking!N4=Calculations!A21, Calculations!H21, 0)</f>
        <v>0</v>
      </c>
      <c r="N21" s="5">
        <f>IF('Parcel Application'!$H$4=Calculations!$A21, Calculations!$H21, 0)</f>
        <v>0</v>
      </c>
    </row>
    <row r="22" spans="1:14" x14ac:dyDescent="0.25">
      <c r="A22" s="1" t="s">
        <v>34</v>
      </c>
      <c r="B22" s="9">
        <v>193063</v>
      </c>
      <c r="C22" s="9">
        <v>180745</v>
      </c>
      <c r="D22" s="4">
        <v>-6.4</v>
      </c>
      <c r="E22" s="4">
        <v>124</v>
      </c>
      <c r="F22" s="4">
        <v>111</v>
      </c>
      <c r="G22" s="4">
        <f t="shared" si="0"/>
        <v>-13</v>
      </c>
      <c r="H22" s="4">
        <v>1500</v>
      </c>
      <c r="J22" s="5">
        <f>IF(Ranking!N4=Calculations!A22, Calculations!D22, 0)</f>
        <v>0</v>
      </c>
      <c r="K22" s="5">
        <f>IF(Ranking!N4=Calculations!A22, Calculations!G22, 0)</f>
        <v>0</v>
      </c>
      <c r="L22" s="5">
        <f>IF(Ranking!N4=Calculations!A22, Calculations!E22, 0)</f>
        <v>0</v>
      </c>
      <c r="M22" s="5">
        <f>IF(Ranking!N4=Calculations!A22, Calculations!H22, 0)</f>
        <v>0</v>
      </c>
      <c r="N22" s="5">
        <f>IF('Parcel Application'!$H$4=Calculations!$A22, Calculations!$H22, 0)</f>
        <v>0</v>
      </c>
    </row>
    <row r="23" spans="1:14" x14ac:dyDescent="0.25">
      <c r="A23" s="1" t="s">
        <v>35</v>
      </c>
      <c r="B23" s="9">
        <v>16372</v>
      </c>
      <c r="C23" s="9">
        <v>17033</v>
      </c>
      <c r="D23" s="4">
        <v>4</v>
      </c>
      <c r="E23" s="4">
        <v>173</v>
      </c>
      <c r="F23" s="4">
        <v>208</v>
      </c>
      <c r="G23" s="4">
        <f t="shared" si="0"/>
        <v>35</v>
      </c>
      <c r="H23" s="4">
        <v>1500</v>
      </c>
      <c r="J23" s="5">
        <f>IF(Ranking!N4=Calculations!A23, Calculations!D23, 0)</f>
        <v>0</v>
      </c>
      <c r="K23" s="5">
        <f>IF(Ranking!N4=Calculations!A23, Calculations!G23, 0)</f>
        <v>0</v>
      </c>
      <c r="L23" s="5">
        <f>IF(Ranking!N4=Calculations!A23, Calculations!E23, 0)</f>
        <v>0</v>
      </c>
      <c r="M23" s="5">
        <f>IF(Ranking!N4=Calculations!A23, Calculations!H23, 0)</f>
        <v>0</v>
      </c>
      <c r="N23" s="5">
        <f>IF('Parcel Application'!$H$4=Calculations!$A23, Calculations!$H23, 0)</f>
        <v>0</v>
      </c>
    </row>
    <row r="24" spans="1:14" x14ac:dyDescent="0.25">
      <c r="A24" s="1" t="s">
        <v>8</v>
      </c>
      <c r="B24" s="9">
        <v>21720</v>
      </c>
      <c r="C24" s="9">
        <v>20463</v>
      </c>
      <c r="D24" s="4">
        <v>-5.8</v>
      </c>
      <c r="E24" s="4">
        <v>172</v>
      </c>
      <c r="F24" s="4">
        <v>135</v>
      </c>
      <c r="G24" s="4">
        <f t="shared" si="0"/>
        <v>-37</v>
      </c>
      <c r="H24" s="4">
        <v>1900</v>
      </c>
      <c r="J24" s="5">
        <f>IF(Ranking!N4=Calculations!A24, Calculations!D24, 0)</f>
        <v>0</v>
      </c>
      <c r="K24" s="5">
        <f>IF(Ranking!N4=Calculations!A24, Calculations!G24, 0)</f>
        <v>0</v>
      </c>
      <c r="L24" s="5">
        <f>IF(Ranking!N4=Calculations!A24, Calculations!E24, 0)</f>
        <v>0</v>
      </c>
      <c r="M24" s="5">
        <f>IF(Ranking!N4=Calculations!A24, Calculations!H24, 0)</f>
        <v>0</v>
      </c>
      <c r="N24" s="5">
        <f>IF('Parcel Application'!$H$4=Calculations!$A24, Calculations!$H24, 0)</f>
        <v>0</v>
      </c>
    </row>
    <row r="25" spans="1:14" x14ac:dyDescent="0.25">
      <c r="A25" s="1" t="s">
        <v>36</v>
      </c>
      <c r="B25" s="9">
        <v>36743</v>
      </c>
      <c r="C25" s="9">
        <v>32567</v>
      </c>
      <c r="D25" s="4">
        <v>-11.4</v>
      </c>
      <c r="E25" s="4">
        <v>76</v>
      </c>
      <c r="F25" s="4">
        <v>116</v>
      </c>
      <c r="G25" s="4">
        <f t="shared" si="0"/>
        <v>40</v>
      </c>
      <c r="H25" s="4">
        <v>1900</v>
      </c>
      <c r="J25" s="5">
        <f>IF(Ranking!N4=Calculations!A25, Calculations!D25, 0)</f>
        <v>0</v>
      </c>
      <c r="K25" s="5">
        <f>IF(Ranking!N4=Calculations!A25, Calculations!G25, 0)</f>
        <v>0</v>
      </c>
      <c r="L25" s="5">
        <f>IF(Ranking!N4=Calculations!A25, Calculations!E25, 0)</f>
        <v>0</v>
      </c>
      <c r="M25" s="5">
        <f>IF(Ranking!N4=Calculations!A25, Calculations!H25, 0)</f>
        <v>0</v>
      </c>
      <c r="N25" s="5">
        <f>IF('Parcel Application'!$H$4=Calculations!$A25, Calculations!$H25, 0)</f>
        <v>0</v>
      </c>
    </row>
    <row r="26" spans="1:14" x14ac:dyDescent="0.25">
      <c r="A26" s="1" t="s">
        <v>37</v>
      </c>
      <c r="B26" s="9">
        <v>56418</v>
      </c>
      <c r="C26" s="9">
        <v>56205</v>
      </c>
      <c r="D26" s="4">
        <v>-0.4</v>
      </c>
      <c r="E26" s="4">
        <v>96</v>
      </c>
      <c r="F26" s="4">
        <v>86</v>
      </c>
      <c r="G26" s="4">
        <f t="shared" si="0"/>
        <v>-10</v>
      </c>
      <c r="H26" s="4">
        <v>3400</v>
      </c>
      <c r="J26" s="5">
        <f>IF(Ranking!N4=Calculations!A26, Calculations!D26, 0)</f>
        <v>0</v>
      </c>
      <c r="K26" s="5">
        <f>IF(Ranking!N4=Calculations!A26, Calculations!G26, 0)</f>
        <v>0</v>
      </c>
      <c r="L26" s="5">
        <f>IF(Ranking!N4=Calculations!A26, Calculations!E26, 0)</f>
        <v>0</v>
      </c>
      <c r="M26" s="5">
        <f>IF(Ranking!N4=Calculations!A26, Calculations!H26, 0)</f>
        <v>0</v>
      </c>
      <c r="N26" s="5">
        <f>IF('Parcel Application'!$H$4=Calculations!$A26, Calculations!$H26, 0)</f>
        <v>0</v>
      </c>
    </row>
    <row r="27" spans="1:14" x14ac:dyDescent="0.25">
      <c r="A27" s="1" t="s">
        <v>9</v>
      </c>
      <c r="B27" s="9">
        <v>33107</v>
      </c>
      <c r="C27" s="9">
        <v>30591</v>
      </c>
      <c r="D27" s="4">
        <v>-7.6</v>
      </c>
      <c r="E27" s="4">
        <v>126</v>
      </c>
      <c r="F27" s="4">
        <v>119</v>
      </c>
      <c r="G27" s="4">
        <f t="shared" si="0"/>
        <v>-7</v>
      </c>
      <c r="H27" s="4">
        <v>3400</v>
      </c>
      <c r="J27" s="5">
        <f>IF(Ranking!N4=Calculations!A27, Calculations!D27, 0)</f>
        <v>0</v>
      </c>
      <c r="K27" s="5">
        <f>IF(Ranking!N4=Calculations!A27, Calculations!G27, 0)</f>
        <v>0</v>
      </c>
      <c r="L27" s="5">
        <f>IF(Ranking!N4=Calculations!A27, Calculations!E27, 0)</f>
        <v>0</v>
      </c>
      <c r="M27" s="5">
        <f>IF(Ranking!N4=Calculations!A27, Calculations!H27, 0)</f>
        <v>0</v>
      </c>
      <c r="N27" s="5">
        <f>IF('Parcel Application'!$H$4=Calculations!$A27, Calculations!$H27, 0)</f>
        <v>0</v>
      </c>
    </row>
    <row r="28" spans="1:14" x14ac:dyDescent="0.25">
      <c r="A28" s="1" t="s">
        <v>38</v>
      </c>
      <c r="B28" s="9">
        <v>27324</v>
      </c>
      <c r="C28" s="9">
        <v>25453</v>
      </c>
      <c r="D28" s="4">
        <v>-6.8</v>
      </c>
      <c r="E28" s="4">
        <v>159</v>
      </c>
      <c r="F28" s="4">
        <v>142</v>
      </c>
      <c r="G28" s="4">
        <f t="shared" si="0"/>
        <v>-17</v>
      </c>
      <c r="H28" s="4">
        <v>1750</v>
      </c>
      <c r="J28" s="5">
        <f>IF(Ranking!N4=Calculations!A28, Calculations!D28, 0)</f>
        <v>0</v>
      </c>
      <c r="K28" s="5">
        <f>IF(Ranking!N4=Calculations!A28, Calculations!G28, 0)</f>
        <v>0</v>
      </c>
      <c r="L28" s="5">
        <f>IF(Ranking!N4=Calculations!A28, Calculations!E28, 0)</f>
        <v>0</v>
      </c>
      <c r="M28" s="5">
        <f>IF(Ranking!N4=Calculations!A28, Calculations!H28, 0)</f>
        <v>0</v>
      </c>
      <c r="N28" s="5">
        <f>IF('Parcel Application'!$H$4=Calculations!$A28, Calculations!$H28, 0)</f>
        <v>0</v>
      </c>
    </row>
    <row r="29" spans="1:14" x14ac:dyDescent="0.25">
      <c r="A29" s="1" t="s">
        <v>39</v>
      </c>
      <c r="B29" s="9">
        <v>22113</v>
      </c>
      <c r="C29" s="9">
        <v>19111</v>
      </c>
      <c r="D29" s="4">
        <v>-13.6</v>
      </c>
      <c r="E29" s="4">
        <v>95</v>
      </c>
      <c r="F29" s="4">
        <v>12</v>
      </c>
      <c r="G29" s="4">
        <f t="shared" si="0"/>
        <v>-83</v>
      </c>
      <c r="H29" s="4">
        <v>1900</v>
      </c>
      <c r="J29" s="5">
        <f>IF(Ranking!N4=Calculations!A29, Calculations!D29, 0)</f>
        <v>0</v>
      </c>
      <c r="K29" s="5">
        <f>IF(Ranking!N4=Calculations!A29, Calculations!G29, 0)</f>
        <v>0</v>
      </c>
      <c r="L29" s="5">
        <f>IF(Ranking!N4=Calculations!A29, Calculations!E29, 0)</f>
        <v>0</v>
      </c>
      <c r="M29" s="5">
        <f>IF(Ranking!N4=Calculations!A29, Calculations!H29, 0)</f>
        <v>0</v>
      </c>
      <c r="N29" s="5">
        <f>IF('Parcel Application'!$H$4=Calculations!$A29, Calculations!$H29, 0)</f>
        <v>0</v>
      </c>
    </row>
    <row r="30" spans="1:14" x14ac:dyDescent="0.25">
      <c r="A30" s="1" t="s">
        <v>40</v>
      </c>
      <c r="B30" s="9">
        <v>62264</v>
      </c>
      <c r="C30" s="9">
        <v>59664</v>
      </c>
      <c r="D30" s="4">
        <v>-4.2</v>
      </c>
      <c r="E30" s="4">
        <v>129</v>
      </c>
      <c r="F30" s="4">
        <v>130</v>
      </c>
      <c r="G30" s="4">
        <f t="shared" si="0"/>
        <v>1</v>
      </c>
      <c r="H30" s="4">
        <v>1900</v>
      </c>
      <c r="J30" s="5">
        <f>IF(Ranking!N4=Calculations!A30, Calculations!D30, 0)</f>
        <v>0</v>
      </c>
      <c r="K30" s="5">
        <f>IF(Ranking!N4=Calculations!A30, Calculations!G30, 0)</f>
        <v>0</v>
      </c>
      <c r="L30" s="5">
        <f>IF(Ranking!N4=Calculations!A30, Calculations!E30, 0)</f>
        <v>0</v>
      </c>
      <c r="M30" s="5">
        <f>IF(Ranking!N4=Calculations!A30, Calculations!H30, 0)</f>
        <v>0</v>
      </c>
      <c r="N30" s="5">
        <f>IF('Parcel Application'!$H$4=Calculations!$A30, Calculations!$H30, 0)</f>
        <v>0</v>
      </c>
    </row>
    <row r="31" spans="1:14" x14ac:dyDescent="0.25">
      <c r="A31" s="1" t="s">
        <v>10</v>
      </c>
      <c r="B31" s="9">
        <v>28212</v>
      </c>
      <c r="C31" s="9">
        <v>26938</v>
      </c>
      <c r="D31" s="4">
        <v>-4.5</v>
      </c>
      <c r="E31" s="4">
        <v>178</v>
      </c>
      <c r="F31" s="4">
        <v>191</v>
      </c>
      <c r="G31" s="4">
        <f t="shared" si="0"/>
        <v>13</v>
      </c>
      <c r="H31" s="4">
        <v>2200</v>
      </c>
      <c r="J31" s="5">
        <f>IF(Ranking!N4=Calculations!A31, Calculations!D31, 0)</f>
        <v>0</v>
      </c>
      <c r="K31" s="5">
        <f>IF(Ranking!N4=Calculations!A31, Calculations!G31, 0)</f>
        <v>0</v>
      </c>
      <c r="L31" s="5">
        <f>IF(Ranking!N4=Calculations!A31, Calculations!E31, 0)</f>
        <v>0</v>
      </c>
      <c r="M31" s="5">
        <f>IF(Ranking!N4=Calculations!A31, Calculations!H31, 0)</f>
        <v>0</v>
      </c>
      <c r="N31" s="5">
        <f>IF('Parcel Application'!$H$4=Calculations!$A31, Calculations!$H31, 0)</f>
        <v>0</v>
      </c>
    </row>
    <row r="32" spans="1:14" x14ac:dyDescent="0.25">
      <c r="A32" s="1" t="s">
        <v>41</v>
      </c>
      <c r="B32" s="9">
        <v>26893</v>
      </c>
      <c r="C32" s="9">
        <v>23568</v>
      </c>
      <c r="D32" s="4">
        <v>-12.2</v>
      </c>
      <c r="E32" s="4">
        <v>102</v>
      </c>
      <c r="F32" s="4">
        <v>295</v>
      </c>
      <c r="G32" s="4">
        <f t="shared" si="0"/>
        <v>193</v>
      </c>
      <c r="H32" s="4">
        <v>1900</v>
      </c>
      <c r="J32" s="5">
        <f>IF(Ranking!N4=Calculations!A32, Calculations!D32, 0)</f>
        <v>0</v>
      </c>
      <c r="K32" s="5">
        <f>IF(Ranking!N4=Calculations!A32, Calculations!G32, 0)</f>
        <v>0</v>
      </c>
      <c r="L32" s="5">
        <f>IF(Ranking!N4=Calculations!A32, Calculations!E32, 0)</f>
        <v>0</v>
      </c>
      <c r="M32" s="5">
        <f>IF(Ranking!N4=Calculations!A32, Calculations!H32, 0)</f>
        <v>0</v>
      </c>
      <c r="N32" s="5">
        <f>IF('Parcel Application'!$H$4=Calculations!$A32, Calculations!$H32, 0)</f>
        <v>0</v>
      </c>
    </row>
    <row r="33" spans="1:14" x14ac:dyDescent="0.25">
      <c r="A33" s="1" t="s">
        <v>42</v>
      </c>
      <c r="B33" s="9">
        <v>96189</v>
      </c>
      <c r="C33" s="9">
        <v>105822</v>
      </c>
      <c r="D33" s="4">
        <v>10</v>
      </c>
      <c r="E33" s="4">
        <v>127</v>
      </c>
      <c r="F33" s="4">
        <v>115</v>
      </c>
      <c r="G33" s="4">
        <f t="shared" si="0"/>
        <v>-12</v>
      </c>
      <c r="H33" s="4">
        <v>2200</v>
      </c>
      <c r="J33" s="5">
        <f>IF(Ranking!N4=Calculations!A33, Calculations!D33, 0)</f>
        <v>0</v>
      </c>
      <c r="K33" s="5">
        <f>IF(Ranking!N4=Calculations!A33, Calculations!G33, 0)</f>
        <v>0</v>
      </c>
      <c r="L33" s="5">
        <f>IF(Ranking!N4=Calculations!A33, Calculations!E33, 0)</f>
        <v>0</v>
      </c>
      <c r="M33" s="5">
        <f>IF(Ranking!N4=Calculations!A33, Calculations!H33, 0)</f>
        <v>0</v>
      </c>
      <c r="N33" s="5">
        <f>IF('Parcel Application'!$H$4=Calculations!$A33, Calculations!$H33, 0)</f>
        <v>0</v>
      </c>
    </row>
    <row r="34" spans="1:14" x14ac:dyDescent="0.25">
      <c r="A34" s="1" t="s">
        <v>11</v>
      </c>
      <c r="B34" s="9">
        <v>13502</v>
      </c>
      <c r="C34" s="9">
        <v>12376</v>
      </c>
      <c r="D34" s="4">
        <v>-8.3000000000000007</v>
      </c>
      <c r="E34" s="4">
        <v>182</v>
      </c>
      <c r="F34" s="4">
        <v>156</v>
      </c>
      <c r="G34" s="4">
        <f t="shared" si="0"/>
        <v>-26</v>
      </c>
      <c r="H34" s="4">
        <v>3000</v>
      </c>
      <c r="J34" s="5">
        <f>IF(Ranking!N4=Calculations!A34, Calculations!D34, 0)</f>
        <v>0</v>
      </c>
      <c r="K34" s="5">
        <f>IF(Ranking!N4=Calculations!A34, Calculations!G34, 0)</f>
        <v>0</v>
      </c>
      <c r="L34" s="5">
        <f>IF(Ranking!N4=Calculations!A34, Calculations!E34, 0)</f>
        <v>0</v>
      </c>
      <c r="M34" s="5">
        <f>IF(Ranking!N4=Calculations!A34, Calculations!H34, 0)</f>
        <v>0</v>
      </c>
      <c r="N34" s="5">
        <f>IF('Parcel Application'!$H$4=Calculations!$A34, Calculations!$H34, 0)</f>
        <v>0</v>
      </c>
    </row>
    <row r="35" spans="1:14" x14ac:dyDescent="0.25">
      <c r="A35" s="1" t="s">
        <v>12</v>
      </c>
      <c r="B35" s="9">
        <v>17541</v>
      </c>
      <c r="C35" s="9">
        <v>17063</v>
      </c>
      <c r="D35" s="4">
        <v>-2.7</v>
      </c>
      <c r="E35" s="4">
        <v>94</v>
      </c>
      <c r="F35" s="4">
        <v>81</v>
      </c>
      <c r="G35" s="4">
        <f t="shared" si="0"/>
        <v>-13</v>
      </c>
      <c r="H35" s="4">
        <v>2200</v>
      </c>
      <c r="J35" s="5">
        <f>IF(Ranking!N4=Calculations!A35, Calculations!D35, 0)</f>
        <v>0</v>
      </c>
      <c r="K35" s="5">
        <f>IF(Ranking!N4=Calculations!A35, Calculations!G35, 0)</f>
        <v>0</v>
      </c>
      <c r="L35" s="5">
        <f>IF(Ranking!N4=Calculations!A35, Calculations!E35, 0)</f>
        <v>0</v>
      </c>
      <c r="M35" s="5">
        <f>IF(Ranking!N4=Calculations!A35, Calculations!H35, 0)</f>
        <v>0</v>
      </c>
      <c r="N35" s="5">
        <f>IF('Parcel Application'!$H$4=Calculations!$A35, Calculations!$H35, 0)</f>
        <v>0</v>
      </c>
    </row>
    <row r="36" spans="1:14" x14ac:dyDescent="0.25">
      <c r="A36" s="1" t="s">
        <v>13</v>
      </c>
      <c r="B36" s="9">
        <v>26233</v>
      </c>
      <c r="C36" s="9">
        <v>24604</v>
      </c>
      <c r="D36" s="4">
        <v>-6.2</v>
      </c>
      <c r="E36" s="4">
        <v>148</v>
      </c>
      <c r="F36" s="4">
        <v>122</v>
      </c>
      <c r="G36" s="4">
        <f t="shared" si="0"/>
        <v>-26</v>
      </c>
      <c r="H36" s="4">
        <v>3000</v>
      </c>
      <c r="J36" s="5">
        <f>IF(Ranking!N4=Calculations!A36, Calculations!D36, 0)</f>
        <v>0</v>
      </c>
      <c r="K36" s="5">
        <f>IF(Ranking!N4=Calculations!A36, Calculations!G36, 0)</f>
        <v>0</v>
      </c>
      <c r="L36" s="5">
        <f>IF(Ranking!N4=Calculations!A36, Calculations!E36, 0)</f>
        <v>0</v>
      </c>
      <c r="M36" s="5">
        <f>IF(Ranking!N4=Calculations!A36, Calculations!H36, 0)</f>
        <v>0</v>
      </c>
      <c r="N36" s="5">
        <f>IF('Parcel Application'!$H$4=Calculations!$A36, Calculations!$H36, 0)</f>
        <v>0</v>
      </c>
    </row>
    <row r="37" spans="1:14" x14ac:dyDescent="0.25">
      <c r="A37" s="1" t="s">
        <v>43</v>
      </c>
      <c r="B37" s="9">
        <v>44443</v>
      </c>
      <c r="C37" s="9">
        <v>42425</v>
      </c>
      <c r="D37" s="4">
        <v>-4.5</v>
      </c>
      <c r="E37" s="4">
        <v>153</v>
      </c>
      <c r="F37" s="4">
        <v>113</v>
      </c>
      <c r="G37" s="4">
        <f t="shared" si="0"/>
        <v>-40</v>
      </c>
      <c r="H37" s="4">
        <v>3400</v>
      </c>
      <c r="J37" s="5">
        <f>IF(Ranking!N4=Calculations!A37, Calculations!D37, 0)</f>
        <v>0</v>
      </c>
      <c r="K37" s="5">
        <f>IF(Ranking!N4=Calculations!A37, Calculations!G37, 0)</f>
        <v>0</v>
      </c>
      <c r="L37" s="5">
        <f>IF(Ranking!N4=Calculations!A37, Calculations!E37, 0)</f>
        <v>0</v>
      </c>
      <c r="M37" s="5">
        <f>IF(Ranking!N4=Calculations!A37, Calculations!H37, 0)</f>
        <v>0</v>
      </c>
      <c r="N37" s="5">
        <f>IF('Parcel Application'!$H$4=Calculations!$A37, Calculations!$H37, 0)</f>
        <v>0</v>
      </c>
    </row>
    <row r="38" spans="1:14" x14ac:dyDescent="0.25">
      <c r="A38" s="1" t="s">
        <v>14</v>
      </c>
      <c r="B38" s="9">
        <v>7695</v>
      </c>
      <c r="C38" s="9">
        <v>6143</v>
      </c>
      <c r="D38" s="4">
        <v>-20.2</v>
      </c>
      <c r="E38" s="4">
        <v>306</v>
      </c>
      <c r="F38" s="4">
        <v>302</v>
      </c>
      <c r="G38" s="4">
        <f t="shared" si="0"/>
        <v>-4</v>
      </c>
      <c r="H38" s="4">
        <v>3000</v>
      </c>
      <c r="J38" s="5">
        <f>IF(Ranking!N4=Calculations!A38, Calculations!D38, 0)</f>
        <v>0</v>
      </c>
      <c r="K38" s="5">
        <f>IF(Ranking!N4=Calculations!A38, Calculations!G38, 0)</f>
        <v>0</v>
      </c>
      <c r="L38" s="5">
        <f>IF(Ranking!N4=Calculations!A38, Calculations!E38, 0)</f>
        <v>0</v>
      </c>
      <c r="M38" s="5">
        <f>IF(Ranking!N4=Calculations!A38, Calculations!H38, 0)</f>
        <v>0</v>
      </c>
      <c r="N38" s="5">
        <f>IF('Parcel Application'!$H$4=Calculations!$A38, Calculations!$H38, 0)</f>
        <v>0</v>
      </c>
    </row>
    <row r="39" spans="1:14" x14ac:dyDescent="0.25">
      <c r="A39" s="1" t="s">
        <v>44</v>
      </c>
      <c r="B39" s="9">
        <v>7605</v>
      </c>
      <c r="C39" s="9">
        <v>7653</v>
      </c>
      <c r="D39" s="4">
        <v>0.6</v>
      </c>
      <c r="E39" s="4">
        <v>143</v>
      </c>
      <c r="F39" s="4">
        <v>115</v>
      </c>
      <c r="G39" s="4">
        <f t="shared" si="0"/>
        <v>-28</v>
      </c>
      <c r="H39" s="4">
        <v>3400</v>
      </c>
      <c r="J39" s="5">
        <f>IF(Ranking!N4=Calculations!A39, Calculations!D39, 0)</f>
        <v>0</v>
      </c>
      <c r="K39" s="5">
        <f>IF(Ranking!N4=Calculations!A39, Calculations!G39, 0)</f>
        <v>0</v>
      </c>
      <c r="L39" s="5">
        <f>IF(Ranking!N4=Calculations!A39, Calculations!E39, 0)</f>
        <v>0</v>
      </c>
      <c r="M39" s="5">
        <f>IF(Ranking!N4=Calculations!A39, Calculations!H39, 0)</f>
        <v>0</v>
      </c>
      <c r="N39" s="5">
        <f>IF('Parcel Application'!$H$4=Calculations!$A39, Calculations!$H39, 0)</f>
        <v>0</v>
      </c>
    </row>
    <row r="40" spans="1:14" x14ac:dyDescent="0.25">
      <c r="A40" s="1" t="s">
        <v>15</v>
      </c>
      <c r="B40" s="9">
        <v>8719</v>
      </c>
      <c r="C40" s="9">
        <v>7869</v>
      </c>
      <c r="D40" s="4">
        <v>-9.6999999999999993</v>
      </c>
      <c r="E40" s="4">
        <v>305</v>
      </c>
      <c r="F40" s="4">
        <v>263</v>
      </c>
      <c r="G40" s="4">
        <f t="shared" si="0"/>
        <v>-42</v>
      </c>
      <c r="H40" s="4">
        <v>3000</v>
      </c>
      <c r="J40" s="5">
        <f>IF(Ranking!N4=Calculations!A40, Calculations!D40, 0)</f>
        <v>0</v>
      </c>
      <c r="K40" s="5">
        <f>IF(Ranking!N4=Calculations!A40, Calculations!G40, 0)</f>
        <v>0</v>
      </c>
      <c r="L40" s="5">
        <f>IF(Ranking!N4=Calculations!A40, Calculations!E40, 0)</f>
        <v>0</v>
      </c>
      <c r="M40" s="5">
        <f>IF(Ranking!N4=Calculations!A40, Calculations!H40, 0)</f>
        <v>0</v>
      </c>
      <c r="N40" s="5">
        <f>IF('Parcel Application'!$H$4=Calculations!$A40, Calculations!$H40, 0)</f>
        <v>0</v>
      </c>
    </row>
    <row r="41" spans="1:14" x14ac:dyDescent="0.25">
      <c r="A41" s="1" t="s">
        <v>16</v>
      </c>
      <c r="B41" s="9">
        <v>33520</v>
      </c>
      <c r="C41" s="9">
        <v>34216</v>
      </c>
      <c r="D41" s="4">
        <v>2.1</v>
      </c>
      <c r="E41" s="4">
        <v>148</v>
      </c>
      <c r="F41" s="4">
        <v>125</v>
      </c>
      <c r="G41" s="4">
        <f t="shared" si="0"/>
        <v>-23</v>
      </c>
      <c r="H41" s="4">
        <v>2200</v>
      </c>
      <c r="J41" s="5">
        <f>IF(Ranking!N4=Calculations!A41, Calculations!D41, 0)</f>
        <v>0</v>
      </c>
      <c r="K41" s="5">
        <f>IF(Ranking!N4=Calculations!A41, Calculations!G41, 0)</f>
        <v>0</v>
      </c>
      <c r="L41" s="5">
        <f>IF(Ranking!N4=Calculations!A41, Calculations!E41, 0)</f>
        <v>0</v>
      </c>
      <c r="M41" s="5">
        <f>IF(Ranking!N4=Calculations!A41, Calculations!H41, 0)</f>
        <v>0</v>
      </c>
      <c r="N41" s="5">
        <f>IF('Parcel Application'!$H$4=Calculations!$A41, Calculations!$H41, 0)</f>
        <v>0</v>
      </c>
    </row>
    <row r="42" spans="1:14" x14ac:dyDescent="0.25">
      <c r="A42" s="1" t="s">
        <v>45</v>
      </c>
      <c r="B42" s="9">
        <v>55486</v>
      </c>
      <c r="C42" s="9">
        <v>57440</v>
      </c>
      <c r="D42" s="4">
        <v>3.5</v>
      </c>
      <c r="E42" s="4">
        <v>110</v>
      </c>
      <c r="F42" s="4">
        <v>101</v>
      </c>
      <c r="G42" s="4">
        <f t="shared" si="0"/>
        <v>-9</v>
      </c>
      <c r="H42" s="4">
        <v>1750</v>
      </c>
      <c r="J42" s="5">
        <f>IF(Ranking!N4=Calculations!A42, Calculations!D42, 0)</f>
        <v>0</v>
      </c>
      <c r="K42" s="5">
        <f>IF(Ranking!N4=Calculations!A42, Calculations!G42, 0)</f>
        <v>0</v>
      </c>
      <c r="L42" s="5">
        <f>IF(Ranking!N4=Calculations!A42, Calculations!E42, 0)</f>
        <v>0</v>
      </c>
      <c r="M42" s="5">
        <f>IF(Ranking!N4=Calculations!A42, Calculations!H42, 0)</f>
        <v>0</v>
      </c>
      <c r="N42" s="5">
        <f>IF('Parcel Application'!$H$4=Calculations!$A42, Calculations!$H42, 0)</f>
        <v>0</v>
      </c>
    </row>
    <row r="43" spans="1:14" x14ac:dyDescent="0.25">
      <c r="A43" s="1" t="s">
        <v>46</v>
      </c>
      <c r="B43" s="9">
        <v>78859</v>
      </c>
      <c r="C43" s="9">
        <v>74591</v>
      </c>
      <c r="D43" s="4">
        <v>-5.4</v>
      </c>
      <c r="E43" s="4">
        <v>111</v>
      </c>
      <c r="F43" s="4">
        <v>121</v>
      </c>
      <c r="G43" s="4">
        <f t="shared" si="0"/>
        <v>10</v>
      </c>
      <c r="H43" s="4">
        <v>3000</v>
      </c>
      <c r="J43" s="5">
        <f>IF(Ranking!N4=Calculations!A43, Calculations!D43, 0)</f>
        <v>0</v>
      </c>
      <c r="K43" s="5">
        <f>IF(Ranking!N4=Calculations!A43, Calculations!G43, 0)</f>
        <v>0</v>
      </c>
      <c r="L43" s="5">
        <f>IF(Ranking!N4=Calculations!A43, Calculations!E43, 0)</f>
        <v>0</v>
      </c>
      <c r="M43" s="5">
        <f>IF(Ranking!N4=Calculations!A43, Calculations!H43, 0)</f>
        <v>0</v>
      </c>
      <c r="N43" s="5">
        <f>IF('Parcel Application'!$H$4=Calculations!$A43, Calculations!$H43, 0)</f>
        <v>0</v>
      </c>
    </row>
    <row r="44" spans="1:14" x14ac:dyDescent="0.25">
      <c r="A44" s="1" t="s">
        <v>47</v>
      </c>
      <c r="B44" s="9">
        <v>29405</v>
      </c>
      <c r="C44" s="9">
        <v>27932</v>
      </c>
      <c r="D44" s="4">
        <v>-5</v>
      </c>
      <c r="E44" s="4">
        <v>232</v>
      </c>
      <c r="F44" s="4">
        <v>243</v>
      </c>
      <c r="G44" s="4">
        <f t="shared" si="0"/>
        <v>11</v>
      </c>
      <c r="H44" s="4">
        <v>1500</v>
      </c>
      <c r="J44" s="5">
        <f>IF(Ranking!N4=Calculations!A44, Calculations!D44, 0)</f>
        <v>0</v>
      </c>
      <c r="K44" s="5">
        <f>IF(Ranking!N4=Calculations!A44, Calculations!G44, 0)</f>
        <v>0</v>
      </c>
      <c r="L44" s="5">
        <f>IF(Ranking!N4=Calculations!A44, Calculations!E44, 0)</f>
        <v>0</v>
      </c>
      <c r="M44" s="5">
        <f>IF(Ranking!N4=Calculations!A44, Calculations!H44, 0)</f>
        <v>0</v>
      </c>
      <c r="N44" s="5">
        <f>IF('Parcel Application'!$H$4=Calculations!$A44, Calculations!$H44, 0)</f>
        <v>0</v>
      </c>
    </row>
    <row r="45" spans="1:14" x14ac:dyDescent="0.25">
      <c r="A45" s="1" t="s">
        <v>48</v>
      </c>
      <c r="B45" s="9">
        <v>10449</v>
      </c>
      <c r="C45" s="9">
        <v>8444</v>
      </c>
      <c r="D45" s="4">
        <v>-19.2</v>
      </c>
      <c r="E45" s="4">
        <v>207</v>
      </c>
      <c r="F45" s="4">
        <v>206</v>
      </c>
      <c r="G45" s="4">
        <f t="shared" si="0"/>
        <v>-1</v>
      </c>
      <c r="H45" s="4">
        <v>1500</v>
      </c>
      <c r="J45" s="5">
        <f>IF(Ranking!N4=Calculations!A45, Calculations!D45, 0)</f>
        <v>0</v>
      </c>
      <c r="K45" s="5">
        <f>IF(Ranking!N4=Calculations!A45, Calculations!G45, 0)</f>
        <v>0</v>
      </c>
      <c r="L45" s="5">
        <f>IF(Ranking!N4=Calculations!A45, Calculations!E45, 0)</f>
        <v>0</v>
      </c>
      <c r="M45" s="5">
        <f>IF(Ranking!N4=Calculations!A45, Calculations!H45, 0)</f>
        <v>0</v>
      </c>
      <c r="N45" s="5">
        <f>IF('Parcel Application'!$H$4=Calculations!$A45, Calculations!$H45, 0)</f>
        <v>0</v>
      </c>
    </row>
    <row r="46" spans="1:14" x14ac:dyDescent="0.25">
      <c r="A46" s="1" t="s">
        <v>17</v>
      </c>
      <c r="B46" s="9">
        <v>14926</v>
      </c>
      <c r="C46" s="9">
        <v>14028</v>
      </c>
      <c r="D46" s="4">
        <v>-6</v>
      </c>
      <c r="E46" s="4">
        <v>193</v>
      </c>
      <c r="F46" s="4">
        <v>187</v>
      </c>
      <c r="G46" s="4">
        <f t="shared" si="0"/>
        <v>-6</v>
      </c>
      <c r="H46" s="4">
        <v>1500</v>
      </c>
      <c r="J46" s="5">
        <f>IF(Ranking!N4=Calculations!A46, Calculations!D46, 0)</f>
        <v>0</v>
      </c>
      <c r="K46" s="5">
        <f>IF(Ranking!N4=Calculations!A46, Calculations!G46, 0)</f>
        <v>0</v>
      </c>
      <c r="L46" s="5">
        <f>IF(Ranking!N4=Calculations!A46, Calculations!E46, 0)</f>
        <v>0</v>
      </c>
      <c r="M46" s="5">
        <f>IF(Ranking!N4=Calculations!A46, Calculations!H46, 0)</f>
        <v>0</v>
      </c>
      <c r="N46" s="5">
        <f>IF('Parcel Application'!$H$4=Calculations!$A46, Calculations!$H46, 0)</f>
        <v>0</v>
      </c>
    </row>
    <row r="47" spans="1:14" x14ac:dyDescent="0.25">
      <c r="A47" s="1" t="s">
        <v>18</v>
      </c>
      <c r="B47" s="9">
        <v>13927</v>
      </c>
      <c r="C47" s="9">
        <v>11959</v>
      </c>
      <c r="D47" s="4">
        <v>-14.1</v>
      </c>
      <c r="E47" s="4">
        <v>168</v>
      </c>
      <c r="F47" s="4">
        <v>153</v>
      </c>
      <c r="G47" s="4">
        <f t="shared" si="0"/>
        <v>-15</v>
      </c>
      <c r="H47" s="4">
        <v>3000</v>
      </c>
      <c r="J47" s="5">
        <f>IF(Ranking!N4=Calculations!A47, Calculations!D47, 0)</f>
        <v>0</v>
      </c>
      <c r="K47" s="5">
        <f>IF(Ranking!N4=Calculations!A47, Calculations!G47, 0)</f>
        <v>0</v>
      </c>
      <c r="L47" s="5">
        <f>IF(Ranking!N4=Calculations!A47, Calculations!E47, 0)</f>
        <v>0</v>
      </c>
      <c r="M47" s="5">
        <f>IF(Ranking!N4=Calculations!A47, Calculations!H47, 0)</f>
        <v>0</v>
      </c>
      <c r="N47" s="5">
        <f>IF('Parcel Application'!$H$4=Calculations!$A47, Calculations!$H47, 0)</f>
        <v>0</v>
      </c>
    </row>
    <row r="48" spans="1:14" x14ac:dyDescent="0.25">
      <c r="A48" s="1" t="s">
        <v>49</v>
      </c>
      <c r="B48" s="9">
        <v>16895</v>
      </c>
      <c r="C48" s="9">
        <v>16705</v>
      </c>
      <c r="D48" s="4">
        <v>-1.1000000000000001</v>
      </c>
      <c r="E48" s="4">
        <v>122</v>
      </c>
      <c r="F48" s="4">
        <v>111</v>
      </c>
      <c r="G48" s="4">
        <f t="shared" si="0"/>
        <v>-11</v>
      </c>
      <c r="H48" s="4">
        <v>3400</v>
      </c>
      <c r="J48" s="5">
        <f>IF(Ranking!N4=Calculations!A48, Calculations!D48, 0)</f>
        <v>0</v>
      </c>
      <c r="K48" s="5">
        <f>IF(Ranking!N4=Calculations!A48, Calculations!G48, 0)</f>
        <v>0</v>
      </c>
      <c r="L48" s="5">
        <f>IF(Ranking!N4=Calculations!A48, Calculations!E48, 0)</f>
        <v>0</v>
      </c>
      <c r="M48" s="5">
        <f>IF(Ranking!N4=Calculations!A48, Calculations!H48, 0)</f>
        <v>0</v>
      </c>
      <c r="N48" s="5">
        <f>IF('Parcel Application'!$H$4=Calculations!$A48, Calculations!$H48, 0)</f>
        <v>0</v>
      </c>
    </row>
    <row r="49" spans="1:19" x14ac:dyDescent="0.25">
      <c r="A49" s="1" t="s">
        <v>50</v>
      </c>
      <c r="B49" s="9">
        <v>7141</v>
      </c>
      <c r="C49" s="9">
        <v>6762</v>
      </c>
      <c r="D49" s="4">
        <v>-5.3</v>
      </c>
      <c r="E49" s="4">
        <v>210</v>
      </c>
      <c r="F49" s="4">
        <v>166</v>
      </c>
      <c r="G49" s="4">
        <f t="shared" si="0"/>
        <v>-44</v>
      </c>
      <c r="H49" s="4">
        <v>2200</v>
      </c>
      <c r="J49" s="5">
        <f>IF(Ranking!N4=Calculations!A49, Calculations!D49, 0)</f>
        <v>0</v>
      </c>
      <c r="K49" s="5">
        <f>IF(Ranking!N4=Calculations!A49, Calculations!G49, 0)</f>
        <v>0</v>
      </c>
      <c r="L49" s="5">
        <f>IF(Ranking!N4=Calculations!A49, Calculations!E49, 0)</f>
        <v>0</v>
      </c>
      <c r="M49" s="5">
        <f>IF(Ranking!N4=Calculations!A49, Calculations!H49, 0)</f>
        <v>0</v>
      </c>
      <c r="N49" s="5">
        <f>IF('Parcel Application'!$H$4=Calculations!$A49, Calculations!$H49, 0)</f>
        <v>0</v>
      </c>
    </row>
    <row r="50" spans="1:19" x14ac:dyDescent="0.25">
      <c r="A50" s="1" t="s">
        <v>51</v>
      </c>
      <c r="B50" s="9">
        <v>9208</v>
      </c>
      <c r="C50" s="9">
        <v>8313</v>
      </c>
      <c r="D50" s="4">
        <v>-9.6999999999999993</v>
      </c>
      <c r="E50" s="4">
        <v>169</v>
      </c>
      <c r="F50" s="4">
        <v>182</v>
      </c>
      <c r="G50" s="4">
        <f t="shared" si="0"/>
        <v>13</v>
      </c>
      <c r="H50" s="4">
        <v>3400</v>
      </c>
      <c r="J50" s="5">
        <f>IF(Ranking!N4=Calculations!A50, Calculations!D50, 0)</f>
        <v>0</v>
      </c>
      <c r="K50" s="5">
        <f>IF(Ranking!N4=Calculations!A50, Calculations!G50, 0)</f>
        <v>0</v>
      </c>
      <c r="L50" s="5">
        <f>IF(Ranking!N4=Calculations!A50, Calculations!E50, 0)</f>
        <v>0</v>
      </c>
      <c r="M50" s="5">
        <f>IF(Ranking!N4=Calculations!A50, Calculations!H50, 0)</f>
        <v>0</v>
      </c>
      <c r="N50" s="5">
        <f>IF('Parcel Application'!$H$4=Calculations!$A50, Calculations!$H50, 0)</f>
        <v>0</v>
      </c>
    </row>
    <row r="51" spans="1:19" x14ac:dyDescent="0.25">
      <c r="A51" s="1" t="s">
        <v>19</v>
      </c>
      <c r="B51" s="9">
        <v>24254</v>
      </c>
      <c r="C51" s="9">
        <v>23816</v>
      </c>
      <c r="D51" s="4">
        <v>-1.8</v>
      </c>
      <c r="E51" s="4">
        <v>150</v>
      </c>
      <c r="F51" s="4">
        <v>122</v>
      </c>
      <c r="G51" s="4">
        <f t="shared" si="0"/>
        <v>-28</v>
      </c>
      <c r="H51" s="4">
        <v>1500</v>
      </c>
      <c r="J51" s="5">
        <f>IF(Ranking!N4=Calculations!A51, Calculations!D51, 0)</f>
        <v>0</v>
      </c>
      <c r="K51" s="5">
        <f>IF(Ranking!N4=Calculations!A51, Calculations!G51, 0)</f>
        <v>0</v>
      </c>
      <c r="L51" s="5">
        <f>IF(Ranking!N4=Calculations!A51, Calculations!E51, 0)</f>
        <v>0</v>
      </c>
      <c r="M51" s="5">
        <f>IF(Ranking!N4=Calculations!A51, Calculations!H51, 0)</f>
        <v>0</v>
      </c>
      <c r="N51" s="5">
        <f>IF('Parcel Application'!$H$4=Calculations!$A51, Calculations!$H51, 0)</f>
        <v>0</v>
      </c>
    </row>
    <row r="52" spans="1:19" x14ac:dyDescent="0.25">
      <c r="A52" s="1" t="s">
        <v>52</v>
      </c>
      <c r="B52" s="9">
        <v>42481</v>
      </c>
      <c r="C52" s="9">
        <v>38982</v>
      </c>
      <c r="D52" s="4">
        <v>-8.1999999999999993</v>
      </c>
      <c r="E52" s="4">
        <v>153</v>
      </c>
      <c r="F52" s="4">
        <v>163</v>
      </c>
      <c r="G52" s="4">
        <f t="shared" si="0"/>
        <v>10</v>
      </c>
      <c r="H52" s="4">
        <v>1900</v>
      </c>
      <c r="J52" s="5">
        <f>IF(Ranking!N4=Calculations!A52, Calculations!D52, 0)</f>
        <v>0</v>
      </c>
      <c r="K52" s="5">
        <f>IF(Ranking!N4=Calculations!A52, Calculations!G52, 0)</f>
        <v>0</v>
      </c>
      <c r="L52" s="5">
        <f>IF(Ranking!N4=Calculations!A52, Calculations!E52, 0)</f>
        <v>0</v>
      </c>
      <c r="M52" s="5">
        <f>IF(Ranking!N4=Calculations!A52, Calculations!H52, 0)</f>
        <v>0</v>
      </c>
      <c r="N52" s="5">
        <f>IF('Parcel Application'!$H$4=Calculations!$A52, Calculations!$H52, 0)</f>
        <v>0</v>
      </c>
    </row>
    <row r="53" spans="1:19" x14ac:dyDescent="0.25">
      <c r="A53" s="1" t="s">
        <v>53</v>
      </c>
      <c r="B53" s="9">
        <v>9154</v>
      </c>
      <c r="C53" s="9">
        <v>8378</v>
      </c>
      <c r="D53" s="4">
        <v>-8.5</v>
      </c>
      <c r="E53" s="4">
        <v>113</v>
      </c>
      <c r="F53" s="4">
        <v>126</v>
      </c>
      <c r="G53" s="4">
        <f t="shared" si="0"/>
        <v>13</v>
      </c>
      <c r="H53" s="4">
        <v>1500</v>
      </c>
      <c r="J53" s="5">
        <f>IF(Ranking!N4=Calculations!A53, Calculations!D53, 0)</f>
        <v>0</v>
      </c>
      <c r="K53" s="5">
        <f>IF(Ranking!N4=Calculations!A53, Calculations!G53, 0)</f>
        <v>0</v>
      </c>
      <c r="L53" s="5">
        <f>IF(Ranking!N4=Calculations!A53, Calculations!E53, 0)</f>
        <v>0</v>
      </c>
      <c r="M53" s="5">
        <f>IF(Ranking!N4=Calculations!A53, Calculations!H53, 0)</f>
        <v>0</v>
      </c>
      <c r="N53" s="5">
        <f>IF('Parcel Application'!$H$4=Calculations!$A53, Calculations!$H53, 0)</f>
        <v>0</v>
      </c>
    </row>
    <row r="54" spans="1:19" x14ac:dyDescent="0.25">
      <c r="A54" s="1" t="s">
        <v>54</v>
      </c>
      <c r="B54" s="9">
        <v>16583</v>
      </c>
      <c r="C54" s="9">
        <v>14442</v>
      </c>
      <c r="D54" s="4">
        <v>-12.9</v>
      </c>
      <c r="E54" s="4">
        <v>153</v>
      </c>
      <c r="F54" s="4">
        <v>158</v>
      </c>
      <c r="G54" s="4">
        <f t="shared" si="0"/>
        <v>5</v>
      </c>
      <c r="H54" s="4">
        <v>3400</v>
      </c>
      <c r="J54" s="5">
        <f>IF(Ranking!N4=Calculations!A54, Calculations!D54, 0)</f>
        <v>0</v>
      </c>
      <c r="K54" s="5">
        <f>IF(Ranking!N4=Calculations!A54, Calculations!G54, 0)</f>
        <v>0</v>
      </c>
      <c r="L54" s="5">
        <f>IF(Ranking!N4=Calculations!A54, Calculations!E54, 0)</f>
        <v>0</v>
      </c>
      <c r="M54" s="5">
        <f>IF(Ranking!N4=Calculations!A54, Calculations!H54, 0)</f>
        <v>0</v>
      </c>
      <c r="N54" s="5">
        <f>IF('Parcel Application'!$H$4=Calculations!$A54, Calculations!$H54, 0)</f>
        <v>0</v>
      </c>
    </row>
    <row r="55" spans="1:19" x14ac:dyDescent="0.25">
      <c r="A55" s="1" t="s">
        <v>55</v>
      </c>
      <c r="B55" s="9">
        <v>5717</v>
      </c>
      <c r="C55" s="9">
        <v>5194</v>
      </c>
      <c r="D55" s="4">
        <v>-9.1</v>
      </c>
      <c r="E55" s="4">
        <v>175</v>
      </c>
      <c r="F55" s="4">
        <v>162</v>
      </c>
      <c r="G55" s="4">
        <f t="shared" si="0"/>
        <v>-13</v>
      </c>
      <c r="H55" s="4">
        <v>1500</v>
      </c>
      <c r="J55" s="5">
        <f>IF(Ranking!N4=Calculations!A55, Calculations!D55, 0)</f>
        <v>0</v>
      </c>
      <c r="K55" s="5">
        <f>IF(Ranking!N4=Calculations!A55, Calculations!G55, 0)</f>
        <v>0</v>
      </c>
      <c r="L55" s="5">
        <f>IF(Ranking!N4=Calculations!A55, Calculations!E55, 0)</f>
        <v>0</v>
      </c>
      <c r="M55" s="5">
        <f>IF(Ranking!N4=Calculations!A55, Calculations!H55, 0)</f>
        <v>0</v>
      </c>
      <c r="N55" s="5">
        <f>IF('Parcel Application'!$H$4=Calculations!$A55, Calculations!$H55, 0)</f>
        <v>0</v>
      </c>
    </row>
    <row r="56" spans="1:19" x14ac:dyDescent="0.25">
      <c r="A56" s="1" t="s">
        <v>56</v>
      </c>
      <c r="B56" s="9">
        <v>86956</v>
      </c>
      <c r="C56" s="9">
        <v>84296</v>
      </c>
      <c r="D56" s="4">
        <v>-3.1</v>
      </c>
      <c r="E56" s="4">
        <v>108</v>
      </c>
      <c r="F56" s="4">
        <v>102</v>
      </c>
      <c r="G56" s="4">
        <f t="shared" si="0"/>
        <v>-6</v>
      </c>
      <c r="H56" s="4">
        <v>1750</v>
      </c>
      <c r="J56" s="5">
        <f>IF(Ranking!N4=Calculations!A56, Calculations!D56, 0)</f>
        <v>0</v>
      </c>
      <c r="K56" s="5">
        <f>IF(Ranking!N4=Calculations!A56, Calculations!G56, 0)</f>
        <v>0</v>
      </c>
      <c r="L56" s="5">
        <f>IF(Ranking!N4=Calculations!A56, Calculations!E56, 0)</f>
        <v>0</v>
      </c>
      <c r="M56" s="5">
        <f>IF(Ranking!N4=Calculations!A56, Calculations!H56, 0)</f>
        <v>0</v>
      </c>
      <c r="N56" s="5">
        <f>IF('Parcel Application'!$H$4=Calculations!$A56, Calculations!$H56, 0)</f>
        <v>0</v>
      </c>
      <c r="S56">
        <f>20/136</f>
        <v>0.14705882352941177</v>
      </c>
    </row>
    <row r="57" spans="1:19" x14ac:dyDescent="0.25">
      <c r="A57" s="1" t="s">
        <v>57</v>
      </c>
      <c r="B57" s="9">
        <v>23796</v>
      </c>
      <c r="C57" s="9">
        <v>21382</v>
      </c>
      <c r="D57" s="4">
        <v>-10.1</v>
      </c>
      <c r="E57" s="4">
        <v>110</v>
      </c>
      <c r="F57" s="4">
        <v>69</v>
      </c>
      <c r="G57" s="4">
        <f t="shared" si="0"/>
        <v>-41</v>
      </c>
      <c r="H57" s="4">
        <v>1900</v>
      </c>
      <c r="J57" s="3">
        <f>IF(Ranking!N4=Calculations!A57, Calculations!D57, 0)</f>
        <v>0</v>
      </c>
      <c r="K57" s="3">
        <f>IF(Ranking!N4=Calculations!A57, Calculations!G57, 0)</f>
        <v>0</v>
      </c>
      <c r="L57" s="3">
        <f>IF(Ranking!N4=Calculations!A57, Calculations!E57, 0)</f>
        <v>0</v>
      </c>
      <c r="M57" s="3">
        <f>IF(Ranking!N4=Calculations!A57, Calculations!H57, 0)</f>
        <v>0</v>
      </c>
      <c r="N57" s="5">
        <f>IF('Parcel Application'!$H$4=Calculations!$A57, Calculations!$H57, 0)</f>
        <v>0</v>
      </c>
    </row>
    <row r="58" spans="1:19" x14ac:dyDescent="0.25">
      <c r="J58" s="5">
        <f>SUM(J3:J57)</f>
        <v>0</v>
      </c>
      <c r="K58" s="5">
        <f>SUM(K3:K57)</f>
        <v>0</v>
      </c>
      <c r="L58" s="5">
        <f>SUM(L3:L57)</f>
        <v>0</v>
      </c>
      <c r="M58" s="5">
        <f>SUM(M3:M57)</f>
        <v>0</v>
      </c>
      <c r="N58" s="67">
        <f>SUM(N3:N57)</f>
        <v>0</v>
      </c>
    </row>
    <row r="59" spans="1:19" x14ac:dyDescent="0.25">
      <c r="J59" s="5">
        <f>J58-D2</f>
        <v>3.2</v>
      </c>
    </row>
    <row r="61" spans="1:19" x14ac:dyDescent="0.25">
      <c r="J61" s="5" t="b">
        <f>AND(J59&lt;=3,J59&gt;=2.34)</f>
        <v>0</v>
      </c>
    </row>
    <row r="62" spans="1:19" x14ac:dyDescent="0.25">
      <c r="J62" s="5" t="b">
        <f>AND(J59&lt;=2.33,J59&gt;=1.67)</f>
        <v>0</v>
      </c>
    </row>
    <row r="63" spans="1:19" x14ac:dyDescent="0.25">
      <c r="J63" s="5" t="b">
        <f>AND(J59&lt;=1.66,J59&gt;=1)</f>
        <v>0</v>
      </c>
    </row>
    <row r="65" spans="1:1" x14ac:dyDescent="0.25">
      <c r="A65" t="s">
        <v>73</v>
      </c>
    </row>
    <row r="66" spans="1:1" x14ac:dyDescent="0.25">
      <c r="A66" t="s">
        <v>72</v>
      </c>
    </row>
  </sheetData>
  <sheetProtection algorithmName="SHA-512" hashValue="6XNzRYGCZwnP5og5foTfSPg/I1tV6gT4qdHFi3cpyRxQ0l/6eD3/xLrtCszu1W7YGIiDYst3nJrWDrZGD9Q81w==" saltValue="brAc1VTFTSGdyFTfbsnMaQ==" spinCount="100000" sheet="1" selectLockedCells="1" selectUnlockedCells="1"/>
  <autoFilter ref="A1:H57" xr:uid="{00000000-0009-0000-0000-000003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Landowner Information</vt:lpstr>
      <vt:lpstr>Parcel Application</vt:lpstr>
      <vt:lpstr>Ranking</vt:lpstr>
      <vt:lpstr>Calculations</vt:lpstr>
      <vt:lpstr>'Parcel Application'!Print_Area</vt:lpstr>
      <vt:lpstr>Ranking!Print_Area</vt:lpstr>
    </vt:vector>
  </TitlesOfParts>
  <Company>USDA OCIO-ITS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timothy.hastings</dc:creator>
  <cp:lastModifiedBy>Hastings, Timothy - NRCS, Morgantown, WV</cp:lastModifiedBy>
  <cp:lastPrinted>2020-02-24T13:47:34Z</cp:lastPrinted>
  <dcterms:created xsi:type="dcterms:W3CDTF">2012-01-05T17:04:43Z</dcterms:created>
  <dcterms:modified xsi:type="dcterms:W3CDTF">2022-10-13T18:53:17Z</dcterms:modified>
</cp:coreProperties>
</file>