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MMB_work\"/>
    </mc:Choice>
  </mc:AlternateContent>
  <xr:revisionPtr revIDLastSave="0" documentId="13_ncr:1_{8FD4D662-0704-40A3-B7E7-FFF2F28F5D37}" xr6:coauthVersionLast="44" xr6:coauthVersionMax="44" xr10:uidLastSave="{00000000-0000-0000-0000-000000000000}"/>
  <bookViews>
    <workbookView xWindow="-109" yWindow="-109" windowWidth="26301" windowHeight="14305" xr2:uid="{00000000-000D-0000-FFFF-FFFF00000000}"/>
  </bookViews>
  <sheets>
    <sheet name="MMB" sheetId="1" r:id="rId1"/>
    <sheet name="Info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5" i="1"/>
  <c r="B13" i="1" s="1"/>
  <c r="B37" i="1" l="1"/>
  <c r="C26" i="1"/>
  <c r="B10" i="1"/>
  <c r="B24" i="1" s="1"/>
  <c r="C25" i="1"/>
  <c r="B14" i="1"/>
  <c r="B27" i="1" l="1"/>
  <c r="B30" i="1" s="1"/>
  <c r="B17" i="1"/>
  <c r="B65" i="1"/>
  <c r="B40" i="1"/>
  <c r="B45" i="1"/>
  <c r="B21" i="1"/>
  <c r="B49" i="1" l="1"/>
  <c r="B52" i="1" s="1"/>
  <c r="B34" i="1"/>
  <c r="B58" i="1" l="1"/>
  <c r="B61" i="1" s="1"/>
</calcChain>
</file>

<file path=xl/sharedStrings.xml><?xml version="1.0" encoding="utf-8"?>
<sst xmlns="http://schemas.openxmlformats.org/spreadsheetml/2006/main" count="55" uniqueCount="48">
  <si>
    <t>Gross roll dimensions</t>
  </si>
  <si>
    <t>Calculated value</t>
  </si>
  <si>
    <t>User input value</t>
  </si>
  <si>
    <t>width (ft)</t>
  </si>
  <si>
    <t>length (ft)</t>
  </si>
  <si>
    <t>Effective width (ft)</t>
  </si>
  <si>
    <t>Effective length (ft)</t>
  </si>
  <si>
    <t>MMB width:  W (ft)</t>
  </si>
  <si>
    <t>Longitudinal Overlaps (no.)</t>
  </si>
  <si>
    <t>MMB sections across (no.)</t>
  </si>
  <si>
    <t>Shingle Overlaps (no.)</t>
  </si>
  <si>
    <t>MMB sections lengthwise (no.)</t>
  </si>
  <si>
    <t>WW start station</t>
  </si>
  <si>
    <t>WW end station</t>
  </si>
  <si>
    <t>Is this WW section the top reach?</t>
  </si>
  <si>
    <t>Is this WW section outlet anchored by a Grade Stabilization structure (410 std)?</t>
  </si>
  <si>
    <t>Longitudinal Overlap Area (sq yd)</t>
  </si>
  <si>
    <t>Shingle Overlap Area (sq yd)</t>
  </si>
  <si>
    <t>Longitudinal Overlap staple quantity  (no.)</t>
  </si>
  <si>
    <t>Shingle Overlap staple quantity  (no.)</t>
  </si>
  <si>
    <t>Inlet detail staple quantity (no.)</t>
  </si>
  <si>
    <t>Inlet detail plan area (sq yd)</t>
  </si>
  <si>
    <t>General Staple Area (sq yd)</t>
  </si>
  <si>
    <t>General staple quantity (no.)</t>
  </si>
  <si>
    <t>Estimated staple density based upon gross area (no./gross sq yd)</t>
  </si>
  <si>
    <t>Effective roll dimensions</t>
  </si>
  <si>
    <r>
      <t>D</t>
    </r>
    <r>
      <rPr>
        <vertAlign val="subscript"/>
        <sz val="11"/>
        <color theme="1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>=3"- 4" Rock quantity (ton)</t>
    </r>
  </si>
  <si>
    <t>Will the inlet detail trench use Rock?</t>
  </si>
  <si>
    <t>MMB Plan Area (sq yd)</t>
  </si>
  <si>
    <t>Staple quantity (no.)</t>
  </si>
  <si>
    <t>MMB length  (ft)</t>
  </si>
  <si>
    <t>MMB Overlap (in)</t>
  </si>
  <si>
    <t>Date:  February 2011</t>
  </si>
  <si>
    <t>Developed by:  Iowa NRCS</t>
  </si>
  <si>
    <t>Program Support:</t>
  </si>
  <si>
    <t>USDA - NRCS</t>
  </si>
  <si>
    <t>210 Walnut Street</t>
  </si>
  <si>
    <t>693 Federal Building</t>
  </si>
  <si>
    <t>Des Moines, Iowa 50309-2180</t>
  </si>
  <si>
    <t>515.284.4357</t>
  </si>
  <si>
    <t>Adobe Reader is required to open file.</t>
  </si>
  <si>
    <t>to view the documentation.</t>
  </si>
  <si>
    <t>Put into Std Dwg IA-1520/1521</t>
  </si>
  <si>
    <t>MMB_1520_1521_QuantityCalculations.xlsx</t>
  </si>
  <si>
    <t>Double Click Icon</t>
  </si>
  <si>
    <t>V1.1</t>
  </si>
  <si>
    <t>Updates:</t>
  </si>
  <si>
    <t>Corrected a W (ft) calculation error in cell B13.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</si>
</sst>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/>
    <xf numFmtId="0" fontId="0" fillId="0" borderId="0" xfId="0" applyAlignment="1">
      <alignment horizontal="right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Alignment="1">
      <alignment horizontal="center"/>
    </xf>
    <xf numFmtId="1" fontId="0" fillId="3" borderId="0" xfId="0" applyNumberFormat="1" applyFill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/>
    <xf numFmtId="0" fontId="0" fillId="0" borderId="0" xfId="0" applyBorder="1"/>
    <xf numFmtId="0" fontId="0" fillId="0" borderId="1" xfId="0" applyBorder="1" applyAlignment="1">
      <alignment horizontal="right"/>
    </xf>
    <xf numFmtId="0" fontId="0" fillId="3" borderId="2" xfId="0" applyFill="1" applyBorder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66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13</xdr:row>
      <xdr:rowOff>28575</xdr:rowOff>
    </xdr:from>
    <xdr:to>
      <xdr:col>5</xdr:col>
      <xdr:colOff>457200</xdr:colOff>
      <xdr:row>14</xdr:row>
      <xdr:rowOff>28575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514600" y="2124075"/>
          <a:ext cx="31813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200025</xdr:colOff>
      <xdr:row>32</xdr:row>
      <xdr:rowOff>133350</xdr:rowOff>
    </xdr:from>
    <xdr:to>
      <xdr:col>7</xdr:col>
      <xdr:colOff>419100</xdr:colOff>
      <xdr:row>34</xdr:row>
      <xdr:rowOff>123825</xdr:rowOff>
    </xdr:to>
    <xdr:pic>
      <xdr:nvPicPr>
        <xdr:cNvPr id="1029" name="Pictur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43275" y="6391275"/>
          <a:ext cx="4457700" cy="3714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114300</xdr:colOff>
      <xdr:row>35</xdr:row>
      <xdr:rowOff>133350</xdr:rowOff>
    </xdr:from>
    <xdr:to>
      <xdr:col>6</xdr:col>
      <xdr:colOff>85725</xdr:colOff>
      <xdr:row>37</xdr:row>
      <xdr:rowOff>123825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257550" y="6962775"/>
          <a:ext cx="3600450" cy="3714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123825</xdr:colOff>
      <xdr:row>38</xdr:row>
      <xdr:rowOff>123825</xdr:rowOff>
    </xdr:from>
    <xdr:to>
      <xdr:col>5</xdr:col>
      <xdr:colOff>390525</xdr:colOff>
      <xdr:row>41</xdr:row>
      <xdr:rowOff>76200</xdr:rowOff>
    </xdr:to>
    <xdr:pic>
      <xdr:nvPicPr>
        <xdr:cNvPr id="1032" name="Pictur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267075" y="7524750"/>
          <a:ext cx="3286125" cy="5238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104775</xdr:colOff>
      <xdr:row>50</xdr:row>
      <xdr:rowOff>123825</xdr:rowOff>
    </xdr:from>
    <xdr:to>
      <xdr:col>6</xdr:col>
      <xdr:colOff>409575</xdr:colOff>
      <xdr:row>52</xdr:row>
      <xdr:rowOff>114300</xdr:rowOff>
    </xdr:to>
    <xdr:pic>
      <xdr:nvPicPr>
        <xdr:cNvPr id="1036" name="Picture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248025" y="9810750"/>
          <a:ext cx="3933825" cy="3714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123825</xdr:colOff>
      <xdr:row>63</xdr:row>
      <xdr:rowOff>152400</xdr:rowOff>
    </xdr:from>
    <xdr:to>
      <xdr:col>9</xdr:col>
      <xdr:colOff>57150</xdr:colOff>
      <xdr:row>66</xdr:row>
      <xdr:rowOff>47625</xdr:rowOff>
    </xdr:to>
    <xdr:pic>
      <xdr:nvPicPr>
        <xdr:cNvPr id="1041" name="Picture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581650" y="12601575"/>
          <a:ext cx="3076575" cy="5238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228600</xdr:colOff>
      <xdr:row>43</xdr:row>
      <xdr:rowOff>133350</xdr:rowOff>
    </xdr:from>
    <xdr:to>
      <xdr:col>9</xdr:col>
      <xdr:colOff>514350</xdr:colOff>
      <xdr:row>46</xdr:row>
      <xdr:rowOff>66675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86425" y="8543925"/>
          <a:ext cx="3429000" cy="5238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104775</xdr:colOff>
      <xdr:row>28</xdr:row>
      <xdr:rowOff>123825</xdr:rowOff>
    </xdr:from>
    <xdr:to>
      <xdr:col>8</xdr:col>
      <xdr:colOff>161925</xdr:colOff>
      <xdr:row>31</xdr:row>
      <xdr:rowOff>76200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248025" y="5848350"/>
          <a:ext cx="5057775" cy="5238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123825</xdr:colOff>
      <xdr:row>15</xdr:row>
      <xdr:rowOff>114300</xdr:rowOff>
    </xdr:from>
    <xdr:to>
      <xdr:col>7</xdr:col>
      <xdr:colOff>590550</xdr:colOff>
      <xdr:row>18</xdr:row>
      <xdr:rowOff>66675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267075" y="3200400"/>
          <a:ext cx="4857750" cy="5238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161925</xdr:colOff>
      <xdr:row>19</xdr:row>
      <xdr:rowOff>114300</xdr:rowOff>
    </xdr:from>
    <xdr:to>
      <xdr:col>8</xdr:col>
      <xdr:colOff>371475</xdr:colOff>
      <xdr:row>21</xdr:row>
      <xdr:rowOff>104775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05175" y="3962400"/>
          <a:ext cx="5210175" cy="371475"/>
        </a:xfrm>
        <a:prstGeom prst="rect">
          <a:avLst/>
        </a:prstGeom>
        <a:noFill/>
      </xdr:spPr>
    </xdr:pic>
    <xdr:clientData/>
  </xdr:twoCellAnchor>
  <xdr:twoCellAnchor>
    <xdr:from>
      <xdr:col>2</xdr:col>
      <xdr:colOff>165100</xdr:colOff>
      <xdr:row>26</xdr:row>
      <xdr:rowOff>38100</xdr:rowOff>
    </xdr:from>
    <xdr:to>
      <xdr:col>9</xdr:col>
      <xdr:colOff>488950</xdr:colOff>
      <xdr:row>27</xdr:row>
      <xdr:rowOff>38100</xdr:rowOff>
    </xdr:to>
    <xdr:pic>
      <xdr:nvPicPr>
        <xdr:cNvPr id="12" name="Pictur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14700" y="5410200"/>
          <a:ext cx="5937250" cy="1905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123825</xdr:colOff>
      <xdr:row>48</xdr:row>
      <xdr:rowOff>28575</xdr:rowOff>
    </xdr:from>
    <xdr:to>
      <xdr:col>9</xdr:col>
      <xdr:colOff>152400</xdr:colOff>
      <xdr:row>49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267075" y="9582150"/>
          <a:ext cx="5638800" cy="190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414068</xdr:colOff>
      <xdr:row>13</xdr:row>
      <xdr:rowOff>86264</xdr:rowOff>
    </xdr:from>
    <xdr:to>
      <xdr:col>7</xdr:col>
      <xdr:colOff>163902</xdr:colOff>
      <xdr:row>15</xdr:row>
      <xdr:rowOff>69011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656272" y="2441275"/>
          <a:ext cx="2855343" cy="34505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224287</xdr:colOff>
          <xdr:row>13</xdr:row>
          <xdr:rowOff>25879</xdr:rowOff>
        </xdr:from>
        <xdr:to>
          <xdr:col>9</xdr:col>
          <xdr:colOff>327804</xdr:colOff>
          <xdr:row>18</xdr:row>
          <xdr:rowOff>138023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3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tabSelected="1" zoomScaleNormal="100" workbookViewId="0">
      <selection activeCell="B5" sqref="B5"/>
    </sheetView>
  </sheetViews>
  <sheetFormatPr defaultRowHeight="14.3" x14ac:dyDescent="0.25"/>
  <cols>
    <col min="1" max="1" width="38" customWidth="1"/>
    <col min="3" max="3" width="11.375" customWidth="1"/>
    <col min="4" max="4" width="25.625" bestFit="1" customWidth="1"/>
    <col min="5" max="5" width="10.625" bestFit="1" customWidth="1"/>
  </cols>
  <sheetData>
    <row r="1" spans="1:5" x14ac:dyDescent="0.25">
      <c r="A1" s="3" t="s">
        <v>2</v>
      </c>
    </row>
    <row r="2" spans="1:5" x14ac:dyDescent="0.25">
      <c r="A2" s="4" t="s">
        <v>1</v>
      </c>
    </row>
    <row r="3" spans="1:5" x14ac:dyDescent="0.25">
      <c r="A3" s="1"/>
    </row>
    <row r="4" spans="1:5" ht="28.55" customHeight="1" x14ac:dyDescent="0.25">
      <c r="A4" s="2" t="s">
        <v>0</v>
      </c>
      <c r="B4" s="8"/>
      <c r="C4" s="17" t="s">
        <v>31</v>
      </c>
      <c r="D4" s="2" t="s">
        <v>25</v>
      </c>
    </row>
    <row r="5" spans="1:5" x14ac:dyDescent="0.25">
      <c r="A5" s="2" t="s">
        <v>3</v>
      </c>
      <c r="B5" s="12"/>
      <c r="C5" s="12"/>
      <c r="D5" s="2" t="s">
        <v>5</v>
      </c>
      <c r="E5" s="4" t="str">
        <f>IF(C5&lt;0,"input error",IF(B5&lt;=0,"input error",B5-C5/12))</f>
        <v>input error</v>
      </c>
    </row>
    <row r="6" spans="1:5" x14ac:dyDescent="0.25">
      <c r="A6" s="2" t="s">
        <v>4</v>
      </c>
      <c r="B6" s="12"/>
      <c r="C6" s="12"/>
      <c r="D6" s="2" t="s">
        <v>6</v>
      </c>
      <c r="E6" s="4" t="str">
        <f>IF(C6&lt;0,"input error",IF(B6&lt;=0,"input error",B6-C6/12))</f>
        <v>input error</v>
      </c>
    </row>
    <row r="7" spans="1:5" ht="14.95" thickBot="1" x14ac:dyDescent="0.3">
      <c r="A7" s="2"/>
      <c r="B7" s="5"/>
      <c r="D7" s="2"/>
      <c r="E7" s="5"/>
    </row>
    <row r="8" spans="1:5" ht="14.95" thickBot="1" x14ac:dyDescent="0.3">
      <c r="A8" s="10" t="s">
        <v>12</v>
      </c>
      <c r="B8" s="13">
        <v>0</v>
      </c>
      <c r="C8" s="21" t="s">
        <v>42</v>
      </c>
      <c r="D8" s="22"/>
      <c r="E8" s="5"/>
    </row>
    <row r="9" spans="1:5" ht="14.95" thickBot="1" x14ac:dyDescent="0.3">
      <c r="A9" s="10" t="s">
        <v>13</v>
      </c>
      <c r="B9" s="13"/>
      <c r="C9" s="21" t="s">
        <v>42</v>
      </c>
      <c r="D9" s="22"/>
    </row>
    <row r="10" spans="1:5" ht="14.95" thickBot="1" x14ac:dyDescent="0.3">
      <c r="A10" s="10" t="s">
        <v>30</v>
      </c>
      <c r="B10" s="11" t="str">
        <f>IF((B9-B8)&lt;=0,"input error",B9-B8)</f>
        <v>input error</v>
      </c>
      <c r="C10" s="21" t="s">
        <v>42</v>
      </c>
      <c r="D10" s="22"/>
    </row>
    <row r="12" spans="1:5" ht="14.95" thickBot="1" x14ac:dyDescent="0.3">
      <c r="A12" s="2" t="s">
        <v>9</v>
      </c>
      <c r="B12" s="12"/>
      <c r="D12" s="2"/>
      <c r="E12" s="5"/>
    </row>
    <row r="13" spans="1:5" ht="14.95" thickBot="1" x14ac:dyDescent="0.3">
      <c r="A13" s="10" t="s">
        <v>7</v>
      </c>
      <c r="B13" s="11" t="e">
        <f>B12*E5+(C5/12)</f>
        <v>#VALUE!</v>
      </c>
      <c r="C13" s="21" t="s">
        <v>42</v>
      </c>
      <c r="D13" s="22"/>
    </row>
    <row r="14" spans="1:5" x14ac:dyDescent="0.25">
      <c r="A14" s="2" t="s">
        <v>8</v>
      </c>
      <c r="B14" s="4">
        <f>B12-1</f>
        <v>-1</v>
      </c>
    </row>
    <row r="15" spans="1:5" x14ac:dyDescent="0.25">
      <c r="A15" s="2"/>
      <c r="B15" s="5"/>
    </row>
    <row r="16" spans="1:5" x14ac:dyDescent="0.25">
      <c r="A16" s="2"/>
      <c r="B16" s="5"/>
    </row>
    <row r="17" spans="1:5" x14ac:dyDescent="0.25">
      <c r="A17" s="2" t="s">
        <v>16</v>
      </c>
      <c r="B17" s="6" t="e">
        <f>C5/12*B10*B14/9</f>
        <v>#VALUE!</v>
      </c>
    </row>
    <row r="21" spans="1:5" x14ac:dyDescent="0.25">
      <c r="A21" s="2" t="s">
        <v>18</v>
      </c>
      <c r="B21" s="4" t="e">
        <f>B14*B10*2</f>
        <v>#VALUE!</v>
      </c>
    </row>
    <row r="24" spans="1:5" x14ac:dyDescent="0.25">
      <c r="A24" s="2" t="s">
        <v>11</v>
      </c>
      <c r="B24" s="6" t="e">
        <f>ROUNDUP(B10/E6,0)</f>
        <v>#VALUE!</v>
      </c>
      <c r="C24" s="1"/>
    </row>
    <row r="25" spans="1:5" x14ac:dyDescent="0.25">
      <c r="A25" s="2" t="s">
        <v>14</v>
      </c>
      <c r="B25" s="12"/>
      <c r="C25" s="4" t="str">
        <f>IF(B25="Yes","1","0")</f>
        <v>0</v>
      </c>
      <c r="D25" s="8"/>
      <c r="E25" s="8"/>
    </row>
    <row r="26" spans="1:5" ht="27.7" customHeight="1" x14ac:dyDescent="0.25">
      <c r="A26" s="7" t="s">
        <v>15</v>
      </c>
      <c r="B26" s="12"/>
      <c r="C26" s="4" t="str">
        <f>IF(B26="No","1","0")</f>
        <v>0</v>
      </c>
    </row>
    <row r="27" spans="1:5" x14ac:dyDescent="0.25">
      <c r="A27" s="2" t="s">
        <v>10</v>
      </c>
      <c r="B27" s="6" t="e">
        <f>B24-1+C25+C26</f>
        <v>#VALUE!</v>
      </c>
    </row>
    <row r="30" spans="1:5" x14ac:dyDescent="0.25">
      <c r="A30" s="2" t="s">
        <v>17</v>
      </c>
      <c r="B30" s="6" t="e">
        <f>(C6/12)*((B27)*B13)/9</f>
        <v>#VALUE!</v>
      </c>
    </row>
    <row r="31" spans="1:5" x14ac:dyDescent="0.25">
      <c r="A31" s="2"/>
    </row>
    <row r="32" spans="1:5" x14ac:dyDescent="0.25">
      <c r="A32" s="2"/>
    </row>
    <row r="33" spans="1:4" x14ac:dyDescent="0.25">
      <c r="A33" s="2"/>
    </row>
    <row r="34" spans="1:4" x14ac:dyDescent="0.25">
      <c r="A34" s="2" t="s">
        <v>19</v>
      </c>
      <c r="B34" s="4" t="e">
        <f>B27*B13*4</f>
        <v>#VALUE!</v>
      </c>
    </row>
    <row r="37" spans="1:4" x14ac:dyDescent="0.25">
      <c r="A37" s="2" t="s">
        <v>20</v>
      </c>
      <c r="B37" s="4" t="e">
        <f>ROUNDUP(B13*2.7,0)</f>
        <v>#VALUE!</v>
      </c>
    </row>
    <row r="40" spans="1:4" x14ac:dyDescent="0.25">
      <c r="A40" s="2" t="s">
        <v>21</v>
      </c>
      <c r="B40" s="4" t="e">
        <f>ROUNDUP(1*B13/9,0)</f>
        <v>#VALUE!</v>
      </c>
    </row>
    <row r="44" spans="1:4" ht="14.95" thickBot="1" x14ac:dyDescent="0.3">
      <c r="A44" s="9"/>
      <c r="B44" s="9"/>
      <c r="C44" s="9"/>
      <c r="D44" s="9"/>
    </row>
    <row r="45" spans="1:4" ht="14.95" thickBot="1" x14ac:dyDescent="0.3">
      <c r="A45" s="10" t="s">
        <v>28</v>
      </c>
      <c r="B45" s="15" t="e">
        <f>B13*B10/9</f>
        <v>#VALUE!</v>
      </c>
      <c r="C45" s="21" t="s">
        <v>42</v>
      </c>
      <c r="D45" s="22"/>
    </row>
    <row r="46" spans="1:4" x14ac:dyDescent="0.25">
      <c r="A46" s="9"/>
      <c r="B46" s="9"/>
      <c r="C46" s="9"/>
      <c r="D46" s="9"/>
    </row>
    <row r="49" spans="1:4" x14ac:dyDescent="0.25">
      <c r="A49" s="2" t="s">
        <v>22</v>
      </c>
      <c r="B49" s="6" t="e">
        <f>B45-B17-B30-B40</f>
        <v>#VALUE!</v>
      </c>
    </row>
    <row r="52" spans="1:4" x14ac:dyDescent="0.25">
      <c r="A52" s="2" t="s">
        <v>23</v>
      </c>
      <c r="B52" s="4" t="e">
        <f>ROUNDUP(B49*1.2,0)</f>
        <v>#VALUE!</v>
      </c>
    </row>
    <row r="57" spans="1:4" ht="14.95" thickBot="1" x14ac:dyDescent="0.3">
      <c r="A57" s="9"/>
      <c r="B57" s="9"/>
      <c r="C57" s="9"/>
      <c r="D57" s="9"/>
    </row>
    <row r="58" spans="1:4" ht="14.95" thickBot="1" x14ac:dyDescent="0.3">
      <c r="A58" s="10" t="s">
        <v>29</v>
      </c>
      <c r="B58" s="11" t="e">
        <f>SUM(B21,B34,B37,B52)</f>
        <v>#VALUE!</v>
      </c>
      <c r="C58" s="21" t="s">
        <v>42</v>
      </c>
      <c r="D58" s="22"/>
    </row>
    <row r="59" spans="1:4" x14ac:dyDescent="0.25">
      <c r="A59" s="9"/>
      <c r="B59" s="9"/>
      <c r="C59" s="9"/>
      <c r="D59" s="9"/>
    </row>
    <row r="61" spans="1:4" ht="28.55" x14ac:dyDescent="0.25">
      <c r="A61" s="7" t="s">
        <v>24</v>
      </c>
      <c r="B61" s="16" t="e">
        <f>B58/B45</f>
        <v>#VALUE!</v>
      </c>
    </row>
    <row r="64" spans="1:4" ht="14.95" thickBot="1" x14ac:dyDescent="0.3">
      <c r="A64" s="2" t="s">
        <v>27</v>
      </c>
      <c r="B64" s="12"/>
    </row>
    <row r="65" spans="1:4" ht="17.7" thickBot="1" x14ac:dyDescent="0.4">
      <c r="A65" s="10" t="s">
        <v>26</v>
      </c>
      <c r="B65" s="14" t="str">
        <f>IF(B64="Yes",(B13*1*1)/27*1.6,"0")</f>
        <v>0</v>
      </c>
      <c r="C65" s="21" t="s">
        <v>42</v>
      </c>
      <c r="D65" s="22"/>
    </row>
  </sheetData>
  <sheetProtection algorithmName="SHA-512" hashValue="cLeLbHNERM0rNqYH7OGiU1yef1megfBChMa2kDSIK+AzfgzWMnm1+fQReZt6ja39u9AS8RX2HC5INiV9yCeKkw==" saltValue="P1mti05E0+4K50fW+QMm4g==" spinCount="100000" sheet="1" objects="1" scenarios="1"/>
  <mergeCells count="7">
    <mergeCell ref="C8:D8"/>
    <mergeCell ref="C9:D9"/>
    <mergeCell ref="C65:D65"/>
    <mergeCell ref="C58:D58"/>
    <mergeCell ref="C45:D45"/>
    <mergeCell ref="C10:D10"/>
    <mergeCell ref="C13:D13"/>
  </mergeCells>
  <dataValidations count="2">
    <dataValidation type="list" allowBlank="1" showInputMessage="1" showErrorMessage="1" sqref="B25:B26" xr:uid="{00000000-0002-0000-0000-000000000000}">
      <formula1>"Yes,No"</formula1>
    </dataValidation>
    <dataValidation type="list" allowBlank="1" showInputMessage="1" showErrorMessage="1" sqref="B64" xr:uid="{00000000-0002-0000-0000-000001000000}">
      <formula1>"Yes, No"</formula1>
    </dataValidation>
  </dataValidations>
  <pageMargins left="0.5" right="0.5" top="0.5" bottom="0.5" header="0.3" footer="0.3"/>
  <pageSetup paperSize="17" scale="70" orientation="landscape" r:id="rId1"/>
  <headerFooter>
    <oddHeader>&amp;C&amp;F</oddHeader>
    <oddFooter>&amp;R&amp;P of &amp;N</oddFooter>
  </headerFooter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topLeftCell="A13" workbookViewId="0">
      <selection activeCell="B25" sqref="B25:F25"/>
    </sheetView>
  </sheetViews>
  <sheetFormatPr defaultRowHeight="14.3" x14ac:dyDescent="0.25"/>
  <sheetData>
    <row r="1" spans="1:6" x14ac:dyDescent="0.25">
      <c r="A1" s="23" t="s">
        <v>43</v>
      </c>
      <c r="B1" s="23"/>
      <c r="C1" s="23"/>
      <c r="D1" s="23"/>
      <c r="E1" s="23"/>
      <c r="F1" t="s">
        <v>45</v>
      </c>
    </row>
    <row r="2" spans="1:6" x14ac:dyDescent="0.25">
      <c r="A2" s="23" t="s">
        <v>32</v>
      </c>
      <c r="B2" s="23"/>
    </row>
    <row r="3" spans="1:6" x14ac:dyDescent="0.25">
      <c r="A3" s="23" t="s">
        <v>33</v>
      </c>
      <c r="B3" s="23"/>
      <c r="C3" s="23"/>
    </row>
    <row r="5" spans="1:6" x14ac:dyDescent="0.25">
      <c r="A5" s="24" t="s">
        <v>34</v>
      </c>
      <c r="B5" s="25"/>
      <c r="C5" s="18"/>
    </row>
    <row r="6" spans="1:6" x14ac:dyDescent="0.25">
      <c r="A6" s="26" t="s">
        <v>35</v>
      </c>
      <c r="B6" s="27"/>
      <c r="C6" s="28"/>
    </row>
    <row r="7" spans="1:6" x14ac:dyDescent="0.25">
      <c r="A7" s="26" t="s">
        <v>36</v>
      </c>
      <c r="B7" s="27"/>
      <c r="C7" s="28"/>
    </row>
    <row r="8" spans="1:6" x14ac:dyDescent="0.25">
      <c r="A8" s="26" t="s">
        <v>37</v>
      </c>
      <c r="B8" s="27"/>
      <c r="C8" s="28"/>
    </row>
    <row r="9" spans="1:6" x14ac:dyDescent="0.25">
      <c r="A9" s="26" t="s">
        <v>38</v>
      </c>
      <c r="B9" s="27"/>
      <c r="C9" s="28"/>
    </row>
    <row r="10" spans="1:6" x14ac:dyDescent="0.25">
      <c r="A10" s="19"/>
      <c r="B10" s="9"/>
      <c r="C10" s="20"/>
    </row>
    <row r="11" spans="1:6" x14ac:dyDescent="0.25">
      <c r="A11" s="29" t="s">
        <v>39</v>
      </c>
      <c r="B11" s="30"/>
      <c r="C11" s="31"/>
    </row>
    <row r="14" spans="1:6" x14ac:dyDescent="0.25">
      <c r="A14" s="32" t="s">
        <v>44</v>
      </c>
      <c r="B14" s="32"/>
      <c r="C14" s="32"/>
      <c r="D14" s="32"/>
    </row>
    <row r="15" spans="1:6" x14ac:dyDescent="0.25">
      <c r="A15" s="23" t="s">
        <v>41</v>
      </c>
      <c r="B15" s="23"/>
      <c r="C15" s="23"/>
      <c r="D15" s="23"/>
    </row>
    <row r="16" spans="1:6" x14ac:dyDescent="0.25">
      <c r="A16" s="23" t="s">
        <v>40</v>
      </c>
      <c r="B16" s="23"/>
      <c r="C16" s="23"/>
      <c r="D16" s="23"/>
    </row>
    <row r="24" spans="1:6" x14ac:dyDescent="0.25">
      <c r="A24" t="s">
        <v>46</v>
      </c>
    </row>
    <row r="25" spans="1:6" x14ac:dyDescent="0.25">
      <c r="A25" t="s">
        <v>45</v>
      </c>
      <c r="B25" s="33" t="s">
        <v>47</v>
      </c>
      <c r="C25" s="33"/>
      <c r="D25" s="33"/>
      <c r="E25" s="33"/>
      <c r="F25" s="33"/>
    </row>
  </sheetData>
  <sheetProtection algorithmName="SHA-512" hashValue="8C3ptWWzkfOkm/pnPedHgF1T2hag+KGgj80BGZ6wMnTl80OSvcpcr1oqT73QA3jgAZGwRp4nZDqJxoJYAQo+yQ==" saltValue="KL28ikDKAT/dhXGb13FMBg==" spinCount="100000" sheet="1" objects="1" scenarios="1"/>
  <mergeCells count="13">
    <mergeCell ref="A1:E1"/>
    <mergeCell ref="A16:D16"/>
    <mergeCell ref="A2:B2"/>
    <mergeCell ref="A3:C3"/>
    <mergeCell ref="A5:B5"/>
    <mergeCell ref="A6:C6"/>
    <mergeCell ref="A7:C7"/>
    <mergeCell ref="A8:C8"/>
    <mergeCell ref="A9:C9"/>
    <mergeCell ref="A11:C11"/>
    <mergeCell ref="A14:D14"/>
    <mergeCell ref="A15:D15"/>
    <mergeCell ref="B25:F25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2049" r:id="rId4">
          <objectPr locked="0" defaultSize="0" autoPict="0" r:id="rId5">
            <anchor moveWithCells="1">
              <from>
                <xdr:col>7</xdr:col>
                <xdr:colOff>224287</xdr:colOff>
                <xdr:row>13</xdr:row>
                <xdr:rowOff>25879</xdr:rowOff>
              </from>
              <to>
                <xdr:col>9</xdr:col>
                <xdr:colOff>327804</xdr:colOff>
                <xdr:row>18</xdr:row>
                <xdr:rowOff>138023</xdr:rowOff>
              </to>
            </anchor>
          </objectPr>
        </oleObject>
      </mc:Choice>
      <mc:Fallback>
        <oleObject progId="Acrobat Document" dvAspect="DVASPECT_ICON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MMB</vt:lpstr>
      <vt:lpstr>Info</vt:lpstr>
    </vt:vector>
  </TitlesOfParts>
  <Company>USDA OCIO-ITS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nicholas.schaefer</dc:creator>
  <cp:lastModifiedBy>Schaefer, Nicholas - NRCS, Williamsburg, IA</cp:lastModifiedBy>
  <cp:lastPrinted>2011-02-28T21:38:38Z</cp:lastPrinted>
  <dcterms:created xsi:type="dcterms:W3CDTF">2011-02-09T19:09:17Z</dcterms:created>
  <dcterms:modified xsi:type="dcterms:W3CDTF">2020-04-15T20:42:40Z</dcterms:modified>
</cp:coreProperties>
</file>